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5" windowWidth="23250" windowHeight="12450"/>
  </bookViews>
  <sheets>
    <sheet name="Pokyny pro vyplnění" sheetId="11" r:id="rId1"/>
    <sheet name="Stavba" sheetId="1" r:id="rId2"/>
    <sheet name="VzorPolozky" sheetId="10" state="hidden" r:id="rId3"/>
    <sheet name="01 00 Pol" sheetId="12" r:id="rId4"/>
    <sheet name="01 01 Pol" sheetId="13" r:id="rId5"/>
    <sheet name="01 02 Pol" sheetId="14" r:id="rId6"/>
    <sheet name="01 03 Pol" sheetId="15" r:id="rId7"/>
    <sheet name="01 04 Pol" sheetId="16" r:id="rId8"/>
  </sheets>
  <externalReferences>
    <externalReference r:id="rId9"/>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00 Pol'!$1:$7</definedName>
    <definedName name="_xlnm.Print_Titles" localSheetId="4">'01 01 Pol'!$1:$7</definedName>
    <definedName name="_xlnm.Print_Titles" localSheetId="5">'01 02 Pol'!$1:$7</definedName>
    <definedName name="_xlnm.Print_Titles" localSheetId="6">'01 03 Pol'!$1:$7</definedName>
    <definedName name="_xlnm.Print_Titles" localSheetId="7">'01 04 Pol'!$1:$7</definedName>
    <definedName name="oadresa">Stavba!$D$6</definedName>
    <definedName name="Objednatel" localSheetId="1">Stavba!$D$5</definedName>
    <definedName name="Objekt" localSheetId="1">Stavba!$B$38</definedName>
    <definedName name="_xlnm.Print_Area" localSheetId="3">'01 00 Pol'!$A$1:$Y$30</definedName>
    <definedName name="_xlnm.Print_Area" localSheetId="4">'01 01 Pol'!$A$1:$Y$172</definedName>
    <definedName name="_xlnm.Print_Area" localSheetId="5">'01 02 Pol'!$A$1:$Y$219</definedName>
    <definedName name="_xlnm.Print_Area" localSheetId="6">'01 03 Pol'!$A$1:$Y$446</definedName>
    <definedName name="_xlnm.Print_Area" localSheetId="7">'01 04 Pol'!$A$1:$Y$144</definedName>
    <definedName name="_xlnm.Print_Area" localSheetId="1">Stavba!$A$1:$J$95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9" i="13" l="1"/>
  <c r="E163" i="13"/>
  <c r="G163" i="13" s="1"/>
  <c r="I94"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G46" i="1"/>
  <c r="F46" i="1"/>
  <c r="G45" i="1"/>
  <c r="F45" i="1"/>
  <c r="G44" i="1"/>
  <c r="F44" i="1"/>
  <c r="G42" i="1"/>
  <c r="F42" i="1"/>
  <c r="G143" i="16"/>
  <c r="BA109" i="16"/>
  <c r="BA97" i="16"/>
  <c r="BA83" i="16"/>
  <c r="BA49" i="16"/>
  <c r="BA34" i="16"/>
  <c r="G9" i="16"/>
  <c r="M9" i="16" s="1"/>
  <c r="I9" i="16"/>
  <c r="I8" i="16" s="1"/>
  <c r="K9" i="16"/>
  <c r="K8" i="16" s="1"/>
  <c r="O9" i="16"/>
  <c r="Q9" i="16"/>
  <c r="Q8" i="16" s="1"/>
  <c r="V9" i="16"/>
  <c r="V8" i="16" s="1"/>
  <c r="G12" i="16"/>
  <c r="I12" i="16"/>
  <c r="K12" i="16"/>
  <c r="M12" i="16"/>
  <c r="O12" i="16"/>
  <c r="Q12" i="16"/>
  <c r="V12" i="16"/>
  <c r="G15" i="16"/>
  <c r="I15" i="16"/>
  <c r="K15" i="16"/>
  <c r="M15" i="16"/>
  <c r="O15" i="16"/>
  <c r="O8" i="16" s="1"/>
  <c r="Q15" i="16"/>
  <c r="V15" i="16"/>
  <c r="G17" i="16"/>
  <c r="I17" i="16"/>
  <c r="K17" i="16"/>
  <c r="M17" i="16"/>
  <c r="O17" i="16"/>
  <c r="Q17" i="16"/>
  <c r="V17" i="16"/>
  <c r="G23" i="16"/>
  <c r="I23" i="16"/>
  <c r="K23" i="16"/>
  <c r="M23" i="16"/>
  <c r="O23" i="16"/>
  <c r="Q23" i="16"/>
  <c r="V23" i="16"/>
  <c r="G28" i="16"/>
  <c r="I28" i="16"/>
  <c r="K28" i="16"/>
  <c r="M28" i="16"/>
  <c r="O28" i="16"/>
  <c r="Q28" i="16"/>
  <c r="V28" i="16"/>
  <c r="G33" i="16"/>
  <c r="M33" i="16" s="1"/>
  <c r="I33" i="16"/>
  <c r="K33" i="16"/>
  <c r="O33" i="16"/>
  <c r="Q33" i="16"/>
  <c r="V33" i="16"/>
  <c r="G36" i="16"/>
  <c r="M36" i="16" s="1"/>
  <c r="I36" i="16"/>
  <c r="K36" i="16"/>
  <c r="O36" i="16"/>
  <c r="Q36" i="16"/>
  <c r="V36" i="16"/>
  <c r="G41" i="16"/>
  <c r="M41" i="16" s="1"/>
  <c r="I41" i="16"/>
  <c r="K41" i="16"/>
  <c r="O41" i="16"/>
  <c r="Q41" i="16"/>
  <c r="V41" i="16"/>
  <c r="G47" i="16"/>
  <c r="K47" i="16"/>
  <c r="V47" i="16"/>
  <c r="G48" i="16"/>
  <c r="I48" i="16"/>
  <c r="I47" i="16" s="1"/>
  <c r="K48" i="16"/>
  <c r="M48" i="16"/>
  <c r="M47" i="16" s="1"/>
  <c r="O48" i="16"/>
  <c r="O47" i="16" s="1"/>
  <c r="Q48" i="16"/>
  <c r="Q47" i="16" s="1"/>
  <c r="V48" i="16"/>
  <c r="G51" i="16"/>
  <c r="K51" i="16"/>
  <c r="O51" i="16"/>
  <c r="G52" i="16"/>
  <c r="I52" i="16"/>
  <c r="I51" i="16" s="1"/>
  <c r="K52" i="16"/>
  <c r="M52" i="16"/>
  <c r="M51" i="16" s="1"/>
  <c r="O52" i="16"/>
  <c r="Q52" i="16"/>
  <c r="Q51" i="16" s="1"/>
  <c r="V52" i="16"/>
  <c r="V51" i="16" s="1"/>
  <c r="G55" i="16"/>
  <c r="I55" i="16"/>
  <c r="K55" i="16"/>
  <c r="M55" i="16"/>
  <c r="O55" i="16"/>
  <c r="Q55" i="16"/>
  <c r="V55" i="16"/>
  <c r="G59" i="16"/>
  <c r="M59" i="16" s="1"/>
  <c r="I59" i="16"/>
  <c r="I58" i="16" s="1"/>
  <c r="K59" i="16"/>
  <c r="O59" i="16"/>
  <c r="O58" i="16" s="1"/>
  <c r="Q59" i="16"/>
  <c r="V59" i="16"/>
  <c r="V58" i="16" s="1"/>
  <c r="G62" i="16"/>
  <c r="M62" i="16" s="1"/>
  <c r="I62" i="16"/>
  <c r="K62" i="16"/>
  <c r="K58" i="16" s="1"/>
  <c r="O62" i="16"/>
  <c r="Q62" i="16"/>
  <c r="V62" i="16"/>
  <c r="G65" i="16"/>
  <c r="M65" i="16" s="1"/>
  <c r="I65" i="16"/>
  <c r="K65" i="16"/>
  <c r="O65" i="16"/>
  <c r="Q65" i="16"/>
  <c r="V65" i="16"/>
  <c r="G68" i="16"/>
  <c r="I68" i="16"/>
  <c r="K68" i="16"/>
  <c r="M68" i="16"/>
  <c r="O68" i="16"/>
  <c r="Q68" i="16"/>
  <c r="V68" i="16"/>
  <c r="G72" i="16"/>
  <c r="M72" i="16" s="1"/>
  <c r="I72" i="16"/>
  <c r="K72" i="16"/>
  <c r="O72" i="16"/>
  <c r="Q72" i="16"/>
  <c r="V72" i="16"/>
  <c r="G75" i="16"/>
  <c r="I75" i="16"/>
  <c r="K75" i="16"/>
  <c r="M75" i="16"/>
  <c r="O75" i="16"/>
  <c r="Q75" i="16"/>
  <c r="Q58" i="16" s="1"/>
  <c r="V75" i="16"/>
  <c r="G78" i="16"/>
  <c r="I78" i="16"/>
  <c r="K78" i="16"/>
  <c r="M78" i="16"/>
  <c r="O78" i="16"/>
  <c r="Q78" i="16"/>
  <c r="V78" i="16"/>
  <c r="Q81" i="16"/>
  <c r="G82" i="16"/>
  <c r="M82" i="16" s="1"/>
  <c r="I82" i="16"/>
  <c r="I81" i="16" s="1"/>
  <c r="K82" i="16"/>
  <c r="O82" i="16"/>
  <c r="O81" i="16" s="1"/>
  <c r="Q82" i="16"/>
  <c r="V82" i="16"/>
  <c r="V81" i="16" s="1"/>
  <c r="G86" i="16"/>
  <c r="M86" i="16" s="1"/>
  <c r="I86" i="16"/>
  <c r="K86" i="16"/>
  <c r="K81" i="16" s="1"/>
  <c r="O86" i="16"/>
  <c r="Q86" i="16"/>
  <c r="V86" i="16"/>
  <c r="G89" i="16"/>
  <c r="M89" i="16" s="1"/>
  <c r="I89" i="16"/>
  <c r="K89" i="16"/>
  <c r="O89" i="16"/>
  <c r="Q89" i="16"/>
  <c r="V89" i="16"/>
  <c r="G91" i="16"/>
  <c r="I91" i="16"/>
  <c r="K91" i="16"/>
  <c r="M91" i="16"/>
  <c r="O91" i="16"/>
  <c r="Q91" i="16"/>
  <c r="V91" i="16"/>
  <c r="G93" i="16"/>
  <c r="I93" i="16"/>
  <c r="K93" i="16"/>
  <c r="M93" i="16"/>
  <c r="O93" i="16"/>
  <c r="Q93" i="16"/>
  <c r="V93" i="16"/>
  <c r="G95" i="16"/>
  <c r="I95" i="16"/>
  <c r="M95" i="16"/>
  <c r="Q95" i="16"/>
  <c r="G96" i="16"/>
  <c r="I96" i="16"/>
  <c r="K96" i="16"/>
  <c r="K95" i="16" s="1"/>
  <c r="M96" i="16"/>
  <c r="O96" i="16"/>
  <c r="O95" i="16" s="1"/>
  <c r="Q96" i="16"/>
  <c r="V96" i="16"/>
  <c r="V95" i="16" s="1"/>
  <c r="Q100" i="16"/>
  <c r="G101" i="16"/>
  <c r="M101" i="16" s="1"/>
  <c r="M100" i="16" s="1"/>
  <c r="I101" i="16"/>
  <c r="I100" i="16" s="1"/>
  <c r="K101" i="16"/>
  <c r="O101" i="16"/>
  <c r="O100" i="16" s="1"/>
  <c r="Q101" i="16"/>
  <c r="V101" i="16"/>
  <c r="V100" i="16" s="1"/>
  <c r="G105" i="16"/>
  <c r="M105" i="16" s="1"/>
  <c r="I105" i="16"/>
  <c r="K105" i="16"/>
  <c r="K100" i="16" s="1"/>
  <c r="O105" i="16"/>
  <c r="Q105" i="16"/>
  <c r="V105" i="16"/>
  <c r="G107" i="16"/>
  <c r="K107" i="16"/>
  <c r="Q107" i="16"/>
  <c r="V107" i="16"/>
  <c r="G108" i="16"/>
  <c r="I108" i="16"/>
  <c r="I107" i="16" s="1"/>
  <c r="K108" i="16"/>
  <c r="M108" i="16"/>
  <c r="M107" i="16" s="1"/>
  <c r="O108" i="16"/>
  <c r="O107" i="16" s="1"/>
  <c r="Q108" i="16"/>
  <c r="V108" i="16"/>
  <c r="K110" i="16"/>
  <c r="O110" i="16"/>
  <c r="G111" i="16"/>
  <c r="I111" i="16"/>
  <c r="I110" i="16" s="1"/>
  <c r="K111" i="16"/>
  <c r="M111" i="16"/>
  <c r="O111" i="16"/>
  <c r="Q111" i="16"/>
  <c r="Q110" i="16" s="1"/>
  <c r="V111" i="16"/>
  <c r="V110" i="16" s="1"/>
  <c r="G113" i="16"/>
  <c r="I113" i="16"/>
  <c r="K113" i="16"/>
  <c r="M113" i="16"/>
  <c r="O113" i="16"/>
  <c r="Q113" i="16"/>
  <c r="V113" i="16"/>
  <c r="G115" i="16"/>
  <c r="G110" i="16" s="1"/>
  <c r="I115" i="16"/>
  <c r="K115" i="16"/>
  <c r="O115" i="16"/>
  <c r="Q115" i="16"/>
  <c r="V115" i="16"/>
  <c r="G117" i="16"/>
  <c r="M117" i="16" s="1"/>
  <c r="I117" i="16"/>
  <c r="K117" i="16"/>
  <c r="O117" i="16"/>
  <c r="Q117" i="16"/>
  <c r="V117" i="16"/>
  <c r="I118" i="16"/>
  <c r="K118" i="16"/>
  <c r="O118" i="16"/>
  <c r="Q118" i="16"/>
  <c r="G119" i="16"/>
  <c r="G118" i="16" s="1"/>
  <c r="I119" i="16"/>
  <c r="K119" i="16"/>
  <c r="M119" i="16"/>
  <c r="M118" i="16" s="1"/>
  <c r="O119" i="16"/>
  <c r="Q119" i="16"/>
  <c r="V119" i="16"/>
  <c r="V118" i="16" s="1"/>
  <c r="O123" i="16"/>
  <c r="G124" i="16"/>
  <c r="G123" i="16" s="1"/>
  <c r="I124" i="16"/>
  <c r="K124" i="16"/>
  <c r="K123" i="16" s="1"/>
  <c r="M124" i="16"/>
  <c r="O124" i="16"/>
  <c r="Q124" i="16"/>
  <c r="Q123" i="16" s="1"/>
  <c r="V124" i="16"/>
  <c r="G127" i="16"/>
  <c r="I127" i="16"/>
  <c r="K127" i="16"/>
  <c r="M127" i="16"/>
  <c r="O127" i="16"/>
  <c r="Q127" i="16"/>
  <c r="V127" i="16"/>
  <c r="V123" i="16" s="1"/>
  <c r="G129" i="16"/>
  <c r="I129" i="16"/>
  <c r="K129" i="16"/>
  <c r="M129" i="16"/>
  <c r="O129" i="16"/>
  <c r="Q129" i="16"/>
  <c r="V129" i="16"/>
  <c r="G131" i="16"/>
  <c r="M131" i="16" s="1"/>
  <c r="I131" i="16"/>
  <c r="K131" i="16"/>
  <c r="O131" i="16"/>
  <c r="Q131" i="16"/>
  <c r="V131" i="16"/>
  <c r="G133" i="16"/>
  <c r="M133" i="16" s="1"/>
  <c r="I133" i="16"/>
  <c r="I123" i="16" s="1"/>
  <c r="K133" i="16"/>
  <c r="O133" i="16"/>
  <c r="Q133" i="16"/>
  <c r="V133" i="16"/>
  <c r="G135" i="16"/>
  <c r="M135" i="16" s="1"/>
  <c r="I135" i="16"/>
  <c r="K135" i="16"/>
  <c r="O135" i="16"/>
  <c r="Q135" i="16"/>
  <c r="V135" i="16"/>
  <c r="G137" i="16"/>
  <c r="K137" i="16"/>
  <c r="M137" i="16"/>
  <c r="G138" i="16"/>
  <c r="I138" i="16"/>
  <c r="I137" i="16" s="1"/>
  <c r="K138" i="16"/>
  <c r="M138" i="16"/>
  <c r="O138" i="16"/>
  <c r="O137" i="16" s="1"/>
  <c r="Q138" i="16"/>
  <c r="V138" i="16"/>
  <c r="G139" i="16"/>
  <c r="I139" i="16"/>
  <c r="K139" i="16"/>
  <c r="M139" i="16"/>
  <c r="O139" i="16"/>
  <c r="Q139" i="16"/>
  <c r="Q137" i="16" s="1"/>
  <c r="V139" i="16"/>
  <c r="G140" i="16"/>
  <c r="I140" i="16"/>
  <c r="K140" i="16"/>
  <c r="M140" i="16"/>
  <c r="O140" i="16"/>
  <c r="Q140" i="16"/>
  <c r="V140" i="16"/>
  <c r="V137" i="16" s="1"/>
  <c r="G141" i="16"/>
  <c r="I141" i="16"/>
  <c r="K141" i="16"/>
  <c r="M141" i="16"/>
  <c r="O141" i="16"/>
  <c r="Q141" i="16"/>
  <c r="V141" i="16"/>
  <c r="AE143" i="16"/>
  <c r="G445" i="15"/>
  <c r="BA337" i="15"/>
  <c r="BA252" i="15"/>
  <c r="BA240" i="15"/>
  <c r="BA130" i="15"/>
  <c r="BA124" i="15"/>
  <c r="BA114" i="15"/>
  <c r="BA109" i="15"/>
  <c r="BA106" i="15"/>
  <c r="BA101" i="15"/>
  <c r="BA97" i="15"/>
  <c r="BA91" i="15"/>
  <c r="BA88" i="15"/>
  <c r="BA85" i="15"/>
  <c r="BA79" i="15"/>
  <c r="BA76" i="15"/>
  <c r="BA68" i="15"/>
  <c r="BA20" i="15"/>
  <c r="G8" i="15"/>
  <c r="V8" i="15"/>
  <c r="G9" i="15"/>
  <c r="M9" i="15" s="1"/>
  <c r="M8" i="15" s="1"/>
  <c r="I9" i="15"/>
  <c r="I8" i="15" s="1"/>
  <c r="K9" i="15"/>
  <c r="K8" i="15" s="1"/>
  <c r="O9" i="15"/>
  <c r="O8" i="15" s="1"/>
  <c r="Q9" i="15"/>
  <c r="Q8" i="15" s="1"/>
  <c r="V9" i="15"/>
  <c r="G12" i="15"/>
  <c r="K12" i="15"/>
  <c r="G13" i="15"/>
  <c r="I13" i="15"/>
  <c r="I12" i="15" s="1"/>
  <c r="K13" i="15"/>
  <c r="M13" i="15"/>
  <c r="M12" i="15" s="1"/>
  <c r="O13" i="15"/>
  <c r="O12" i="15" s="1"/>
  <c r="Q13" i="15"/>
  <c r="Q12" i="15" s="1"/>
  <c r="V13" i="15"/>
  <c r="V12" i="15" s="1"/>
  <c r="G15" i="15"/>
  <c r="K15" i="15"/>
  <c r="G16" i="15"/>
  <c r="I16" i="15"/>
  <c r="I15" i="15" s="1"/>
  <c r="K16" i="15"/>
  <c r="M16" i="15"/>
  <c r="M15" i="15" s="1"/>
  <c r="O16" i="15"/>
  <c r="Q16" i="15"/>
  <c r="Q15" i="15" s="1"/>
  <c r="V16" i="15"/>
  <c r="V15" i="15" s="1"/>
  <c r="G24" i="15"/>
  <c r="M24" i="15" s="1"/>
  <c r="I24" i="15"/>
  <c r="K24" i="15"/>
  <c r="O24" i="15"/>
  <c r="O15" i="15" s="1"/>
  <c r="Q24" i="15"/>
  <c r="V24" i="15"/>
  <c r="G26" i="15"/>
  <c r="Q26" i="15"/>
  <c r="G27" i="15"/>
  <c r="M27" i="15" s="1"/>
  <c r="M26" i="15" s="1"/>
  <c r="I27" i="15"/>
  <c r="I26" i="15" s="1"/>
  <c r="K27" i="15"/>
  <c r="K26" i="15" s="1"/>
  <c r="O27" i="15"/>
  <c r="O26" i="15" s="1"/>
  <c r="Q27" i="15"/>
  <c r="V27" i="15"/>
  <c r="V26" i="15" s="1"/>
  <c r="G31" i="15"/>
  <c r="M31" i="15" s="1"/>
  <c r="I31" i="15"/>
  <c r="K31" i="15"/>
  <c r="O31" i="15"/>
  <c r="Q31" i="15"/>
  <c r="V31" i="15"/>
  <c r="G34" i="15"/>
  <c r="G35" i="15"/>
  <c r="I35" i="15"/>
  <c r="I34" i="15" s="1"/>
  <c r="K35" i="15"/>
  <c r="M35" i="15"/>
  <c r="O35" i="15"/>
  <c r="O34" i="15" s="1"/>
  <c r="Q35" i="15"/>
  <c r="Q34" i="15" s="1"/>
  <c r="V35" i="15"/>
  <c r="G39" i="15"/>
  <c r="M39" i="15" s="1"/>
  <c r="I39" i="15"/>
  <c r="K39" i="15"/>
  <c r="K34" i="15" s="1"/>
  <c r="O39" i="15"/>
  <c r="Q39" i="15"/>
  <c r="V39" i="15"/>
  <c r="G44" i="15"/>
  <c r="I44" i="15"/>
  <c r="K44" i="15"/>
  <c r="M44" i="15"/>
  <c r="O44" i="15"/>
  <c r="Q44" i="15"/>
  <c r="V44" i="15"/>
  <c r="V34" i="15" s="1"/>
  <c r="G54" i="15"/>
  <c r="M54" i="15" s="1"/>
  <c r="I54" i="15"/>
  <c r="K54" i="15"/>
  <c r="O54" i="15"/>
  <c r="Q54" i="15"/>
  <c r="V54" i="15"/>
  <c r="G58" i="15"/>
  <c r="M58" i="15" s="1"/>
  <c r="I58" i="15"/>
  <c r="K58" i="15"/>
  <c r="O58" i="15"/>
  <c r="Q58" i="15"/>
  <c r="V58" i="15"/>
  <c r="G62" i="15"/>
  <c r="M62" i="15" s="1"/>
  <c r="I62" i="15"/>
  <c r="K62" i="15"/>
  <c r="O62" i="15"/>
  <c r="Q62" i="15"/>
  <c r="V62" i="15"/>
  <c r="G67" i="15"/>
  <c r="M67" i="15" s="1"/>
  <c r="I67" i="15"/>
  <c r="K67" i="15"/>
  <c r="O67" i="15"/>
  <c r="Q67" i="15"/>
  <c r="V67" i="15"/>
  <c r="G73" i="15"/>
  <c r="AF445" i="15" s="1"/>
  <c r="I73" i="15"/>
  <c r="K73" i="15"/>
  <c r="O73" i="15"/>
  <c r="Q73" i="15"/>
  <c r="V73" i="15"/>
  <c r="G75" i="15"/>
  <c r="I75" i="15"/>
  <c r="K75" i="15"/>
  <c r="M75" i="15"/>
  <c r="O75" i="15"/>
  <c r="Q75" i="15"/>
  <c r="V75" i="15"/>
  <c r="G78" i="15"/>
  <c r="M78" i="15" s="1"/>
  <c r="I78" i="15"/>
  <c r="K78" i="15"/>
  <c r="O78" i="15"/>
  <c r="Q78" i="15"/>
  <c r="V78" i="15"/>
  <c r="G84" i="15"/>
  <c r="I84" i="15"/>
  <c r="K84" i="15"/>
  <c r="M84" i="15"/>
  <c r="O84" i="15"/>
  <c r="Q84" i="15"/>
  <c r="V84" i="15"/>
  <c r="G87" i="15"/>
  <c r="M87" i="15" s="1"/>
  <c r="I87" i="15"/>
  <c r="K87" i="15"/>
  <c r="O87" i="15"/>
  <c r="Q87" i="15"/>
  <c r="V87" i="15"/>
  <c r="G90" i="15"/>
  <c r="M90" i="15" s="1"/>
  <c r="I90" i="15"/>
  <c r="K90" i="15"/>
  <c r="O90" i="15"/>
  <c r="Q90" i="15"/>
  <c r="V90" i="15"/>
  <c r="G96" i="15"/>
  <c r="M96" i="15" s="1"/>
  <c r="I96" i="15"/>
  <c r="K96" i="15"/>
  <c r="O96" i="15"/>
  <c r="Q96" i="15"/>
  <c r="V96" i="15"/>
  <c r="G100" i="15"/>
  <c r="M100" i="15" s="1"/>
  <c r="I100" i="15"/>
  <c r="K100" i="15"/>
  <c r="O100" i="15"/>
  <c r="Q100" i="15"/>
  <c r="V100" i="15"/>
  <c r="G105" i="15"/>
  <c r="M105" i="15" s="1"/>
  <c r="I105" i="15"/>
  <c r="K105" i="15"/>
  <c r="O105" i="15"/>
  <c r="Q105" i="15"/>
  <c r="V105" i="15"/>
  <c r="G108" i="15"/>
  <c r="I108" i="15"/>
  <c r="K108" i="15"/>
  <c r="M108" i="15"/>
  <c r="O108" i="15"/>
  <c r="Q108" i="15"/>
  <c r="V108" i="15"/>
  <c r="G113" i="15"/>
  <c r="M113" i="15" s="1"/>
  <c r="I113" i="15"/>
  <c r="K113" i="15"/>
  <c r="O113" i="15"/>
  <c r="Q113" i="15"/>
  <c r="V113" i="15"/>
  <c r="G123" i="15"/>
  <c r="I123" i="15"/>
  <c r="K123" i="15"/>
  <c r="M123" i="15"/>
  <c r="O123" i="15"/>
  <c r="Q123" i="15"/>
  <c r="V123" i="15"/>
  <c r="G129" i="15"/>
  <c r="M129" i="15" s="1"/>
  <c r="I129" i="15"/>
  <c r="K129" i="15"/>
  <c r="O129" i="15"/>
  <c r="Q129" i="15"/>
  <c r="V129" i="15"/>
  <c r="G137" i="15"/>
  <c r="M137" i="15" s="1"/>
  <c r="I137" i="15"/>
  <c r="K137" i="15"/>
  <c r="O137" i="15"/>
  <c r="Q137" i="15"/>
  <c r="V137" i="15"/>
  <c r="G139" i="15"/>
  <c r="M139" i="15" s="1"/>
  <c r="I139" i="15"/>
  <c r="K139" i="15"/>
  <c r="O139" i="15"/>
  <c r="Q139" i="15"/>
  <c r="V139" i="15"/>
  <c r="G141" i="15"/>
  <c r="M141" i="15" s="1"/>
  <c r="I141" i="15"/>
  <c r="K141" i="15"/>
  <c r="O141" i="15"/>
  <c r="Q141" i="15"/>
  <c r="V141" i="15"/>
  <c r="G150" i="15"/>
  <c r="M150" i="15" s="1"/>
  <c r="I150" i="15"/>
  <c r="K150" i="15"/>
  <c r="O150" i="15"/>
  <c r="Q150" i="15"/>
  <c r="V150" i="15"/>
  <c r="G152" i="15"/>
  <c r="I152" i="15"/>
  <c r="K152" i="15"/>
  <c r="M152" i="15"/>
  <c r="O152" i="15"/>
  <c r="Q152" i="15"/>
  <c r="V152" i="15"/>
  <c r="G154" i="15"/>
  <c r="M154" i="15" s="1"/>
  <c r="I154" i="15"/>
  <c r="K154" i="15"/>
  <c r="O154" i="15"/>
  <c r="Q154" i="15"/>
  <c r="V154" i="15"/>
  <c r="G157" i="15"/>
  <c r="I157" i="15"/>
  <c r="K157" i="15"/>
  <c r="M157" i="15"/>
  <c r="O157" i="15"/>
  <c r="Q157" i="15"/>
  <c r="V157" i="15"/>
  <c r="G159" i="15"/>
  <c r="M159" i="15" s="1"/>
  <c r="I159" i="15"/>
  <c r="K159" i="15"/>
  <c r="O159" i="15"/>
  <c r="Q159" i="15"/>
  <c r="V159" i="15"/>
  <c r="G162" i="15"/>
  <c r="M162" i="15" s="1"/>
  <c r="I162" i="15"/>
  <c r="K162" i="15"/>
  <c r="O162" i="15"/>
  <c r="Q162" i="15"/>
  <c r="V162" i="15"/>
  <c r="G164" i="15"/>
  <c r="M164" i="15" s="1"/>
  <c r="I164" i="15"/>
  <c r="K164" i="15"/>
  <c r="O164" i="15"/>
  <c r="Q164" i="15"/>
  <c r="V164" i="15"/>
  <c r="G166" i="15"/>
  <c r="M166" i="15" s="1"/>
  <c r="I166" i="15"/>
  <c r="K166" i="15"/>
  <c r="O166" i="15"/>
  <c r="Q166" i="15"/>
  <c r="V166" i="15"/>
  <c r="G173" i="15"/>
  <c r="M173" i="15" s="1"/>
  <c r="I173" i="15"/>
  <c r="K173" i="15"/>
  <c r="O173" i="15"/>
  <c r="Q173" i="15"/>
  <c r="V173" i="15"/>
  <c r="G178" i="15"/>
  <c r="I178" i="15"/>
  <c r="K178" i="15"/>
  <c r="M178" i="15"/>
  <c r="O178" i="15"/>
  <c r="Q178" i="15"/>
  <c r="V178" i="15"/>
  <c r="G183" i="15"/>
  <c r="M183" i="15" s="1"/>
  <c r="I183" i="15"/>
  <c r="K183" i="15"/>
  <c r="O183" i="15"/>
  <c r="Q183" i="15"/>
  <c r="V183" i="15"/>
  <c r="G185" i="15"/>
  <c r="I185" i="15"/>
  <c r="K185" i="15"/>
  <c r="M185" i="15"/>
  <c r="O185" i="15"/>
  <c r="Q185" i="15"/>
  <c r="V185" i="15"/>
  <c r="G190" i="15"/>
  <c r="M190" i="15" s="1"/>
  <c r="I190" i="15"/>
  <c r="K190" i="15"/>
  <c r="O190" i="15"/>
  <c r="Q190" i="15"/>
  <c r="V190" i="15"/>
  <c r="G192" i="15"/>
  <c r="M192" i="15" s="1"/>
  <c r="I192" i="15"/>
  <c r="K192" i="15"/>
  <c r="O192" i="15"/>
  <c r="Q192" i="15"/>
  <c r="V192" i="15"/>
  <c r="G200" i="15"/>
  <c r="M200" i="15" s="1"/>
  <c r="I200" i="15"/>
  <c r="K200" i="15"/>
  <c r="O200" i="15"/>
  <c r="Q200" i="15"/>
  <c r="V200" i="15"/>
  <c r="K202" i="15"/>
  <c r="Q202" i="15"/>
  <c r="G203" i="15"/>
  <c r="G202" i="15" s="1"/>
  <c r="I203" i="15"/>
  <c r="K203" i="15"/>
  <c r="O203" i="15"/>
  <c r="O202" i="15" s="1"/>
  <c r="Q203" i="15"/>
  <c r="V203" i="15"/>
  <c r="V202" i="15" s="1"/>
  <c r="G207" i="15"/>
  <c r="I207" i="15"/>
  <c r="I202" i="15" s="1"/>
  <c r="K207" i="15"/>
  <c r="M207" i="15"/>
  <c r="O207" i="15"/>
  <c r="Q207" i="15"/>
  <c r="V207" i="15"/>
  <c r="G212" i="15"/>
  <c r="I212" i="15"/>
  <c r="I211" i="15" s="1"/>
  <c r="K212" i="15"/>
  <c r="M212" i="15"/>
  <c r="O212" i="15"/>
  <c r="Q212" i="15"/>
  <c r="V212" i="15"/>
  <c r="V211" i="15" s="1"/>
  <c r="G218" i="15"/>
  <c r="M218" i="15" s="1"/>
  <c r="I218" i="15"/>
  <c r="K218" i="15"/>
  <c r="O218" i="15"/>
  <c r="O211" i="15" s="1"/>
  <c r="Q218" i="15"/>
  <c r="V218" i="15"/>
  <c r="G221" i="15"/>
  <c r="G211" i="15" s="1"/>
  <c r="I221" i="15"/>
  <c r="K221" i="15"/>
  <c r="O221" i="15"/>
  <c r="Q221" i="15"/>
  <c r="Q211" i="15" s="1"/>
  <c r="V221" i="15"/>
  <c r="G223" i="15"/>
  <c r="M223" i="15" s="1"/>
  <c r="I223" i="15"/>
  <c r="K223" i="15"/>
  <c r="O223" i="15"/>
  <c r="Q223" i="15"/>
  <c r="V223" i="15"/>
  <c r="G225" i="15"/>
  <c r="M225" i="15" s="1"/>
  <c r="I225" i="15"/>
  <c r="K225" i="15"/>
  <c r="O225" i="15"/>
  <c r="Q225" i="15"/>
  <c r="V225" i="15"/>
  <c r="G227" i="15"/>
  <c r="M227" i="15" s="1"/>
  <c r="I227" i="15"/>
  <c r="K227" i="15"/>
  <c r="O227" i="15"/>
  <c r="Q227" i="15"/>
  <c r="V227" i="15"/>
  <c r="G229" i="15"/>
  <c r="I229" i="15"/>
  <c r="K229" i="15"/>
  <c r="M229" i="15"/>
  <c r="O229" i="15"/>
  <c r="Q229" i="15"/>
  <c r="V229" i="15"/>
  <c r="G231" i="15"/>
  <c r="M231" i="15" s="1"/>
  <c r="I231" i="15"/>
  <c r="K231" i="15"/>
  <c r="K211" i="15" s="1"/>
  <c r="O231" i="15"/>
  <c r="Q231" i="15"/>
  <c r="V231" i="15"/>
  <c r="G233" i="15"/>
  <c r="I233" i="15"/>
  <c r="K233" i="15"/>
  <c r="M233" i="15"/>
  <c r="O233" i="15"/>
  <c r="Q233" i="15"/>
  <c r="V233" i="15"/>
  <c r="G235" i="15"/>
  <c r="M235" i="15" s="1"/>
  <c r="I235" i="15"/>
  <c r="K235" i="15"/>
  <c r="O235" i="15"/>
  <c r="Q235" i="15"/>
  <c r="V235" i="15"/>
  <c r="Q238" i="15"/>
  <c r="G239" i="15"/>
  <c r="M239" i="15" s="1"/>
  <c r="M238" i="15" s="1"/>
  <c r="I239" i="15"/>
  <c r="I238" i="15" s="1"/>
  <c r="K239" i="15"/>
  <c r="K238" i="15" s="1"/>
  <c r="O239" i="15"/>
  <c r="O238" i="15" s="1"/>
  <c r="Q239" i="15"/>
  <c r="V239" i="15"/>
  <c r="V238" i="15" s="1"/>
  <c r="G242" i="15"/>
  <c r="M242" i="15" s="1"/>
  <c r="I242" i="15"/>
  <c r="K242" i="15"/>
  <c r="O242" i="15"/>
  <c r="Q242" i="15"/>
  <c r="V242" i="15"/>
  <c r="G244" i="15"/>
  <c r="M244" i="15" s="1"/>
  <c r="I244" i="15"/>
  <c r="K244" i="15"/>
  <c r="O244" i="15"/>
  <c r="Q244" i="15"/>
  <c r="V244" i="15"/>
  <c r="G246" i="15"/>
  <c r="I246" i="15"/>
  <c r="K246" i="15"/>
  <c r="M246" i="15"/>
  <c r="O246" i="15"/>
  <c r="Q246" i="15"/>
  <c r="V246" i="15"/>
  <c r="G250" i="15"/>
  <c r="K250" i="15"/>
  <c r="O250" i="15"/>
  <c r="Q250" i="15"/>
  <c r="G251" i="15"/>
  <c r="I251" i="15"/>
  <c r="I250" i="15" s="1"/>
  <c r="K251" i="15"/>
  <c r="M251" i="15"/>
  <c r="M250" i="15" s="1"/>
  <c r="O251" i="15"/>
  <c r="Q251" i="15"/>
  <c r="V251" i="15"/>
  <c r="V250" i="15" s="1"/>
  <c r="O253" i="15"/>
  <c r="G254" i="15"/>
  <c r="G253" i="15" s="1"/>
  <c r="I254" i="15"/>
  <c r="I253" i="15" s="1"/>
  <c r="K254" i="15"/>
  <c r="O254" i="15"/>
  <c r="Q254" i="15"/>
  <c r="Q253" i="15" s="1"/>
  <c r="V254" i="15"/>
  <c r="G256" i="15"/>
  <c r="M256" i="15" s="1"/>
  <c r="I256" i="15"/>
  <c r="K256" i="15"/>
  <c r="O256" i="15"/>
  <c r="Q256" i="15"/>
  <c r="V256" i="15"/>
  <c r="V253" i="15" s="1"/>
  <c r="G258" i="15"/>
  <c r="M258" i="15" s="1"/>
  <c r="I258" i="15"/>
  <c r="K258" i="15"/>
  <c r="K253" i="15" s="1"/>
  <c r="O258" i="15"/>
  <c r="Q258" i="15"/>
  <c r="V258" i="15"/>
  <c r="G260" i="15"/>
  <c r="M260" i="15" s="1"/>
  <c r="I260" i="15"/>
  <c r="K260" i="15"/>
  <c r="O260" i="15"/>
  <c r="Q260" i="15"/>
  <c r="V260" i="15"/>
  <c r="G262" i="15"/>
  <c r="I262" i="15"/>
  <c r="K262" i="15"/>
  <c r="M262" i="15"/>
  <c r="O262" i="15"/>
  <c r="Q262" i="15"/>
  <c r="V262" i="15"/>
  <c r="G264" i="15"/>
  <c r="M264" i="15" s="1"/>
  <c r="I264" i="15"/>
  <c r="K264" i="15"/>
  <c r="O264" i="15"/>
  <c r="Q264" i="15"/>
  <c r="V264" i="15"/>
  <c r="G267" i="15"/>
  <c r="I267" i="15"/>
  <c r="K267" i="15"/>
  <c r="M267" i="15"/>
  <c r="O267" i="15"/>
  <c r="Q267" i="15"/>
  <c r="V267" i="15"/>
  <c r="O269" i="15"/>
  <c r="G270" i="15"/>
  <c r="G269" i="15" s="1"/>
  <c r="I270" i="15"/>
  <c r="I269" i="15" s="1"/>
  <c r="K270" i="15"/>
  <c r="O270" i="15"/>
  <c r="Q270" i="15"/>
  <c r="Q269" i="15" s="1"/>
  <c r="V270" i="15"/>
  <c r="G272" i="15"/>
  <c r="M272" i="15" s="1"/>
  <c r="I272" i="15"/>
  <c r="K272" i="15"/>
  <c r="O272" i="15"/>
  <c r="Q272" i="15"/>
  <c r="V272" i="15"/>
  <c r="V269" i="15" s="1"/>
  <c r="G274" i="15"/>
  <c r="I274" i="15"/>
  <c r="K274" i="15"/>
  <c r="K269" i="15" s="1"/>
  <c r="M274" i="15"/>
  <c r="O274" i="15"/>
  <c r="Q274" i="15"/>
  <c r="V274" i="15"/>
  <c r="G276" i="15"/>
  <c r="M276" i="15" s="1"/>
  <c r="I276" i="15"/>
  <c r="K276" i="15"/>
  <c r="O276" i="15"/>
  <c r="Q276" i="15"/>
  <c r="V276" i="15"/>
  <c r="G278" i="15"/>
  <c r="I278" i="15"/>
  <c r="K278" i="15"/>
  <c r="M278" i="15"/>
  <c r="O278" i="15"/>
  <c r="Q278" i="15"/>
  <c r="V278" i="15"/>
  <c r="G280" i="15"/>
  <c r="M280" i="15" s="1"/>
  <c r="I280" i="15"/>
  <c r="K280" i="15"/>
  <c r="O280" i="15"/>
  <c r="Q280" i="15"/>
  <c r="V280" i="15"/>
  <c r="I282" i="15"/>
  <c r="Q282" i="15"/>
  <c r="V282" i="15"/>
  <c r="G283" i="15"/>
  <c r="G282" i="15" s="1"/>
  <c r="I283" i="15"/>
  <c r="K283" i="15"/>
  <c r="K282" i="15" s="1"/>
  <c r="O283" i="15"/>
  <c r="O282" i="15" s="1"/>
  <c r="Q283" i="15"/>
  <c r="V283" i="15"/>
  <c r="G286" i="15"/>
  <c r="Q286" i="15"/>
  <c r="G287" i="15"/>
  <c r="M287" i="15" s="1"/>
  <c r="M286" i="15" s="1"/>
  <c r="I287" i="15"/>
  <c r="I286" i="15" s="1"/>
  <c r="K287" i="15"/>
  <c r="K286" i="15" s="1"/>
  <c r="O287" i="15"/>
  <c r="O286" i="15" s="1"/>
  <c r="Q287" i="15"/>
  <c r="V287" i="15"/>
  <c r="V286" i="15" s="1"/>
  <c r="G290" i="15"/>
  <c r="I290" i="15"/>
  <c r="K290" i="15"/>
  <c r="M290" i="15"/>
  <c r="O290" i="15"/>
  <c r="Q290" i="15"/>
  <c r="V290" i="15"/>
  <c r="G292" i="15"/>
  <c r="G293" i="15"/>
  <c r="I293" i="15"/>
  <c r="I292" i="15" s="1"/>
  <c r="K293" i="15"/>
  <c r="M293" i="15"/>
  <c r="O293" i="15"/>
  <c r="O292" i="15" s="1"/>
  <c r="Q293" i="15"/>
  <c r="Q292" i="15" s="1"/>
  <c r="V293" i="15"/>
  <c r="G296" i="15"/>
  <c r="M296" i="15" s="1"/>
  <c r="I296" i="15"/>
  <c r="K296" i="15"/>
  <c r="K292" i="15" s="1"/>
  <c r="O296" i="15"/>
  <c r="Q296" i="15"/>
  <c r="V296" i="15"/>
  <c r="G302" i="15"/>
  <c r="I302" i="15"/>
  <c r="K302" i="15"/>
  <c r="M302" i="15"/>
  <c r="O302" i="15"/>
  <c r="Q302" i="15"/>
  <c r="V302" i="15"/>
  <c r="V292" i="15" s="1"/>
  <c r="G305" i="15"/>
  <c r="M305" i="15" s="1"/>
  <c r="I305" i="15"/>
  <c r="K305" i="15"/>
  <c r="O305" i="15"/>
  <c r="Q305" i="15"/>
  <c r="V305" i="15"/>
  <c r="G307" i="15"/>
  <c r="M307" i="15" s="1"/>
  <c r="I307" i="15"/>
  <c r="K307" i="15"/>
  <c r="O307" i="15"/>
  <c r="Q307" i="15"/>
  <c r="V307" i="15"/>
  <c r="G309" i="15"/>
  <c r="M309" i="15" s="1"/>
  <c r="I309" i="15"/>
  <c r="K309" i="15"/>
  <c r="O309" i="15"/>
  <c r="Q309" i="15"/>
  <c r="V309" i="15"/>
  <c r="G312" i="15"/>
  <c r="G311" i="15" s="1"/>
  <c r="I312" i="15"/>
  <c r="K312" i="15"/>
  <c r="O312" i="15"/>
  <c r="O311" i="15" s="1"/>
  <c r="Q312" i="15"/>
  <c r="V312" i="15"/>
  <c r="V311" i="15" s="1"/>
  <c r="G315" i="15"/>
  <c r="I315" i="15"/>
  <c r="I311" i="15" s="1"/>
  <c r="K315" i="15"/>
  <c r="M315" i="15"/>
  <c r="O315" i="15"/>
  <c r="Q315" i="15"/>
  <c r="V315" i="15"/>
  <c r="G317" i="15"/>
  <c r="M317" i="15" s="1"/>
  <c r="I317" i="15"/>
  <c r="K317" i="15"/>
  <c r="K311" i="15" s="1"/>
  <c r="O317" i="15"/>
  <c r="Q317" i="15"/>
  <c r="Q311" i="15" s="1"/>
  <c r="V317" i="15"/>
  <c r="G323" i="15"/>
  <c r="I323" i="15"/>
  <c r="K323" i="15"/>
  <c r="M323" i="15"/>
  <c r="O323" i="15"/>
  <c r="Q323" i="15"/>
  <c r="V323" i="15"/>
  <c r="G329" i="15"/>
  <c r="M329" i="15" s="1"/>
  <c r="I329" i="15"/>
  <c r="K329" i="15"/>
  <c r="O329" i="15"/>
  <c r="Q329" i="15"/>
  <c r="V329" i="15"/>
  <c r="G335" i="15"/>
  <c r="M335" i="15" s="1"/>
  <c r="I335" i="15"/>
  <c r="K335" i="15"/>
  <c r="O335" i="15"/>
  <c r="Q335" i="15"/>
  <c r="V335" i="15"/>
  <c r="G342" i="15"/>
  <c r="M342" i="15" s="1"/>
  <c r="I342" i="15"/>
  <c r="K342" i="15"/>
  <c r="O342" i="15"/>
  <c r="Q342" i="15"/>
  <c r="V342" i="15"/>
  <c r="G349" i="15"/>
  <c r="M349" i="15" s="1"/>
  <c r="I349" i="15"/>
  <c r="K349" i="15"/>
  <c r="O349" i="15"/>
  <c r="Q349" i="15"/>
  <c r="V349" i="15"/>
  <c r="G351" i="15"/>
  <c r="G352" i="15"/>
  <c r="I352" i="15"/>
  <c r="I351" i="15" s="1"/>
  <c r="K352" i="15"/>
  <c r="M352" i="15"/>
  <c r="O352" i="15"/>
  <c r="O351" i="15" s="1"/>
  <c r="Q352" i="15"/>
  <c r="Q351" i="15" s="1"/>
  <c r="V352" i="15"/>
  <c r="G355" i="15"/>
  <c r="M355" i="15" s="1"/>
  <c r="I355" i="15"/>
  <c r="K355" i="15"/>
  <c r="K351" i="15" s="1"/>
  <c r="O355" i="15"/>
  <c r="Q355" i="15"/>
  <c r="V355" i="15"/>
  <c r="G357" i="15"/>
  <c r="I357" i="15"/>
  <c r="K357" i="15"/>
  <c r="M357" i="15"/>
  <c r="O357" i="15"/>
  <c r="Q357" i="15"/>
  <c r="V357" i="15"/>
  <c r="V351" i="15" s="1"/>
  <c r="G359" i="15"/>
  <c r="M359" i="15" s="1"/>
  <c r="I359" i="15"/>
  <c r="K359" i="15"/>
  <c r="O359" i="15"/>
  <c r="Q359" i="15"/>
  <c r="V359" i="15"/>
  <c r="G361" i="15"/>
  <c r="M361" i="15" s="1"/>
  <c r="I361" i="15"/>
  <c r="K361" i="15"/>
  <c r="O361" i="15"/>
  <c r="Q361" i="15"/>
  <c r="V361" i="15"/>
  <c r="G363" i="15"/>
  <c r="M363" i="15" s="1"/>
  <c r="I363" i="15"/>
  <c r="K363" i="15"/>
  <c r="O363" i="15"/>
  <c r="Q363" i="15"/>
  <c r="V363" i="15"/>
  <c r="G365" i="15"/>
  <c r="M365" i="15" s="1"/>
  <c r="I365" i="15"/>
  <c r="K365" i="15"/>
  <c r="O365" i="15"/>
  <c r="Q365" i="15"/>
  <c r="V365" i="15"/>
  <c r="G367" i="15"/>
  <c r="V367" i="15"/>
  <c r="G368" i="15"/>
  <c r="I368" i="15"/>
  <c r="I367" i="15" s="1"/>
  <c r="K368" i="15"/>
  <c r="M368" i="15"/>
  <c r="O368" i="15"/>
  <c r="O367" i="15" s="1"/>
  <c r="Q368" i="15"/>
  <c r="Q367" i="15" s="1"/>
  <c r="V368" i="15"/>
  <c r="G371" i="15"/>
  <c r="M371" i="15" s="1"/>
  <c r="M367" i="15" s="1"/>
  <c r="I371" i="15"/>
  <c r="K371" i="15"/>
  <c r="K367" i="15" s="1"/>
  <c r="O371" i="15"/>
  <c r="Q371" i="15"/>
  <c r="V371" i="15"/>
  <c r="I373" i="15"/>
  <c r="V373" i="15"/>
  <c r="G374" i="15"/>
  <c r="G373" i="15" s="1"/>
  <c r="I374" i="15"/>
  <c r="K374" i="15"/>
  <c r="K373" i="15" s="1"/>
  <c r="O374" i="15"/>
  <c r="O373" i="15" s="1"/>
  <c r="Q374" i="15"/>
  <c r="V374" i="15"/>
  <c r="G376" i="15"/>
  <c r="M376" i="15" s="1"/>
  <c r="I376" i="15"/>
  <c r="K376" i="15"/>
  <c r="O376" i="15"/>
  <c r="Q376" i="15"/>
  <c r="Q373" i="15" s="1"/>
  <c r="V376" i="15"/>
  <c r="V378" i="15"/>
  <c r="G379" i="15"/>
  <c r="M379" i="15" s="1"/>
  <c r="I379" i="15"/>
  <c r="K379" i="15"/>
  <c r="K378" i="15" s="1"/>
  <c r="O379" i="15"/>
  <c r="Q379" i="15"/>
  <c r="Q378" i="15" s="1"/>
  <c r="V379" i="15"/>
  <c r="G382" i="15"/>
  <c r="G378" i="15" s="1"/>
  <c r="I382" i="15"/>
  <c r="K382" i="15"/>
  <c r="O382" i="15"/>
  <c r="Q382" i="15"/>
  <c r="V382" i="15"/>
  <c r="G384" i="15"/>
  <c r="I384" i="15"/>
  <c r="I378" i="15" s="1"/>
  <c r="K384" i="15"/>
  <c r="M384" i="15"/>
  <c r="O384" i="15"/>
  <c r="O378" i="15" s="1"/>
  <c r="Q384" i="15"/>
  <c r="V384" i="15"/>
  <c r="K386" i="15"/>
  <c r="G387" i="15"/>
  <c r="I387" i="15"/>
  <c r="I386" i="15" s="1"/>
  <c r="K387" i="15"/>
  <c r="M387" i="15"/>
  <c r="O387" i="15"/>
  <c r="Q387" i="15"/>
  <c r="V387" i="15"/>
  <c r="V386" i="15" s="1"/>
  <c r="G389" i="15"/>
  <c r="M389" i="15" s="1"/>
  <c r="I389" i="15"/>
  <c r="K389" i="15"/>
  <c r="O389" i="15"/>
  <c r="O386" i="15" s="1"/>
  <c r="Q389" i="15"/>
  <c r="V389" i="15"/>
  <c r="G392" i="15"/>
  <c r="G386" i="15" s="1"/>
  <c r="I392" i="15"/>
  <c r="K392" i="15"/>
  <c r="O392" i="15"/>
  <c r="Q392" i="15"/>
  <c r="Q386" i="15" s="1"/>
  <c r="V392" i="15"/>
  <c r="G397" i="15"/>
  <c r="M397" i="15" s="1"/>
  <c r="I397" i="15"/>
  <c r="K397" i="15"/>
  <c r="O397" i="15"/>
  <c r="Q397" i="15"/>
  <c r="V397" i="15"/>
  <c r="G414" i="15"/>
  <c r="M414" i="15" s="1"/>
  <c r="I414" i="15"/>
  <c r="K414" i="15"/>
  <c r="O414" i="15"/>
  <c r="Q414" i="15"/>
  <c r="V414" i="15"/>
  <c r="G417" i="15"/>
  <c r="G418" i="15"/>
  <c r="I418" i="15"/>
  <c r="I417" i="15" s="1"/>
  <c r="K418" i="15"/>
  <c r="M418" i="15"/>
  <c r="O418" i="15"/>
  <c r="O417" i="15" s="1"/>
  <c r="Q418" i="15"/>
  <c r="Q417" i="15" s="1"/>
  <c r="V418" i="15"/>
  <c r="G420" i="15"/>
  <c r="M420" i="15" s="1"/>
  <c r="I420" i="15"/>
  <c r="K420" i="15"/>
  <c r="K417" i="15" s="1"/>
  <c r="O420" i="15"/>
  <c r="Q420" i="15"/>
  <c r="V420" i="15"/>
  <c r="G423" i="15"/>
  <c r="I423" i="15"/>
  <c r="K423" i="15"/>
  <c r="M423" i="15"/>
  <c r="O423" i="15"/>
  <c r="Q423" i="15"/>
  <c r="V423" i="15"/>
  <c r="V417" i="15" s="1"/>
  <c r="G426" i="15"/>
  <c r="M426" i="15" s="1"/>
  <c r="I426" i="15"/>
  <c r="K426" i="15"/>
  <c r="O426" i="15"/>
  <c r="Q426" i="15"/>
  <c r="V426" i="15"/>
  <c r="G428" i="15"/>
  <c r="M428" i="15" s="1"/>
  <c r="I428" i="15"/>
  <c r="K428" i="15"/>
  <c r="O428" i="15"/>
  <c r="Q428" i="15"/>
  <c r="V428" i="15"/>
  <c r="G430" i="15"/>
  <c r="M430" i="15" s="1"/>
  <c r="I430" i="15"/>
  <c r="K430" i="15"/>
  <c r="O430" i="15"/>
  <c r="Q430" i="15"/>
  <c r="V430" i="15"/>
  <c r="G432" i="15"/>
  <c r="M432" i="15" s="1"/>
  <c r="I432" i="15"/>
  <c r="K432" i="15"/>
  <c r="O432" i="15"/>
  <c r="Q432" i="15"/>
  <c r="V432" i="15"/>
  <c r="G434" i="15"/>
  <c r="M434" i="15" s="1"/>
  <c r="I434" i="15"/>
  <c r="K434" i="15"/>
  <c r="O434" i="15"/>
  <c r="Q434" i="15"/>
  <c r="V434" i="15"/>
  <c r="G437" i="15"/>
  <c r="I437" i="15"/>
  <c r="K437" i="15"/>
  <c r="M437" i="15"/>
  <c r="O437" i="15"/>
  <c r="Q437" i="15"/>
  <c r="V437" i="15"/>
  <c r="K439" i="15"/>
  <c r="G440" i="15"/>
  <c r="I440" i="15"/>
  <c r="I439" i="15" s="1"/>
  <c r="K440" i="15"/>
  <c r="M440" i="15"/>
  <c r="O440" i="15"/>
  <c r="Q440" i="15"/>
  <c r="V440" i="15"/>
  <c r="V439" i="15" s="1"/>
  <c r="G441" i="15"/>
  <c r="M441" i="15" s="1"/>
  <c r="I441" i="15"/>
  <c r="K441" i="15"/>
  <c r="O441" i="15"/>
  <c r="O439" i="15" s="1"/>
  <c r="Q441" i="15"/>
  <c r="V441" i="15"/>
  <c r="G442" i="15"/>
  <c r="M442" i="15" s="1"/>
  <c r="I442" i="15"/>
  <c r="K442" i="15"/>
  <c r="O442" i="15"/>
  <c r="Q442" i="15"/>
  <c r="Q439" i="15" s="1"/>
  <c r="V442" i="15"/>
  <c r="G443" i="15"/>
  <c r="M443" i="15" s="1"/>
  <c r="I443" i="15"/>
  <c r="K443" i="15"/>
  <c r="O443" i="15"/>
  <c r="Q443" i="15"/>
  <c r="V443" i="15"/>
  <c r="AE445" i="15"/>
  <c r="G218" i="14"/>
  <c r="BA26" i="14"/>
  <c r="BA19" i="14"/>
  <c r="G8" i="14"/>
  <c r="G9" i="14"/>
  <c r="M9" i="14" s="1"/>
  <c r="I9" i="14"/>
  <c r="I8" i="14" s="1"/>
  <c r="K9" i="14"/>
  <c r="K8" i="14" s="1"/>
  <c r="O9" i="14"/>
  <c r="O8" i="14" s="1"/>
  <c r="Q9" i="14"/>
  <c r="V9" i="14"/>
  <c r="V8" i="14" s="1"/>
  <c r="G12" i="14"/>
  <c r="I12" i="14"/>
  <c r="K12" i="14"/>
  <c r="M12" i="14"/>
  <c r="O12" i="14"/>
  <c r="Q12" i="14"/>
  <c r="Q8" i="14" s="1"/>
  <c r="V12" i="14"/>
  <c r="G15" i="14"/>
  <c r="I15" i="14"/>
  <c r="K15" i="14"/>
  <c r="M15" i="14"/>
  <c r="O15" i="14"/>
  <c r="Q15" i="14"/>
  <c r="V15" i="14"/>
  <c r="G18" i="14"/>
  <c r="M18" i="14" s="1"/>
  <c r="I18" i="14"/>
  <c r="K18" i="14"/>
  <c r="O18" i="14"/>
  <c r="Q18" i="14"/>
  <c r="V18" i="14"/>
  <c r="G21" i="14"/>
  <c r="M21" i="14" s="1"/>
  <c r="I21" i="14"/>
  <c r="K21" i="14"/>
  <c r="O21" i="14"/>
  <c r="Q21" i="14"/>
  <c r="V21" i="14"/>
  <c r="G24" i="14"/>
  <c r="I24" i="14"/>
  <c r="M24" i="14"/>
  <c r="Q24" i="14"/>
  <c r="V24" i="14"/>
  <c r="G25" i="14"/>
  <c r="I25" i="14"/>
  <c r="K25" i="14"/>
  <c r="K24" i="14" s="1"/>
  <c r="M25" i="14"/>
  <c r="O25" i="14"/>
  <c r="O24" i="14" s="1"/>
  <c r="Q25" i="14"/>
  <c r="V25" i="14"/>
  <c r="G29" i="14"/>
  <c r="I29" i="14"/>
  <c r="I28" i="14" s="1"/>
  <c r="K29" i="14"/>
  <c r="M29" i="14"/>
  <c r="O29" i="14"/>
  <c r="O28" i="14" s="1"/>
  <c r="Q29" i="14"/>
  <c r="V29" i="14"/>
  <c r="V28" i="14" s="1"/>
  <c r="G31" i="14"/>
  <c r="I31" i="14"/>
  <c r="K31" i="14"/>
  <c r="K28" i="14" s="1"/>
  <c r="M31" i="14"/>
  <c r="O31" i="14"/>
  <c r="Q31" i="14"/>
  <c r="Q28" i="14" s="1"/>
  <c r="V31" i="14"/>
  <c r="G37" i="14"/>
  <c r="I37" i="14"/>
  <c r="K37" i="14"/>
  <c r="M37" i="14"/>
  <c r="O37" i="14"/>
  <c r="Q37" i="14"/>
  <c r="V37" i="14"/>
  <c r="G40" i="14"/>
  <c r="M40" i="14" s="1"/>
  <c r="I40" i="14"/>
  <c r="K40" i="14"/>
  <c r="O40" i="14"/>
  <c r="Q40" i="14"/>
  <c r="V40" i="14"/>
  <c r="G44" i="14"/>
  <c r="M44" i="14" s="1"/>
  <c r="I44" i="14"/>
  <c r="K44" i="14"/>
  <c r="O44" i="14"/>
  <c r="Q44" i="14"/>
  <c r="V44" i="14"/>
  <c r="G48" i="14"/>
  <c r="I48" i="14"/>
  <c r="K48" i="14"/>
  <c r="M48" i="14"/>
  <c r="O48" i="14"/>
  <c r="Q48" i="14"/>
  <c r="V48" i="14"/>
  <c r="G53" i="14"/>
  <c r="M53" i="14" s="1"/>
  <c r="I53" i="14"/>
  <c r="K53" i="14"/>
  <c r="O53" i="14"/>
  <c r="Q53" i="14"/>
  <c r="V53" i="14"/>
  <c r="G59" i="14"/>
  <c r="I59" i="14"/>
  <c r="K59" i="14"/>
  <c r="M59" i="14"/>
  <c r="O59" i="14"/>
  <c r="Q59" i="14"/>
  <c r="V59" i="14"/>
  <c r="G66" i="14"/>
  <c r="I66" i="14"/>
  <c r="K66" i="14"/>
  <c r="M66" i="14"/>
  <c r="O66" i="14"/>
  <c r="Q66" i="14"/>
  <c r="V66" i="14"/>
  <c r="G69" i="14"/>
  <c r="I69" i="14"/>
  <c r="K69" i="14"/>
  <c r="M69" i="14"/>
  <c r="O69" i="14"/>
  <c r="Q69" i="14"/>
  <c r="V69" i="14"/>
  <c r="G72" i="14"/>
  <c r="I72" i="14"/>
  <c r="K72" i="14"/>
  <c r="M72" i="14"/>
  <c r="O72" i="14"/>
  <c r="Q72" i="14"/>
  <c r="V72" i="14"/>
  <c r="G76" i="14"/>
  <c r="M76" i="14" s="1"/>
  <c r="I76" i="14"/>
  <c r="K76" i="14"/>
  <c r="O76" i="14"/>
  <c r="Q76" i="14"/>
  <c r="V76" i="14"/>
  <c r="G78" i="14"/>
  <c r="M78" i="14" s="1"/>
  <c r="I78" i="14"/>
  <c r="K78" i="14"/>
  <c r="O78" i="14"/>
  <c r="Q78" i="14"/>
  <c r="V78" i="14"/>
  <c r="G80" i="14"/>
  <c r="I80" i="14"/>
  <c r="K80" i="14"/>
  <c r="M80" i="14"/>
  <c r="O80" i="14"/>
  <c r="Q80" i="14"/>
  <c r="V80" i="14"/>
  <c r="G82" i="14"/>
  <c r="M82" i="14" s="1"/>
  <c r="I82" i="14"/>
  <c r="K82" i="14"/>
  <c r="O82" i="14"/>
  <c r="Q82" i="14"/>
  <c r="V82" i="14"/>
  <c r="G84" i="14"/>
  <c r="G85" i="14"/>
  <c r="I85" i="14"/>
  <c r="I84" i="14" s="1"/>
  <c r="K85" i="14"/>
  <c r="M85" i="14"/>
  <c r="O85" i="14"/>
  <c r="O84" i="14" s="1"/>
  <c r="Q85" i="14"/>
  <c r="V85" i="14"/>
  <c r="V84" i="14" s="1"/>
  <c r="G88" i="14"/>
  <c r="I88" i="14"/>
  <c r="K88" i="14"/>
  <c r="K84" i="14" s="1"/>
  <c r="M88" i="14"/>
  <c r="O88" i="14"/>
  <c r="Q88" i="14"/>
  <c r="Q84" i="14" s="1"/>
  <c r="V88" i="14"/>
  <c r="G91" i="14"/>
  <c r="I91" i="14"/>
  <c r="K91" i="14"/>
  <c r="M91" i="14"/>
  <c r="M84" i="14" s="1"/>
  <c r="O91" i="14"/>
  <c r="Q91" i="14"/>
  <c r="V91" i="14"/>
  <c r="G93" i="14"/>
  <c r="M93" i="14" s="1"/>
  <c r="I93" i="14"/>
  <c r="K93" i="14"/>
  <c r="O93" i="14"/>
  <c r="Q93" i="14"/>
  <c r="V93" i="14"/>
  <c r="G95" i="14"/>
  <c r="M95" i="14" s="1"/>
  <c r="I95" i="14"/>
  <c r="K95" i="14"/>
  <c r="O95" i="14"/>
  <c r="Q95" i="14"/>
  <c r="V95" i="14"/>
  <c r="G97" i="14"/>
  <c r="I97" i="14"/>
  <c r="K97" i="14"/>
  <c r="M97" i="14"/>
  <c r="O97" i="14"/>
  <c r="Q97" i="14"/>
  <c r="V97" i="14"/>
  <c r="G99" i="14"/>
  <c r="M99" i="14" s="1"/>
  <c r="I99" i="14"/>
  <c r="K99" i="14"/>
  <c r="O99" i="14"/>
  <c r="Q99" i="14"/>
  <c r="V99" i="14"/>
  <c r="G103" i="14"/>
  <c r="M103" i="14" s="1"/>
  <c r="I103" i="14"/>
  <c r="K103" i="14"/>
  <c r="O103" i="14"/>
  <c r="Q103" i="14"/>
  <c r="V103" i="14"/>
  <c r="G106" i="14"/>
  <c r="I106" i="14"/>
  <c r="K106" i="14"/>
  <c r="M106" i="14"/>
  <c r="O106" i="14"/>
  <c r="Q106" i="14"/>
  <c r="V106" i="14"/>
  <c r="G109" i="14"/>
  <c r="G108" i="14" s="1"/>
  <c r="I109" i="14"/>
  <c r="I108" i="14" s="1"/>
  <c r="K109" i="14"/>
  <c r="M109" i="14"/>
  <c r="O109" i="14"/>
  <c r="Q109" i="14"/>
  <c r="V109" i="14"/>
  <c r="V108" i="14" s="1"/>
  <c r="G112" i="14"/>
  <c r="M112" i="14" s="1"/>
  <c r="I112" i="14"/>
  <c r="K112" i="14"/>
  <c r="O112" i="14"/>
  <c r="O108" i="14" s="1"/>
  <c r="Q112" i="14"/>
  <c r="V112" i="14"/>
  <c r="G116" i="14"/>
  <c r="M116" i="14" s="1"/>
  <c r="I116" i="14"/>
  <c r="K116" i="14"/>
  <c r="O116" i="14"/>
  <c r="Q116" i="14"/>
  <c r="Q108" i="14" s="1"/>
  <c r="V116" i="14"/>
  <c r="G118" i="14"/>
  <c r="I118" i="14"/>
  <c r="K118" i="14"/>
  <c r="M118" i="14"/>
  <c r="O118" i="14"/>
  <c r="Q118" i="14"/>
  <c r="V118" i="14"/>
  <c r="G120" i="14"/>
  <c r="I120" i="14"/>
  <c r="K120" i="14"/>
  <c r="K108" i="14" s="1"/>
  <c r="M120" i="14"/>
  <c r="O120" i="14"/>
  <c r="Q120" i="14"/>
  <c r="V120" i="14"/>
  <c r="G122" i="14"/>
  <c r="M122" i="14" s="1"/>
  <c r="I122" i="14"/>
  <c r="K122" i="14"/>
  <c r="O122" i="14"/>
  <c r="Q122" i="14"/>
  <c r="V122" i="14"/>
  <c r="G125" i="14"/>
  <c r="I125" i="14"/>
  <c r="K125" i="14"/>
  <c r="M125" i="14"/>
  <c r="O125" i="14"/>
  <c r="Q125" i="14"/>
  <c r="V125" i="14"/>
  <c r="G127" i="14"/>
  <c r="M127" i="14" s="1"/>
  <c r="I127" i="14"/>
  <c r="K127" i="14"/>
  <c r="O127" i="14"/>
  <c r="Q127" i="14"/>
  <c r="V127" i="14"/>
  <c r="G129" i="14"/>
  <c r="G130" i="14"/>
  <c r="M130" i="14" s="1"/>
  <c r="I130" i="14"/>
  <c r="I129" i="14" s="1"/>
  <c r="K130" i="14"/>
  <c r="K129" i="14" s="1"/>
  <c r="O130" i="14"/>
  <c r="O129" i="14" s="1"/>
  <c r="Q130" i="14"/>
  <c r="V130" i="14"/>
  <c r="G133" i="14"/>
  <c r="M133" i="14" s="1"/>
  <c r="I133" i="14"/>
  <c r="K133" i="14"/>
  <c r="O133" i="14"/>
  <c r="Q133" i="14"/>
  <c r="Q129" i="14" s="1"/>
  <c r="V133" i="14"/>
  <c r="G135" i="14"/>
  <c r="I135" i="14"/>
  <c r="K135" i="14"/>
  <c r="M135" i="14"/>
  <c r="O135" i="14"/>
  <c r="Q135" i="14"/>
  <c r="V135" i="14"/>
  <c r="V129" i="14" s="1"/>
  <c r="G137" i="14"/>
  <c r="M137" i="14" s="1"/>
  <c r="I137" i="14"/>
  <c r="K137" i="14"/>
  <c r="O137" i="14"/>
  <c r="Q137" i="14"/>
  <c r="V137" i="14"/>
  <c r="G139" i="14"/>
  <c r="G140" i="14"/>
  <c r="I140" i="14"/>
  <c r="I139" i="14" s="1"/>
  <c r="K140" i="14"/>
  <c r="M140" i="14"/>
  <c r="O140" i="14"/>
  <c r="O139" i="14" s="1"/>
  <c r="Q140" i="14"/>
  <c r="V140" i="14"/>
  <c r="V139" i="14" s="1"/>
  <c r="G146" i="14"/>
  <c r="M146" i="14" s="1"/>
  <c r="I146" i="14"/>
  <c r="K146" i="14"/>
  <c r="K139" i="14" s="1"/>
  <c r="O146" i="14"/>
  <c r="Q146" i="14"/>
  <c r="Q139" i="14" s="1"/>
  <c r="V146" i="14"/>
  <c r="G149" i="14"/>
  <c r="I149" i="14"/>
  <c r="K149" i="14"/>
  <c r="M149" i="14"/>
  <c r="O149" i="14"/>
  <c r="Q149" i="14"/>
  <c r="V149" i="14"/>
  <c r="G151" i="14"/>
  <c r="M151" i="14" s="1"/>
  <c r="I151" i="14"/>
  <c r="K151" i="14"/>
  <c r="O151" i="14"/>
  <c r="Q151" i="14"/>
  <c r="V151" i="14"/>
  <c r="G154" i="14"/>
  <c r="M154" i="14" s="1"/>
  <c r="I154" i="14"/>
  <c r="K154" i="14"/>
  <c r="O154" i="14"/>
  <c r="Q154" i="14"/>
  <c r="V154" i="14"/>
  <c r="G157" i="14"/>
  <c r="M157" i="14" s="1"/>
  <c r="I157" i="14"/>
  <c r="K157" i="14"/>
  <c r="K156" i="14" s="1"/>
  <c r="O157" i="14"/>
  <c r="O156" i="14" s="1"/>
  <c r="Q157" i="14"/>
  <c r="Q156" i="14" s="1"/>
  <c r="V157" i="14"/>
  <c r="G159" i="14"/>
  <c r="G156" i="14" s="1"/>
  <c r="I159" i="14"/>
  <c r="K159" i="14"/>
  <c r="O159" i="14"/>
  <c r="Q159" i="14"/>
  <c r="V159" i="14"/>
  <c r="G162" i="14"/>
  <c r="I162" i="14"/>
  <c r="I156" i="14" s="1"/>
  <c r="K162" i="14"/>
  <c r="M162" i="14"/>
  <c r="O162" i="14"/>
  <c r="Q162" i="14"/>
  <c r="V162" i="14"/>
  <c r="G165" i="14"/>
  <c r="M165" i="14" s="1"/>
  <c r="I165" i="14"/>
  <c r="K165" i="14"/>
  <c r="O165" i="14"/>
  <c r="Q165" i="14"/>
  <c r="V165" i="14"/>
  <c r="G169" i="14"/>
  <c r="I169" i="14"/>
  <c r="K169" i="14"/>
  <c r="M169" i="14"/>
  <c r="O169" i="14"/>
  <c r="Q169" i="14"/>
  <c r="V169" i="14"/>
  <c r="G174" i="14"/>
  <c r="M174" i="14" s="1"/>
  <c r="I174" i="14"/>
  <c r="K174" i="14"/>
  <c r="O174" i="14"/>
  <c r="Q174" i="14"/>
  <c r="V174" i="14"/>
  <c r="G176" i="14"/>
  <c r="M176" i="14" s="1"/>
  <c r="I176" i="14"/>
  <c r="K176" i="14"/>
  <c r="O176" i="14"/>
  <c r="Q176" i="14"/>
  <c r="V176" i="14"/>
  <c r="G178" i="14"/>
  <c r="I178" i="14"/>
  <c r="K178" i="14"/>
  <c r="M178" i="14"/>
  <c r="O178" i="14"/>
  <c r="Q178" i="14"/>
  <c r="V178" i="14"/>
  <c r="V156" i="14" s="1"/>
  <c r="G181" i="14"/>
  <c r="M181" i="14" s="1"/>
  <c r="I181" i="14"/>
  <c r="K181" i="14"/>
  <c r="O181" i="14"/>
  <c r="Q181" i="14"/>
  <c r="V181" i="14"/>
  <c r="G183" i="14"/>
  <c r="M183" i="14" s="1"/>
  <c r="I183" i="14"/>
  <c r="K183" i="14"/>
  <c r="O183" i="14"/>
  <c r="Q183" i="14"/>
  <c r="V183" i="14"/>
  <c r="G187" i="14"/>
  <c r="I187" i="14"/>
  <c r="K187" i="14"/>
  <c r="M187" i="14"/>
  <c r="O187" i="14"/>
  <c r="Q187" i="14"/>
  <c r="V187" i="14"/>
  <c r="G189" i="14"/>
  <c r="M189" i="14" s="1"/>
  <c r="I189" i="14"/>
  <c r="K189" i="14"/>
  <c r="O189" i="14"/>
  <c r="Q189" i="14"/>
  <c r="V189" i="14"/>
  <c r="V191" i="14"/>
  <c r="G192" i="14"/>
  <c r="M192" i="14" s="1"/>
  <c r="I192" i="14"/>
  <c r="I191" i="14" s="1"/>
  <c r="K192" i="14"/>
  <c r="K191" i="14" s="1"/>
  <c r="O192" i="14"/>
  <c r="O191" i="14" s="1"/>
  <c r="Q192" i="14"/>
  <c r="V192" i="14"/>
  <c r="G194" i="14"/>
  <c r="M194" i="14" s="1"/>
  <c r="I194" i="14"/>
  <c r="K194" i="14"/>
  <c r="O194" i="14"/>
  <c r="Q194" i="14"/>
  <c r="Q191" i="14" s="1"/>
  <c r="V194" i="14"/>
  <c r="V197" i="14"/>
  <c r="G198" i="14"/>
  <c r="I198" i="14"/>
  <c r="K198" i="14"/>
  <c r="K197" i="14" s="1"/>
  <c r="M198" i="14"/>
  <c r="O198" i="14"/>
  <c r="O197" i="14" s="1"/>
  <c r="Q198" i="14"/>
  <c r="Q197" i="14" s="1"/>
  <c r="V198" i="14"/>
  <c r="G201" i="14"/>
  <c r="M201" i="14" s="1"/>
  <c r="M197" i="14" s="1"/>
  <c r="I201" i="14"/>
  <c r="K201" i="14"/>
  <c r="O201" i="14"/>
  <c r="Q201" i="14"/>
  <c r="V201" i="14"/>
  <c r="G203" i="14"/>
  <c r="I203" i="14"/>
  <c r="I197" i="14" s="1"/>
  <c r="K203" i="14"/>
  <c r="M203" i="14"/>
  <c r="O203" i="14"/>
  <c r="Q203" i="14"/>
  <c r="V203" i="14"/>
  <c r="G205" i="14"/>
  <c r="M205" i="14" s="1"/>
  <c r="I205" i="14"/>
  <c r="K205" i="14"/>
  <c r="O205" i="14"/>
  <c r="Q205" i="14"/>
  <c r="V205" i="14"/>
  <c r="G208" i="14"/>
  <c r="I208" i="14"/>
  <c r="K208" i="14"/>
  <c r="M208" i="14"/>
  <c r="O208" i="14"/>
  <c r="Q208" i="14"/>
  <c r="V208" i="14"/>
  <c r="O210" i="14"/>
  <c r="G211" i="14"/>
  <c r="M211" i="14" s="1"/>
  <c r="I211" i="14"/>
  <c r="K211" i="14"/>
  <c r="K210" i="14" s="1"/>
  <c r="O211" i="14"/>
  <c r="Q211" i="14"/>
  <c r="Q210" i="14" s="1"/>
  <c r="V211" i="14"/>
  <c r="G212" i="14"/>
  <c r="I212" i="14"/>
  <c r="I210" i="14" s="1"/>
  <c r="K212" i="14"/>
  <c r="M212" i="14"/>
  <c r="O212" i="14"/>
  <c r="Q212" i="14"/>
  <c r="V212" i="14"/>
  <c r="V210" i="14" s="1"/>
  <c r="G213" i="14"/>
  <c r="I213" i="14"/>
  <c r="K213" i="14"/>
  <c r="M213" i="14"/>
  <c r="O213" i="14"/>
  <c r="Q213" i="14"/>
  <c r="V213" i="14"/>
  <c r="G215" i="14"/>
  <c r="M215" i="14" s="1"/>
  <c r="I215" i="14"/>
  <c r="K215" i="14"/>
  <c r="O215" i="14"/>
  <c r="Q215" i="14"/>
  <c r="V215" i="14"/>
  <c r="AE218" i="14"/>
  <c r="AF218" i="14"/>
  <c r="BA136" i="13"/>
  <c r="BA35" i="13"/>
  <c r="BA29" i="13"/>
  <c r="G8" i="13"/>
  <c r="G9" i="13"/>
  <c r="M9" i="13" s="1"/>
  <c r="M8" i="13" s="1"/>
  <c r="I9" i="13"/>
  <c r="I8" i="13" s="1"/>
  <c r="K9" i="13"/>
  <c r="K8" i="13" s="1"/>
  <c r="O9" i="13"/>
  <c r="O8" i="13" s="1"/>
  <c r="Q9" i="13"/>
  <c r="Q8" i="13" s="1"/>
  <c r="V9" i="13"/>
  <c r="V8" i="13" s="1"/>
  <c r="G14" i="13"/>
  <c r="I14" i="13"/>
  <c r="K14" i="13"/>
  <c r="G15" i="13"/>
  <c r="I15" i="13"/>
  <c r="K15" i="13"/>
  <c r="M15" i="13"/>
  <c r="M14" i="13" s="1"/>
  <c r="O15" i="13"/>
  <c r="O14" i="13" s="1"/>
  <c r="Q15" i="13"/>
  <c r="V15" i="13"/>
  <c r="V14" i="13" s="1"/>
  <c r="G19" i="13"/>
  <c r="I19" i="13"/>
  <c r="K19" i="13"/>
  <c r="M19" i="13"/>
  <c r="O19" i="13"/>
  <c r="Q19" i="13"/>
  <c r="Q14" i="13" s="1"/>
  <c r="V19" i="13"/>
  <c r="G22" i="13"/>
  <c r="I22" i="13"/>
  <c r="K22" i="13"/>
  <c r="M22" i="13"/>
  <c r="O22" i="13"/>
  <c r="Q22" i="13"/>
  <c r="V22" i="13"/>
  <c r="G25" i="13"/>
  <c r="I25" i="13"/>
  <c r="K25" i="13"/>
  <c r="M25" i="13"/>
  <c r="O25" i="13"/>
  <c r="Q25" i="13"/>
  <c r="V25" i="13"/>
  <c r="G28" i="13"/>
  <c r="G27" i="13" s="1"/>
  <c r="I28" i="13"/>
  <c r="I27" i="13" s="1"/>
  <c r="K28" i="13"/>
  <c r="K27" i="13" s="1"/>
  <c r="O28" i="13"/>
  <c r="Q28" i="13"/>
  <c r="V28" i="13"/>
  <c r="G34" i="13"/>
  <c r="M34" i="13" s="1"/>
  <c r="I34" i="13"/>
  <c r="K34" i="13"/>
  <c r="O34" i="13"/>
  <c r="O27" i="13" s="1"/>
  <c r="Q34" i="13"/>
  <c r="V34" i="13"/>
  <c r="G37" i="13"/>
  <c r="M37" i="13" s="1"/>
  <c r="I37" i="13"/>
  <c r="K37" i="13"/>
  <c r="O37" i="13"/>
  <c r="Q37" i="13"/>
  <c r="V37" i="13"/>
  <c r="G40" i="13"/>
  <c r="I40" i="13"/>
  <c r="K40" i="13"/>
  <c r="M40" i="13"/>
  <c r="O40" i="13"/>
  <c r="Q40" i="13"/>
  <c r="V40" i="13"/>
  <c r="G43" i="13"/>
  <c r="I43" i="13"/>
  <c r="K43" i="13"/>
  <c r="M43" i="13"/>
  <c r="O43" i="13"/>
  <c r="Q43" i="13"/>
  <c r="V43" i="13"/>
  <c r="G45" i="13"/>
  <c r="I45" i="13"/>
  <c r="K45" i="13"/>
  <c r="M45" i="13"/>
  <c r="O45" i="13"/>
  <c r="Q45" i="13"/>
  <c r="Q27" i="13" s="1"/>
  <c r="V45" i="13"/>
  <c r="G52" i="13"/>
  <c r="I52" i="13"/>
  <c r="K52" i="13"/>
  <c r="M52" i="13"/>
  <c r="O52" i="13"/>
  <c r="Q52" i="13"/>
  <c r="V52" i="13"/>
  <c r="V27" i="13" s="1"/>
  <c r="G59" i="13"/>
  <c r="M59" i="13" s="1"/>
  <c r="I59" i="13"/>
  <c r="K59" i="13"/>
  <c r="O59" i="13"/>
  <c r="Q59" i="13"/>
  <c r="V59" i="13"/>
  <c r="G66" i="13"/>
  <c r="M66" i="13" s="1"/>
  <c r="I66" i="13"/>
  <c r="K66" i="13"/>
  <c r="O66" i="13"/>
  <c r="Q66" i="13"/>
  <c r="V66" i="13"/>
  <c r="G71" i="13"/>
  <c r="M71" i="13" s="1"/>
  <c r="I71" i="13"/>
  <c r="K71" i="13"/>
  <c r="O71" i="13"/>
  <c r="Q71" i="13"/>
  <c r="V71" i="13"/>
  <c r="G78" i="13"/>
  <c r="M78" i="13" s="1"/>
  <c r="I78" i="13"/>
  <c r="K78" i="13"/>
  <c r="O78" i="13"/>
  <c r="Q78" i="13"/>
  <c r="V78" i="13"/>
  <c r="G85" i="13"/>
  <c r="I85" i="13"/>
  <c r="K85" i="13"/>
  <c r="M85" i="13"/>
  <c r="O85" i="13"/>
  <c r="Q85" i="13"/>
  <c r="V85" i="13"/>
  <c r="G92" i="13"/>
  <c r="I92" i="13"/>
  <c r="K92" i="13"/>
  <c r="M92" i="13"/>
  <c r="O92" i="13"/>
  <c r="Q92" i="13"/>
  <c r="V92" i="13"/>
  <c r="G99" i="13"/>
  <c r="M99" i="13"/>
  <c r="O99" i="13"/>
  <c r="Q99" i="13"/>
  <c r="G100" i="13"/>
  <c r="I100" i="13"/>
  <c r="I99" i="13" s="1"/>
  <c r="K100" i="13"/>
  <c r="K99" i="13" s="1"/>
  <c r="M100" i="13"/>
  <c r="O100" i="13"/>
  <c r="Q100" i="13"/>
  <c r="V100" i="13"/>
  <c r="V99" i="13" s="1"/>
  <c r="G108" i="13"/>
  <c r="G107" i="13" s="1"/>
  <c r="I108" i="13"/>
  <c r="I107" i="13" s="1"/>
  <c r="K108" i="13"/>
  <c r="O108" i="13"/>
  <c r="O107" i="13" s="1"/>
  <c r="Q108" i="13"/>
  <c r="V108" i="13"/>
  <c r="G113" i="13"/>
  <c r="M113" i="13" s="1"/>
  <c r="I113" i="13"/>
  <c r="K113" i="13"/>
  <c r="O113" i="13"/>
  <c r="Q113" i="13"/>
  <c r="V113" i="13"/>
  <c r="G118" i="13"/>
  <c r="M118" i="13" s="1"/>
  <c r="I118" i="13"/>
  <c r="K118" i="13"/>
  <c r="K107" i="13" s="1"/>
  <c r="O118" i="13"/>
  <c r="Q118" i="13"/>
  <c r="Q107" i="13" s="1"/>
  <c r="V118" i="13"/>
  <c r="G121" i="13"/>
  <c r="I121" i="13"/>
  <c r="K121" i="13"/>
  <c r="M121" i="13"/>
  <c r="O121" i="13"/>
  <c r="Q121" i="13"/>
  <c r="V121" i="13"/>
  <c r="G123" i="13"/>
  <c r="I123" i="13"/>
  <c r="K123" i="13"/>
  <c r="M123" i="13"/>
  <c r="O123" i="13"/>
  <c r="Q123" i="13"/>
  <c r="V123" i="13"/>
  <c r="G127" i="13"/>
  <c r="M127" i="13" s="1"/>
  <c r="I127" i="13"/>
  <c r="K127" i="13"/>
  <c r="O127" i="13"/>
  <c r="Q127" i="13"/>
  <c r="V127" i="13"/>
  <c r="G129" i="13"/>
  <c r="M129" i="13" s="1"/>
  <c r="I129" i="13"/>
  <c r="K129" i="13"/>
  <c r="O129" i="13"/>
  <c r="Q129" i="13"/>
  <c r="V129" i="13"/>
  <c r="V107" i="13" s="1"/>
  <c r="K134" i="13"/>
  <c r="Q134" i="13"/>
  <c r="V134" i="13"/>
  <c r="G135" i="13"/>
  <c r="G134" i="13" s="1"/>
  <c r="I135" i="13"/>
  <c r="I134" i="13" s="1"/>
  <c r="K135" i="13"/>
  <c r="O135" i="13"/>
  <c r="O134" i="13" s="1"/>
  <c r="Q135" i="13"/>
  <c r="V135" i="13"/>
  <c r="G137" i="13"/>
  <c r="I137" i="13"/>
  <c r="O137" i="13"/>
  <c r="G138" i="13"/>
  <c r="M138" i="13" s="1"/>
  <c r="M137" i="13" s="1"/>
  <c r="I138" i="13"/>
  <c r="K138" i="13"/>
  <c r="K137" i="13" s="1"/>
  <c r="O138" i="13"/>
  <c r="Q138" i="13"/>
  <c r="Q137" i="13" s="1"/>
  <c r="V138" i="13"/>
  <c r="V137" i="13" s="1"/>
  <c r="K141" i="13"/>
  <c r="G142" i="13"/>
  <c r="I142" i="13"/>
  <c r="K142" i="13"/>
  <c r="M142" i="13"/>
  <c r="O142" i="13"/>
  <c r="O141" i="13" s="1"/>
  <c r="Q142" i="13"/>
  <c r="Q141" i="13" s="1"/>
  <c r="V142" i="13"/>
  <c r="G144" i="13"/>
  <c r="G141" i="13" s="1"/>
  <c r="I144" i="13"/>
  <c r="K144" i="13"/>
  <c r="O144" i="13"/>
  <c r="Q144" i="13"/>
  <c r="V144" i="13"/>
  <c r="G149" i="13"/>
  <c r="I149" i="13"/>
  <c r="I141" i="13" s="1"/>
  <c r="K149" i="13"/>
  <c r="M149" i="13"/>
  <c r="O149" i="13"/>
  <c r="Q149" i="13"/>
  <c r="V149" i="13"/>
  <c r="V141" i="13" s="1"/>
  <c r="K155" i="13"/>
  <c r="O155" i="13"/>
  <c r="Q155" i="13"/>
  <c r="V155" i="13"/>
  <c r="G156" i="13"/>
  <c r="G155" i="13" s="1"/>
  <c r="I156" i="13"/>
  <c r="I155" i="13" s="1"/>
  <c r="K156" i="13"/>
  <c r="O156" i="13"/>
  <c r="Q156" i="13"/>
  <c r="V156" i="13"/>
  <c r="O163" i="13"/>
  <c r="Q163" i="13"/>
  <c r="V163" i="13"/>
  <c r="G164" i="13"/>
  <c r="I164" i="13"/>
  <c r="K164" i="13"/>
  <c r="M164" i="13"/>
  <c r="O164" i="13"/>
  <c r="Q164" i="13"/>
  <c r="V164" i="13"/>
  <c r="G165" i="13"/>
  <c r="I165" i="13"/>
  <c r="K165" i="13"/>
  <c r="M165" i="13"/>
  <c r="O165" i="13"/>
  <c r="Q165" i="13"/>
  <c r="V165" i="13"/>
  <c r="G167" i="13"/>
  <c r="M167" i="13" s="1"/>
  <c r="I167" i="13"/>
  <c r="K167" i="13"/>
  <c r="O167" i="13"/>
  <c r="Q167" i="13"/>
  <c r="V167" i="13"/>
  <c r="G169" i="13"/>
  <c r="M169" i="13" s="1"/>
  <c r="I169" i="13"/>
  <c r="K169" i="13"/>
  <c r="O169" i="13"/>
  <c r="Q169" i="13"/>
  <c r="V169" i="13"/>
  <c r="AE171" i="13"/>
  <c r="F41" i="1" s="1"/>
  <c r="G29" i="12"/>
  <c r="BA26" i="12"/>
  <c r="BA24" i="12"/>
  <c r="BA21" i="12"/>
  <c r="BA15" i="12"/>
  <c r="BA14" i="12"/>
  <c r="I8" i="12"/>
  <c r="Q8" i="12"/>
  <c r="V8" i="12"/>
  <c r="G9" i="12"/>
  <c r="G8" i="12" s="1"/>
  <c r="I9" i="12"/>
  <c r="K9" i="12"/>
  <c r="K8" i="12" s="1"/>
  <c r="O9" i="12"/>
  <c r="O8" i="12" s="1"/>
  <c r="Q9" i="12"/>
  <c r="V9" i="12"/>
  <c r="G12" i="12"/>
  <c r="I12" i="12"/>
  <c r="G13" i="12"/>
  <c r="I13" i="12"/>
  <c r="K13" i="12"/>
  <c r="K12" i="12" s="1"/>
  <c r="M13" i="12"/>
  <c r="O13" i="12"/>
  <c r="O12" i="12" s="1"/>
  <c r="Q13" i="12"/>
  <c r="V13" i="12"/>
  <c r="G18" i="12"/>
  <c r="I18" i="12"/>
  <c r="K18" i="12"/>
  <c r="M18" i="12"/>
  <c r="O18" i="12"/>
  <c r="Q18" i="12"/>
  <c r="Q12" i="12" s="1"/>
  <c r="V18" i="12"/>
  <c r="G20" i="12"/>
  <c r="I20" i="12"/>
  <c r="K20" i="12"/>
  <c r="M20" i="12"/>
  <c r="O20" i="12"/>
  <c r="Q20" i="12"/>
  <c r="V20" i="12"/>
  <c r="V12" i="12" s="1"/>
  <c r="G23" i="12"/>
  <c r="I23" i="12"/>
  <c r="K23" i="12"/>
  <c r="M23" i="12"/>
  <c r="O23" i="12"/>
  <c r="Q23" i="12"/>
  <c r="V23" i="12"/>
  <c r="G25" i="12"/>
  <c r="M25" i="12" s="1"/>
  <c r="M12" i="12" s="1"/>
  <c r="I25" i="12"/>
  <c r="K25" i="12"/>
  <c r="O25" i="12"/>
  <c r="Q25" i="12"/>
  <c r="V25" i="12"/>
  <c r="AE29" i="12"/>
  <c r="AF29" i="12"/>
  <c r="I20" i="1"/>
  <c r="I19" i="1"/>
  <c r="I18" i="1"/>
  <c r="I17" i="1"/>
  <c r="H46" i="1"/>
  <c r="I46" i="1" s="1"/>
  <c r="H45" i="1"/>
  <c r="I45" i="1" s="1"/>
  <c r="H44" i="1"/>
  <c r="I44" i="1" s="1"/>
  <c r="H42" i="1"/>
  <c r="I42" i="1" s="1"/>
  <c r="H40" i="1"/>
  <c r="J28" i="1"/>
  <c r="J26" i="1"/>
  <c r="G38" i="1"/>
  <c r="F38" i="1"/>
  <c r="J23" i="1"/>
  <c r="J24" i="1"/>
  <c r="J25" i="1"/>
  <c r="J27" i="1"/>
  <c r="E24" i="1"/>
  <c r="E26" i="1"/>
  <c r="Q162" i="13" l="1"/>
  <c r="F39" i="1"/>
  <c r="F47" i="1" s="1"/>
  <c r="F43" i="1"/>
  <c r="M163" i="13"/>
  <c r="M162" i="13" s="1"/>
  <c r="G162" i="13"/>
  <c r="V162" i="13"/>
  <c r="O162" i="13"/>
  <c r="K163" i="13"/>
  <c r="K162" i="13" s="1"/>
  <c r="I163" i="13"/>
  <c r="I162" i="13" s="1"/>
  <c r="G23" i="1"/>
  <c r="M8" i="16"/>
  <c r="M58" i="16"/>
  <c r="M123" i="16"/>
  <c r="M110" i="16"/>
  <c r="M81" i="16"/>
  <c r="AF143" i="16"/>
  <c r="G100" i="16"/>
  <c r="G81" i="16"/>
  <c r="G58" i="16"/>
  <c r="G8" i="16"/>
  <c r="M115" i="16"/>
  <c r="M351" i="15"/>
  <c r="M292" i="15"/>
  <c r="M417" i="15"/>
  <c r="M439" i="15"/>
  <c r="M378" i="15"/>
  <c r="M386" i="15"/>
  <c r="M211" i="15"/>
  <c r="M374" i="15"/>
  <c r="M373" i="15" s="1"/>
  <c r="M283" i="15"/>
  <c r="M282" i="15" s="1"/>
  <c r="M392" i="15"/>
  <c r="M270" i="15"/>
  <c r="M269" i="15" s="1"/>
  <c r="M254" i="15"/>
  <c r="M253" i="15" s="1"/>
  <c r="M221" i="15"/>
  <c r="G439" i="15"/>
  <c r="G238" i="15"/>
  <c r="M203" i="15"/>
  <c r="M202" i="15" s="1"/>
  <c r="M73" i="15"/>
  <c r="M34" i="15" s="1"/>
  <c r="M382" i="15"/>
  <c r="M312" i="15"/>
  <c r="M311" i="15" s="1"/>
  <c r="M139" i="14"/>
  <c r="M28" i="14"/>
  <c r="M129" i="14"/>
  <c r="M8" i="14"/>
  <c r="M191" i="14"/>
  <c r="M210" i="14"/>
  <c r="M108" i="14"/>
  <c r="G191" i="14"/>
  <c r="G210" i="14"/>
  <c r="M159" i="14"/>
  <c r="M156" i="14" s="1"/>
  <c r="G197" i="14"/>
  <c r="G28" i="14"/>
  <c r="M144" i="13"/>
  <c r="M141" i="13" s="1"/>
  <c r="M28" i="13"/>
  <c r="M27" i="13" s="1"/>
  <c r="M156" i="13"/>
  <c r="M155" i="13" s="1"/>
  <c r="M135" i="13"/>
  <c r="M134" i="13" s="1"/>
  <c r="M108" i="13"/>
  <c r="M107" i="13" s="1"/>
  <c r="AF171" i="13"/>
  <c r="M9" i="12"/>
  <c r="M8" i="12" s="1"/>
  <c r="I93" i="1" l="1"/>
  <c r="G171" i="13"/>
  <c r="G41" i="1"/>
  <c r="H41" i="1" s="1"/>
  <c r="I41" i="1" s="1"/>
  <c r="G43" i="1"/>
  <c r="H43" i="1" s="1"/>
  <c r="I43" i="1" s="1"/>
  <c r="G39" i="1"/>
  <c r="A23" i="1"/>
  <c r="G47" i="1" l="1"/>
  <c r="H39" i="1"/>
  <c r="H47" i="1" s="1"/>
  <c r="I16" i="1"/>
  <c r="I21" i="1" s="1"/>
  <c r="I95" i="1"/>
  <c r="A24" i="1"/>
  <c r="G24" i="1"/>
  <c r="I39" i="1" l="1"/>
  <c r="I47" i="1" s="1"/>
  <c r="J39" i="1" s="1"/>
  <c r="J47" i="1" s="1"/>
  <c r="J94" i="1"/>
  <c r="J84" i="1"/>
  <c r="J76" i="1"/>
  <c r="J83" i="1"/>
  <c r="J88" i="1"/>
  <c r="J64" i="1"/>
  <c r="J93" i="1"/>
  <c r="J68" i="1"/>
  <c r="J61" i="1"/>
  <c r="J72" i="1"/>
  <c r="J80" i="1"/>
  <c r="J87" i="1"/>
  <c r="J92" i="1"/>
  <c r="J67" i="1"/>
  <c r="J74" i="1"/>
  <c r="J81" i="1"/>
  <c r="J90" i="1"/>
  <c r="J91" i="1"/>
  <c r="J78" i="1"/>
  <c r="J82" i="1"/>
  <c r="J65" i="1"/>
  <c r="J79" i="1"/>
  <c r="J73" i="1"/>
  <c r="J75" i="1"/>
  <c r="J66" i="1"/>
  <c r="J85" i="1"/>
  <c r="J70" i="1"/>
  <c r="J63" i="1"/>
  <c r="J69" i="1"/>
  <c r="J89" i="1"/>
  <c r="J77" i="1"/>
  <c r="J86" i="1"/>
  <c r="J62" i="1"/>
  <c r="J71" i="1"/>
  <c r="J44" i="1"/>
  <c r="J43" i="1"/>
  <c r="J42" i="1"/>
  <c r="J46" i="1"/>
  <c r="J45" i="1"/>
  <c r="J41" i="1"/>
  <c r="G25" i="1"/>
  <c r="A25" i="1" s="1"/>
  <c r="G28" i="1"/>
  <c r="J95" i="1" l="1"/>
  <c r="A26" i="1"/>
  <c r="G26" i="1"/>
  <c r="A27" i="1"/>
  <c r="G29" i="1" l="1"/>
  <c r="G27" i="1" s="1"/>
  <c r="A29"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42073</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42073</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42073</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42073</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42073</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<sst xmlns="http://schemas.openxmlformats.org/spreadsheetml/2006/main" count="4331" uniqueCount="1184">
  <si>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</si>
  <si>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</si>
  <si>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</si>
  <si>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</si>
  <si>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</si>
  <si>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</si>
  <si>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</si>
  <si>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</si>
  <si>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</si>
  <si>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</si>
  <si>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</si>
  <si>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</si>
  <si>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</si>
  <si>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</si>
  <si>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</si>
  <si>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</si>
  <si>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</si>
  <si>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</si>
  <si>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</si>
  <si>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</si>
  <si>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</si>
  <si>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</si>
  <si>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</si>
  <si>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</si>
  <si>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</si>
  <si>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</si>
  <si>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</si>
  <si>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</si>
  <si>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</si>
  <si>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</si>
  <si>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</si>
  <si>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</si>
  <si>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</si>
  <si>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</si>
  <si>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</si>
  <si>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</si>
  <si>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</si>
  <si>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</si>
  <si>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</si>
  <si>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</si>
  <si>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</si>
  <si>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</si>
  <si>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</si>
  <si>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</si>
  <si>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TP23-021</t>
  </si>
  <si>
    <t>MČ Větrná Hořovice, IV pavilon</t>
  </si>
  <si>
    <t>Stavba</t>
  </si>
  <si>
    <t>Stavební objekt</t>
  </si>
  <si>
    <t>01</t>
  </si>
  <si>
    <t>Zateplení</t>
  </si>
  <si>
    <t>00</t>
  </si>
  <si>
    <t>VRN</t>
  </si>
  <si>
    <t>Výplně</t>
  </si>
  <si>
    <t>02</t>
  </si>
  <si>
    <t>Střecha</t>
  </si>
  <si>
    <t>03</t>
  </si>
  <si>
    <t>Fasáda</t>
  </si>
  <si>
    <t>04</t>
  </si>
  <si>
    <t>Terénní úpravy</t>
  </si>
  <si>
    <t>Celkem za stavbu</t>
  </si>
  <si>
    <t>CZK</t>
  </si>
  <si>
    <t>#POPS</t>
  </si>
  <si>
    <t>Popis stavby: TP23-021 - MČ Větrná Hořovice, IV pavilon</t>
  </si>
  <si>
    <t>#POPO</t>
  </si>
  <si>
    <t>Popis objektu: 01 - Zateplení</t>
  </si>
  <si>
    <t>#POPR</t>
  </si>
  <si>
    <t>Popis rozpočtu: 00 - VRN</t>
  </si>
  <si>
    <t>Popis rozpočtu: 01 - Výplně</t>
  </si>
  <si>
    <t>Popis rozpočtu: 02 - Střecha</t>
  </si>
  <si>
    <t>Popis rozpočtu: 03 - Fasáda</t>
  </si>
  <si>
    <t>Popis rozpočtu: 04 - Terénní úpravy</t>
  </si>
  <si>
    <t>Rekapitulace dílů</t>
  </si>
  <si>
    <t>Typ dílu</t>
  </si>
  <si>
    <t>1</t>
  </si>
  <si>
    <t>Zemní práce</t>
  </si>
  <si>
    <t>2</t>
  </si>
  <si>
    <t>Základy a zvláštní zakládání</t>
  </si>
  <si>
    <t>3</t>
  </si>
  <si>
    <t>Svislé a kompletní konstrukce</t>
  </si>
  <si>
    <t>342</t>
  </si>
  <si>
    <t>Stěny a příčky montované lehké</t>
  </si>
  <si>
    <t>4</t>
  </si>
  <si>
    <t>Vodorovné konstrukce</t>
  </si>
  <si>
    <t>46</t>
  </si>
  <si>
    <t>Zpevněné plochy</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</si>
  <si>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</si>
  <si>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</si>
  <si>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</si>
  <si>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</si>
  <si>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</si>
  <si>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</si>
  <si>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</si>
  <si>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</si>
  <si>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</si>
  <si>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</si>
  <si>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</si>
  <si>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</si>
  <si>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</si>
  <si>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</si>
  <si>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</si>
  <si>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</si>
  <si>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</si>
  <si>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</si>
  <si>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VN</t>
  </si>
  <si>
    <t>711</t>
  </si>
  <si>
    <t>Izolace proti vodě</t>
  </si>
  <si>
    <t>712</t>
  </si>
  <si>
    <t>Povlakové krytiny</t>
  </si>
  <si>
    <t>713</t>
  </si>
  <si>
    <t>Izolace tepelné</t>
  </si>
  <si>
    <t>721</t>
  </si>
  <si>
    <t>Vnitřní kanalizace</t>
  </si>
  <si>
    <t>728</t>
  </si>
  <si>
    <t>Vzduchotechnika</t>
  </si>
  <si>
    <t>762</t>
  </si>
  <si>
    <t>Konstrukce tesařské</t>
  </si>
  <si>
    <t>763</t>
  </si>
  <si>
    <t>Dřevostavby</t>
  </si>
  <si>
    <t>764</t>
  </si>
  <si>
    <t>Konstrukce klempířské</t>
  </si>
  <si>
    <t>767</t>
  </si>
  <si>
    <t>Konstrukce zámečnické</t>
  </si>
  <si>
    <t>771</t>
  </si>
  <si>
    <t>Podlahy z dlaždic a obklady</t>
  </si>
  <si>
    <t>776</t>
  </si>
  <si>
    <t>Podlahy povlakové</t>
  </si>
  <si>
    <t>783</t>
  </si>
  <si>
    <t>Nátěry</t>
  </si>
  <si>
    <t>784</t>
  </si>
  <si>
    <t>Malby</t>
  </si>
  <si>
    <t>786</t>
  </si>
  <si>
    <t>Zastiňující technika</t>
  </si>
  <si>
    <t>799</t>
  </si>
  <si>
    <t>Ostatní</t>
  </si>
  <si>
    <t>M21</t>
  </si>
  <si>
    <t>Elektromontáže</t>
  </si>
  <si>
    <t>D96</t>
  </si>
  <si>
    <t>Přesuny suti a vybouraných hmot</t>
  </si>
  <si>
    <t>PSU</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</si>
  <si>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</si>
  <si>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</si>
  <si>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</si>
  <si>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</si>
  <si>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</si>
  <si>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</si>
  <si>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</si>
  <si>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</si>
  <si>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</si>
  <si>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</si>
  <si>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</si>
  <si>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</si>
  <si>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</si>
  <si>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</si>
  <si>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</si>
  <si>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</si>
  <si>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</si>
  <si>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</si>
  <si>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</si>
  <si>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</si>
  <si>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</si>
  <si>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</si>
  <si>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</si>
  <si>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</si>
  <si>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</si>
  <si>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</si>
  <si>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</si>
  <si>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</si>
  <si>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</si>
  <si>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</si>
  <si>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</si>
  <si>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</si>
  <si>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</si>
  <si>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Vlastní</t>
  </si>
  <si>
    <t>Kalkul</t>
  </si>
  <si>
    <t>Práce</t>
  </si>
  <si>
    <t>Běžná</t>
  </si>
  <si>
    <t>POL1_1</t>
  </si>
  <si>
    <t>náklady na vybudování, provoz a odstranění staveniště</t>
  </si>
  <si>
    <t>POP</t>
  </si>
  <si>
    <t>VV</t>
  </si>
  <si>
    <t>00411 R</t>
  </si>
  <si>
    <t>Přípravné a průzkumné služby či práce</t>
  </si>
  <si>
    <t>RTS 23/ II</t>
  </si>
  <si>
    <t>Indiv</t>
  </si>
  <si>
    <t>POL99_8</t>
  </si>
  <si>
    <t>Náklady dodavatele vyplývající z povinností dodavatele stanovených obchodními podmínkami před zahájením stavebních prací. Tato skupina zahrnuje zejména náklady na přípravné činnosti.</t>
  </si>
  <si>
    <t>Zaměření konstrukcí před zahájením výroby - zámečnické (zábradlí, slunolamy apod), truhlášeké (pergola, zástěna) a klempířské (parapety apod.) konstrukce apod.</t>
  </si>
  <si>
    <t>Vyvzorkování materiálů - omítkoviny, dlažby, klempířské konstrukce apod.</t>
  </si>
  <si>
    <t>004111020R</t>
  </si>
  <si>
    <t xml:space="preserve">Vypracování projektové dokumentace </t>
  </si>
  <si>
    <t>POL99_0</t>
  </si>
  <si>
    <t>Náklady spojené s vypracováním výrobní dokumentace vybraných konstrukcí.</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</si>
  <si>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</si>
  <si>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</si>
  <si>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</si>
  <si>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</si>
  <si>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</si>
  <si>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pokud ji objednatel požaduje. Zahrnuje zejména náklady na propagační a informační billboardy, tabule, internetovou propagaci, tiskoviny apod.</t>
  </si>
  <si>
    <t>005231010RX0</t>
  </si>
  <si>
    <t>Revize  - vnější ochrana před bleskem</t>
  </si>
  <si>
    <t>náklady spojené s provedením všech technickými normami předepsaných zkoušek a revizí stavebních konstrukcí nebo stavebních prací.</t>
  </si>
  <si>
    <t>SUM</t>
  </si>
  <si>
    <t>END</t>
  </si>
  <si>
    <t>342255032R00</t>
  </si>
  <si>
    <t>Příčky z cihel a tvárnic nepálených příčky z příčkovek pórobetonových tloušťky 200 mm</t>
  </si>
  <si>
    <t>m2</t>
  </si>
  <si>
    <t>801-1</t>
  </si>
  <si>
    <t>POL1_</t>
  </si>
  <si>
    <t>včetně pomocného lešení</t>
  </si>
  <si>
    <t>SPI</t>
  </si>
  <si>
    <t>2,45*0,2</t>
  </si>
  <si>
    <t>1,3*2,7*2</t>
  </si>
  <si>
    <t>0,2*2,45</t>
  </si>
  <si>
    <t>611481211RU1</t>
  </si>
  <si>
    <t>Vyztužení vnitřních omítek stropů sklotextilní síťovinou s dodávkou síťoviny a stěrkového tmelu</t>
  </si>
  <si>
    <t>s pomocným lešením o výšce podlahy do 1900 mm a pro zatížení do 1,5 kPa,</t>
  </si>
  <si>
    <t>0,8*2,45</t>
  </si>
  <si>
    <t>612409991RT2</t>
  </si>
  <si>
    <t>Začištění omítek kolem oken, dveří a obkladů apod. s použitím suché maltové směsi</t>
  </si>
  <si>
    <t>m</t>
  </si>
  <si>
    <t>801-4</t>
  </si>
  <si>
    <t>2,1+2,6*2+(1+2,15*2)</t>
  </si>
  <si>
    <t>(2,4*2+2,1*2)*10+(1,2*2+2,1*2)*8+(1,2+2+1,5*2)*10+(1,5*4)*2+(2,45*2+3,6*2)+(2*2+2,45*2)</t>
  </si>
  <si>
    <t>622481291R00</t>
  </si>
  <si>
    <t>Vyztužení povrchových úprav vnějších stěn montáž výztužné lišty rohové a dilatační- bez dodávky materiálu</t>
  </si>
  <si>
    <t>(2,4+2,1*2)*10+(1,2+2,1*2)*8+(1,2+1,5*2)*10+(1,5*3)*2+(2,45+3,6*2)+(2+2,45*2)</t>
  </si>
  <si>
    <t>283502233R</t>
  </si>
  <si>
    <t>lišta dilatační, napojovací; okenní, se síťovinou; materiál PVC; bílá</t>
  </si>
  <si>
    <t>SPCM</t>
  </si>
  <si>
    <t>Specifikace</t>
  </si>
  <si>
    <t>POL3_1</t>
  </si>
  <si>
    <t>Odkaz na mn. položky pořadí 4 : 189,35000</t>
  </si>
  <si>
    <t>648991113RT4</t>
  </si>
  <si>
    <t>Osazení parapetních desek z plastických hmot Dodávka a osazení parapetních desek z plastických hmot šířky 350 mm</t>
  </si>
  <si>
    <t>a poloplastických hmot na montážní pěnu, zapravení omítky pod parapetem, těsnění spáry mezi parapetem a rámem okna, dodávka silikonu.</t>
  </si>
  <si>
    <t>2,4*10+1,5*2</t>
  </si>
  <si>
    <t>1,2*8</t>
  </si>
  <si>
    <t>2,45+2,0</t>
  </si>
  <si>
    <t>648991113RT6</t>
  </si>
  <si>
    <t>Osazení parapetních desek z plastických hmot Dodávka a osazení parapetních desek z plastických hmot šířky 500 mm</t>
  </si>
  <si>
    <t>okna kuchyňky : 1,2*2</t>
  </si>
  <si>
    <t>766711021R00</t>
  </si>
  <si>
    <t xml:space="preserve">Montáž otvorových prvků plastových vstupních dveří,  </t>
  </si>
  <si>
    <t>800-766</t>
  </si>
  <si>
    <t>POL1_7</t>
  </si>
  <si>
    <t>Montáž plastových dveří včetně dodávky a montáže PU pěny.</t>
  </si>
  <si>
    <t>2,1*2+2,6*2+(2,15*2+1*2)</t>
  </si>
  <si>
    <t>766601213R00</t>
  </si>
  <si>
    <t xml:space="preserve">spára ostění, interiér - fólie parotěsná šířky 50 mm samolepicí, výplň PU pěnou, exteriér - fólie paropropustná šířky 75 mm samolepicí,  </t>
  </si>
  <si>
    <t>2,1*2+2,6*2+(2*1+2,15*2)</t>
  </si>
  <si>
    <t>(2,4*2+2,1*2)*10+(1,2*2+2,1*2)*11+(1,2*2+1,5*2)*10+(1,5*4)*2+(2,45*2+3,6*2)+(2*2+2,45*2)</t>
  </si>
  <si>
    <t>766711001R00</t>
  </si>
  <si>
    <t xml:space="preserve">oken a balkonových dveří,  </t>
  </si>
  <si>
    <t>64-POL001</t>
  </si>
  <si>
    <t>O01 Okno, sklopné/otevíravé, izol. trojsklo, 2400x2100</t>
  </si>
  <si>
    <t>ks</t>
  </si>
  <si>
    <t>specifikace včetně příslušenství viz tabulka výplní</t>
  </si>
  <si>
    <t>rám min 80 st. hloubka, barva vně mahagon/ vnitřní bílá</t>
  </si>
  <si>
    <t>celoobvodové kování</t>
  </si>
  <si>
    <t>spodní křídla bílá klika, horní křídla pákový ovladač</t>
  </si>
  <si>
    <t>ug max 0,6 W/m2K, uw max 0,9W/m2K</t>
  </si>
  <si>
    <t>10</t>
  </si>
  <si>
    <t>64-POL002</t>
  </si>
  <si>
    <t>O02 Okno, sklopné/otevíravé, izol. trojsklo, 1200x2100</t>
  </si>
  <si>
    <t>11</t>
  </si>
  <si>
    <t>64-POL003</t>
  </si>
  <si>
    <t>O03 Okno, sklopné/otevíravé, izol. trojsklo, 1200x1500</t>
  </si>
  <si>
    <t>bílá klika, umístit do spodní třetiny výšky okna</t>
  </si>
  <si>
    <t>64-POL004</t>
  </si>
  <si>
    <t>O04 Okno fix, izol. trojsklo, 1500x1500</t>
  </si>
  <si>
    <t>64-POL005</t>
  </si>
  <si>
    <t>O05 Balkonové dveře, sklopné/otevíravé, izol. trojsklo, 1000x2150</t>
  </si>
  <si>
    <t>rám min 80 st. hloubka, barva vně mahagon/ vnitřní bílá, plochý balkonový práh</t>
  </si>
  <si>
    <t>bílá uzamykatelná klika</t>
  </si>
  <si>
    <t>64-POL006</t>
  </si>
  <si>
    <t>O06 Okenní sestava, sklopné/otevíravé, izol. trojsklo, 2450x3600</t>
  </si>
  <si>
    <t>rám min 80 st. hloubka, barva vně karmínová/ vnitřní bílá</t>
  </si>
  <si>
    <t>bílá klika</t>
  </si>
  <si>
    <t>64-POL007</t>
  </si>
  <si>
    <t>O07 Okenní sestava, sklopné/otevíravé, izol. trojsklo, 2000x2450</t>
  </si>
  <si>
    <t>celoobvodové kování, spodní fix</t>
  </si>
  <si>
    <t>ug max 0,6 W/m2K, uw max 0,9W/m2K, spodní sklo bezpečnostní</t>
  </si>
  <si>
    <t>64-POL008</t>
  </si>
  <si>
    <t>O08 Vstupní dveře, 2100x2600</t>
  </si>
  <si>
    <t>AL s přerušeným tepelným mostem, barva karmínová</t>
  </si>
  <si>
    <t>klika/koule, cyl. vložka</t>
  </si>
  <si>
    <t>ug max 0,6 W/m2K, uw max 1,7W/m2K</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</si>
  <si>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</si>
  <si>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</si>
  <si>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okna : 1,2*2</t>
  </si>
  <si>
    <t>dveře +zazděné copility : 2,1+1*2+1,3*2</t>
  </si>
  <si>
    <t>968061125R00</t>
  </si>
  <si>
    <t>Vyvěšení nebo zavěšení dřevěných křídel dveří, plochy do 2 m2</t>
  </si>
  <si>
    <t>kus</t>
  </si>
  <si>
    <t>801-3</t>
  </si>
  <si>
    <t>oken, dveří a vrat, s uložením a opětovným zavěšením po provedení stavebních změn,</t>
  </si>
  <si>
    <t>4*6</t>
  </si>
  <si>
    <t>968062355R00</t>
  </si>
  <si>
    <t>Vybourání dřevěných rámů oken dvojitých nebo zdvojených, plochy do 2 m2</t>
  </si>
  <si>
    <t>včetně pomocného lešení o výšce podlahy do 1900 mm a pro zatížení do 1,5 kPa  (150 kg/m2),</t>
  </si>
  <si>
    <t>1,2*1,5*2</t>
  </si>
  <si>
    <t>2,4*2,1*6</t>
  </si>
  <si>
    <t>968071125R00</t>
  </si>
  <si>
    <t>Vyvěšení nebo zavěšení kovových křídel dveří, plochy do 2 m2</t>
  </si>
  <si>
    <t>s případným uložením a opětovným zavěšením po provedení stavebních změn,</t>
  </si>
  <si>
    <t>968072456R00</t>
  </si>
  <si>
    <t>Vybourání a vyjmutí kovových rámů a rolet rámů, včetně pomocného lešení o výšce podlahy do 1900 mm a pro zatížení do 1,5 kPa  (150 kg/m2) dveřních zárubní, plochy přes 2 m2</t>
  </si>
  <si>
    <t>2,1*2,6</t>
  </si>
  <si>
    <t>968083003R00</t>
  </si>
  <si>
    <t>Vybourání plastových výplní otvorů oken, do 4 m2</t>
  </si>
  <si>
    <t>2,4*2,1*4+1,5*1,5*4+1*2,15*2</t>
  </si>
  <si>
    <t>1,2*2,1*8</t>
  </si>
  <si>
    <t>1,2*1,5*6</t>
  </si>
  <si>
    <t>968091001R00</t>
  </si>
  <si>
    <t>Vybourání vnitřních parapetů teracových, šířky do 30 cm, tloušťky 3 cm</t>
  </si>
  <si>
    <t>1,3*2+2,45*2+2,1</t>
  </si>
  <si>
    <t>968095001R00</t>
  </si>
  <si>
    <t xml:space="preserve">Vybourání vnitřních parapetů dřevěných, šířky do 25 cm,  </t>
  </si>
  <si>
    <t>1,2*2</t>
  </si>
  <si>
    <t>2,4*10+1,5*4</t>
  </si>
  <si>
    <t>998011003R00</t>
  </si>
  <si>
    <t>Přesun hmot pro budovy s nosnou konstrukcí zděnou výšky přes 12 do 24 m</t>
  </si>
  <si>
    <t>t</t>
  </si>
  <si>
    <t>Přesun hmot</t>
  </si>
  <si>
    <t>POL7_</t>
  </si>
  <si>
    <t>přesun hmot pro budovy občanské výstavby (JKSO 801), budovy pro bydlení (JKSO 803) budovy pro výrobu a služby (JKSO 812) s nosnou svislou konstrukcí zděnou z cihel nebo tvárnic nebo kovovou</t>
  </si>
  <si>
    <t>767712812R00</t>
  </si>
  <si>
    <t>Demontáž výkladců zapuštěných svařovaných</t>
  </si>
  <si>
    <t>800-767</t>
  </si>
  <si>
    <t>copilit na schodišti : 2,45*3,8+1,3*2,7*2+2,1*2,45</t>
  </si>
  <si>
    <t>copilit u vstupu : 1,7*2,4</t>
  </si>
  <si>
    <t>784191101R00</t>
  </si>
  <si>
    <t>Příprava povrchu Penetrace (napouštění) podkladu disperzní, jednonásobná, Penetrace akrylátová; funkce: zpevnění povrchu, úprava savosti; ředidlo: voda (disperzní)</t>
  </si>
  <si>
    <t>800-784</t>
  </si>
  <si>
    <t>Odkaz na mn. položky pořadí 30 : 90,97000</t>
  </si>
  <si>
    <t>784195212R00</t>
  </si>
  <si>
    <t>Malby z malířských směsí otěruvzdorných,  , bělost 82 %, dvojnásobné</t>
  </si>
  <si>
    <t>plochy ytong : 1,3*2,7*2</t>
  </si>
  <si>
    <t>ostění : (2,1*2+2,6*2+(2*1+2,15*2))*0,3</t>
  </si>
  <si>
    <t>((2,4*2+2,1*2)*10+(1,2*2+2,1*2)*11+(1,2+2+1,5*2)*10+(1,5*4)*2+(2,45*2+3,6*2)+(2*2+2,45*2))*0,3</t>
  </si>
  <si>
    <t>784011222RT2</t>
  </si>
  <si>
    <t>Ostatní práce zakrytí podlah,  , včetně papírové lepenky</t>
  </si>
  <si>
    <t>2,4</t>
  </si>
  <si>
    <t>786622211RT2</t>
  </si>
  <si>
    <t>Zastiňující zařízení lamelové žaluzie vnitřní vč. dodávky, pro okna plastová</t>
  </si>
  <si>
    <t>800-786</t>
  </si>
  <si>
    <t>okno 2,4/2,1 : 20*(1,2*1,5)+20*0,6*1,2</t>
  </si>
  <si>
    <t>okno 1,2x2,1 : 11*(1,2*1,5)+11*(0,6*1,2)</t>
  </si>
  <si>
    <t>okno 1,2*1,5 : 10*1,2*1,5</t>
  </si>
  <si>
    <t>okno 1,5x1,5 : 2*1,5*1,5</t>
  </si>
  <si>
    <t>balkonové dveře : 1*2,15</t>
  </si>
  <si>
    <t>979990163R00</t>
  </si>
  <si>
    <t>Poplatek za skládku za uložení, plast+sklo,  , skupina 17 09 04 z Katalogu odpadů</t>
  </si>
  <si>
    <t>Přesun suti</t>
  </si>
  <si>
    <t>POL8_</t>
  </si>
  <si>
    <t>97901111R</t>
  </si>
  <si>
    <t>Svislá doprava suti a vybour. hmot</t>
  </si>
  <si>
    <t>97908211R</t>
  </si>
  <si>
    <t>Vnitrostaveništní doprava suti</t>
  </si>
  <si>
    <t>Včetně případného složení na staveništní deponii.</t>
  </si>
  <si>
    <t>97908221R</t>
  </si>
  <si>
    <t>Vodorovná doprava suti po suchu na skládku</t>
  </si>
  <si>
    <t>Zhotovitel ocenní dle svých technických možností</t>
  </si>
  <si>
    <t>979990162R00</t>
  </si>
  <si>
    <t>za uložení, dřevo+sklo,  , skupina 17 09 04 z Katalogu odpadů</t>
  </si>
  <si>
    <t>411351101RT1</t>
  </si>
  <si>
    <t>Bednění stropů deskových, balkonových nebo plošných konzol plné, rovné, popř. s náběhy bednící materiál prkna, bez podepření, zřízení</t>
  </si>
  <si>
    <t>s pomocným lešením</t>
  </si>
  <si>
    <t>0,9*0,8</t>
  </si>
  <si>
    <t>411351801R00</t>
  </si>
  <si>
    <t>Bednění stropů bednění svislých ploch zřízení</t>
  </si>
  <si>
    <t>1,1*2+1,0*2</t>
  </si>
  <si>
    <t>411351802R00</t>
  </si>
  <si>
    <t>Bednění stropů bednění svislých ploch odstranění</t>
  </si>
  <si>
    <t>4,2</t>
  </si>
  <si>
    <t>411361921RT8</t>
  </si>
  <si>
    <t>Výztuž stropů ze svařovaných sítí průměr drátu 8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</si>
  <si>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</si>
  <si>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0,05</t>
  </si>
  <si>
    <t>440321315R00</t>
  </si>
  <si>
    <t>Železobeton střešních konstrukcí třídy C 20/25</t>
  </si>
  <si>
    <t>m3</t>
  </si>
  <si>
    <t>sedlových, pilových, mansardových, věžových, včetně střešních trámů,</t>
  </si>
  <si>
    <t>1,1*1*0,06</t>
  </si>
  <si>
    <t>962042334R00</t>
  </si>
  <si>
    <t>Bourání zdiva z betonu prostého piliřů</t>
  </si>
  <si>
    <t>nebo vybourání otvorů průřezové plochy přes 4 m2 ve zdivu z betonu prostého, včetně pomocného lešení o výšce podlahy do 1900 mm a pro zatížení do 1,5 kPa  (150 kg/m2),</t>
  </si>
  <si>
    <t>patky stožáru na natény : 0,5*0,5*0,5*3</t>
  </si>
  <si>
    <t>712341559RT1</t>
  </si>
  <si>
    <t>Povlakové krytiny střech do 10° pásy přitavením v celé ploše, 1 vrstva, bez dodávky pásu</t>
  </si>
  <si>
    <t>800-711</t>
  </si>
  <si>
    <t>712373111RT1</t>
  </si>
  <si>
    <t xml:space="preserve">Povlakové krytiny střech do 10° termoplasty kotvené do betonu, 6 kotev/m2, pro tl. izolace do 200 mm, bez dodávky fólie,  </t>
  </si>
  <si>
    <t>včetně ukotvení k podkladu hmoždinkami, svaření všech spojů a překrytí kotev fólií.</t>
  </si>
  <si>
    <t>vnitřní strana atiky : 77,1*0,2</t>
  </si>
  <si>
    <t>koruna atiky : 90,5*0,65</t>
  </si>
  <si>
    <t>steřcha nad vstupem : 9,6+(2,9*0,4+7,7*0,2+0,65*0,2)</t>
  </si>
  <si>
    <t>spojovací krček : 3,5*0,85</t>
  </si>
  <si>
    <t>712373111RV1</t>
  </si>
  <si>
    <t xml:space="preserve">Povlakové krytiny střech do 10° termoplasty kotvené do betonu, 6 kotev/m2, pro tl. izolace do 300 mm, bez dodávky fólie,  </t>
  </si>
  <si>
    <t>hlavní plocha : 254,8</t>
  </si>
  <si>
    <t>712378003R00</t>
  </si>
  <si>
    <t>Povlakové krytiny střech do 10° termoplasty Doplňkové konstrukce k povlakovým krytinám z fólií atiková okapnice, RŠ 250 mm, z pozinkovaného plechu s povrchovou úpravou PVC</t>
  </si>
  <si>
    <t xml:space="preserve">  včetně dodávek výrobků</t>
  </si>
  <si>
    <t>Úprava délky a připevnění okapnice natloukacími hmoždinkami včetně dodávky okapnice.</t>
  </si>
  <si>
    <t>střecha nad vstupem : 7,7+2,2</t>
  </si>
  <si>
    <t>712378004R00</t>
  </si>
  <si>
    <t>Povlakové krytiny střech do 10° termoplasty Doplňkové konstrukce k povlakovým krytinám z fólií závětrná lišta, RŠ 250 mm, z pozinkovaného plechu s povrchovou úpravou PVC</t>
  </si>
  <si>
    <t>Úprava délky a připevnění závětrné lišty natloukacími hmoždinkami včetně dodávky lišty.</t>
  </si>
  <si>
    <t>90,5</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</si>
  <si>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</si>
  <si>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</si>
  <si>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</si>
  <si>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střecha nad vstupem : 0,65+7,7+2,9+0,2+0,4</t>
  </si>
  <si>
    <t>spojovací krček : 0,75*2</t>
  </si>
  <si>
    <t>712378006R00</t>
  </si>
  <si>
    <t>Povlakové krytiny střech do 10° termoplasty Doplňkové konstrukce k povlakovým krytinám z fólií rohová lišta vnější, RŠ 100 mm, z pozinkovaného plechu s povrchovou úpravou PVC</t>
  </si>
  <si>
    <t>Úprava délky a připevnění rohové lišty hmoždinkami včetně dodávky lišty.</t>
  </si>
  <si>
    <t>atika : 77,1</t>
  </si>
  <si>
    <t>střecha nad vstupem : 1,9</t>
  </si>
  <si>
    <t>napojení na spojovací krček : 3,5</t>
  </si>
  <si>
    <t>712378007R00</t>
  </si>
  <si>
    <t>Povlakové krytiny střech do 10° termoplasty Doplňkové konstrukce k povlakovým krytinám z fólií rohová lišta vnitřní, RŠ 100 mm, z pozinkovaného plechu s povrchovou úpravou PVC</t>
  </si>
  <si>
    <t>Lišta pod oplechováním nižší zídky.</t>
  </si>
  <si>
    <t>77,1</t>
  </si>
  <si>
    <t>steřcha nad vstupem : 2,9+7,7+0,65+1,9</t>
  </si>
  <si>
    <t>712391171RT1</t>
  </si>
  <si>
    <t>Textílie na střechách do 10° podkladní, položení - bez dodávky textílie</t>
  </si>
  <si>
    <t>Odkaz na mn. položky pořadí 8 : 89,65000</t>
  </si>
  <si>
    <t>Odkaz na mn. položky pořadí 9 : 254,80000</t>
  </si>
  <si>
    <t>712378004R00X0</t>
  </si>
  <si>
    <t>Povlaková krytina střech do 10°, fólie, závětrná lišta rš 300 mm</t>
  </si>
  <si>
    <t>2,1</t>
  </si>
  <si>
    <t>28322010R</t>
  </si>
  <si>
    <t>fólie izolační střešní hydroizolační; tloušťka 1,50 mm; plošná hmotnost 1 960 g/m2; PVC-P, PES výztuž; µ = 15 000,0</t>
  </si>
  <si>
    <t>RTS 23/ I</t>
  </si>
  <si>
    <t>344,45*0,15</t>
  </si>
  <si>
    <t>62852265R</t>
  </si>
  <si>
    <t>Pás hydroizolační asfaltový tloušťka = 4,0 mm; asfalt: modifikovaný; nosná vložka: skelná tkanina; horní strana: minerální posyp; spodní strana: PE fólie</t>
  </si>
  <si>
    <t>10*1,1</t>
  </si>
  <si>
    <t>69366195R</t>
  </si>
  <si>
    <t>geotextilie skelná vlákna; funkce separační; plošná hmotnost 120 g/m2</t>
  </si>
  <si>
    <t>Odkaz na mn. položky pořadí 17 : 396,11750</t>
  </si>
  <si>
    <t>712-POL001</t>
  </si>
  <si>
    <t>Koutové a rohové tvarovky PVC-P</t>
  </si>
  <si>
    <t xml:space="preserve">ks    </t>
  </si>
  <si>
    <t>20</t>
  </si>
  <si>
    <t>998712102R00</t>
  </si>
  <si>
    <t>Přesun hmot pro povlakové krytiny v objektech výšky přes 6 do 12 m</t>
  </si>
  <si>
    <t>50 m vodorovně</t>
  </si>
  <si>
    <t>713141312R00</t>
  </si>
  <si>
    <t>Montáž tepelné izolace plochých střech jednovrstvé, tloušťky do 160 mm na kotvy</t>
  </si>
  <si>
    <t>800-713</t>
  </si>
  <si>
    <t>vnitnří strana atiky : 77,1*0,45</t>
  </si>
  <si>
    <t>střecha nad vstupem : 9,6</t>
  </si>
  <si>
    <t>713141327R00</t>
  </si>
  <si>
    <t>Montáž tepelné izolace plochých střech dvouvrstvé, tloušťky do 300 mm na kotvy</t>
  </si>
  <si>
    <t>koruny atik : 77,1*0,35</t>
  </si>
  <si>
    <t>283754551R</t>
  </si>
  <si>
    <t>7,7*0,3+2,1*0,3</t>
  </si>
  <si>
    <t>283754551RX0</t>
  </si>
  <si>
    <t>2,2*0,3</t>
  </si>
  <si>
    <t>atika : 0,35*77,1*1,05</t>
  </si>
  <si>
    <t>283754564R</t>
  </si>
  <si>
    <t>77,1*0,35*1,05</t>
  </si>
  <si>
    <t>28375766.AR</t>
  </si>
  <si>
    <t>Výrobek izolační pro budovy z pěnového polystyrenu (EPS) tvar: deska; OH = 20 kg/m3; lambda = 0,037 W/(m.K); pevnost v tlaku CS 100 kPa; RtF: E</t>
  </si>
  <si>
    <t>hlavní plocha tl. 150mm : 254,8*1,05*2*0,15</t>
  </si>
  <si>
    <t>vnitřní strana atiky tl. 80mm : 77,1*0,5*0,08</t>
  </si>
  <si>
    <t>střecha nad vstupem 50mm : 9,6*0,05</t>
  </si>
  <si>
    <t>28375971RX0</t>
  </si>
  <si>
    <t>POL3_</t>
  </si>
  <si>
    <t>sklon 5%</t>
  </si>
  <si>
    <t>998713102R00</t>
  </si>
  <si>
    <t>Přesun hmot pro izolace tepelné v objektech výšky do 12 m</t>
  </si>
  <si>
    <t>721160806R00</t>
  </si>
  <si>
    <t>Demontáž potrubí z vláknocementových trub přes DN 100 do DN 200</t>
  </si>
  <si>
    <t>800-721</t>
  </si>
  <si>
    <t>odpadního nebo ventilačního,</t>
  </si>
  <si>
    <t>odvětrání kanalizace : 7*0,6</t>
  </si>
  <si>
    <t>721176116R00</t>
  </si>
  <si>
    <t>Potrubí HT odpadní svislé vnější průměr D 125 mm, tloušťka stěny 3,1 mm, DN 125</t>
  </si>
  <si>
    <t>včetně tvarovek, objímek. Bez zednických výpomocí.</t>
  </si>
  <si>
    <t>Průměr potrubí nutno ověřit po demontáži stávajícího komínku.</t>
  </si>
  <si>
    <t>0,5*7+0,5*2</t>
  </si>
  <si>
    <t>721210822R00</t>
  </si>
  <si>
    <t>Demontáž vpusti střešní , DN 100</t>
  </si>
  <si>
    <t>721231114RT4</t>
  </si>
  <si>
    <t>Střešní vtoky vtok pro střechu s povlakovou krytinou, střecha zateplená, výška izolace do 300 mm, D 75, 110, 125 mm, včetně dodávky materiálu</t>
  </si>
  <si>
    <t>7</t>
  </si>
  <si>
    <t>721-POL001</t>
  </si>
  <si>
    <t>Sanační EPDM manžeta napojení HT potrubí na ocel spl. kanalizaci, průměr 75 až 125 mm</t>
  </si>
  <si>
    <t>7+2</t>
  </si>
  <si>
    <t>721-POL002</t>
  </si>
  <si>
    <t>Zednická přípomoc při bourání a osazování vtoku</t>
  </si>
  <si>
    <t>998721102R00</t>
  </si>
  <si>
    <t>Přesun hmot pro vnitřní kanalizaci v objektech výšky do 12 m</t>
  </si>
  <si>
    <t>50 m vodorovně, měřeno od těžiště půdorysné plochy skládky do těžiště půdorysné plochy objektu</t>
  </si>
  <si>
    <t>728111113R00</t>
  </si>
  <si>
    <t>Montáž čtyřhranného plechového potrubí  do průřezu 0,07 m2</t>
  </si>
  <si>
    <t>800-728</t>
  </si>
  <si>
    <t>nastavení stávajícího VZT potrubí segmentem s přírubami, rozm potrubí 200x200, dl 250mm</t>
  </si>
  <si>
    <t>0,25*2</t>
  </si>
  <si>
    <t>728314811R00</t>
  </si>
  <si>
    <t>Demontáž protidešťové žaluzie čtyřhranné, do průřezu 0,15 m2</t>
  </si>
  <si>
    <t>728314111R00</t>
  </si>
  <si>
    <t>Montáž protidešťové žaluzie do čtyřhranného potrubí, do průřezu 0,15 m2</t>
  </si>
  <si>
    <t>762341220R00</t>
  </si>
  <si>
    <t xml:space="preserve">Montáž bednění z velkoplošných desek na bázi dřeva včetně vyřezání otvorů,  </t>
  </si>
  <si>
    <t>800-762</t>
  </si>
  <si>
    <t>bednění</t>
  </si>
  <si>
    <t>atiika vodorovná plocha : (305,36-254,8)</t>
  </si>
  <si>
    <t>atika sviská plocha : 77,1*0,3</t>
  </si>
  <si>
    <t>střecha nad vstupem : 7,7*0,3+2,2*0,3+2,1*0,3</t>
  </si>
  <si>
    <t>762712110RT2</t>
  </si>
  <si>
    <t>Prostorové vázané konstrukce z řeziva s dodávkou materiálu hraněného, z fošen, 6/14 cm</t>
  </si>
  <si>
    <t>včetně vyvrtání děr, osazení svorníků a dotažení rektifikačních článků.</t>
  </si>
  <si>
    <t>atika sviská plocha : 77,1</t>
  </si>
  <si>
    <t>2,2*0,3*1,2</t>
  </si>
  <si>
    <t>60725014R</t>
  </si>
  <si>
    <t>Deska z plochých třísek (OSB) typ: 3; tl. = 18,0 mm; povrch: nebroušený; hrana: rovná; RtF: D</t>
  </si>
  <si>
    <t>Odkaz na mn. položky pořadí 43 : 77,95000</t>
  </si>
  <si>
    <t>prořez : 73,69*0,2</t>
  </si>
  <si>
    <t>998762102R00</t>
  </si>
  <si>
    <t>Přesun hmot pro konstrukce tesařské v objektech výšky do 12 m</t>
  </si>
  <si>
    <t>764813120R00</t>
  </si>
  <si>
    <t>Lemování zdí, z lakovaného pozinkovaného plechu, rš 200 mm, dodávka a montáž</t>
  </si>
  <si>
    <t>800-764</t>
  </si>
  <si>
    <t>0,65+7,7+2,9</t>
  </si>
  <si>
    <t>764819211R00</t>
  </si>
  <si>
    <t>Odpadní trouby kruhové, průměr 80 mm, z lakovaného pozinkovaného plechu,  , dodávka a montáž</t>
  </si>
  <si>
    <t>včetně kolena, objímky, spojovacího materiálu a zednické výpomoci.</t>
  </si>
  <si>
    <t>3,5</t>
  </si>
  <si>
    <t>764819212R00</t>
  </si>
  <si>
    <t>Odpadní trouby kruhové, průměr 100 mm, z lakovaného pozinkovaného plechu,  , dodávka a montáž</t>
  </si>
  <si>
    <t>zpětná montáž svodu na spojovacím krčku, nové kotvení do stěny</t>
  </si>
  <si>
    <t>764815211R00</t>
  </si>
  <si>
    <t>Žlaby podokapní půlkruhové, z lakovaného pozinkovaného plechu, rš 250 mm, dodávka a montáž</t>
  </si>
  <si>
    <t>včetně háků, čel, rohů, rovných hrdel a dilatací</t>
  </si>
  <si>
    <t>včetně háku, čela a spojky.</t>
  </si>
  <si>
    <t>2,2</t>
  </si>
  <si>
    <t>764815212R00</t>
  </si>
  <si>
    <t>Žlaby podokapní půlkruhové, z lakovaného pozinkovaného plechu, rš 330 mm, dodávka a montáž</t>
  </si>
  <si>
    <t>použití stávajícího žlabu</t>
  </si>
  <si>
    <t>doplnění jednoho háku na straně  kotlíku</t>
  </si>
  <si>
    <t>6</t>
  </si>
  <si>
    <t>764815808R00</t>
  </si>
  <si>
    <t>Ostatní prvky ke žlabům a odpadním troubám kotlík žlabový oválného tvaru o rozměru 250/80 mm, z lakovaného pozinkovaného plechu,  , dodávka a montáž</t>
  </si>
  <si>
    <t>764352800R00</t>
  </si>
  <si>
    <t>Demontáž žlabů podokapních půlkruhových rovných, rš 250 mm, sklonu do 30°</t>
  </si>
  <si>
    <t>764352810R00</t>
  </si>
  <si>
    <t>Demontáž žlabů podokapních půlkruhových rovných, rš 330 mm, sklonu do 30°</t>
  </si>
  <si>
    <t>pro zpětné použití</t>
  </si>
  <si>
    <t>na spojovacím krčku : 6</t>
  </si>
  <si>
    <t>764430840R00</t>
  </si>
  <si>
    <t>Demontáž oplechování zdí a nadezdívek rš od 330 do 500 mm</t>
  </si>
  <si>
    <t>89,66</t>
  </si>
  <si>
    <t>764454801R00</t>
  </si>
  <si>
    <t>Demontáž odpadních trub nebo součástí trub kruhových , o průměru 75 a 100 mm</t>
  </si>
  <si>
    <t>část ze spojovacího krčku se ponechá pro zpětné použití</t>
  </si>
  <si>
    <t>vstup : 3,5</t>
  </si>
  <si>
    <t>spojovací krček : 7</t>
  </si>
  <si>
    <t>764362810R00X0</t>
  </si>
  <si>
    <t>Demontáž střešního výlezu</t>
  </si>
  <si>
    <t>998764103R00</t>
  </si>
  <si>
    <t>Přesun hmot pro konstrukce klempířské v objektech výšky do 24 m</t>
  </si>
  <si>
    <t>783201811R00</t>
  </si>
  <si>
    <t>Odstranění nátěrů z kovových doplňk.konstrukcí oškrabáním</t>
  </si>
  <si>
    <t>800-783</t>
  </si>
  <si>
    <t>vzt na střeše : 0,5*(0,2*4)*2</t>
  </si>
  <si>
    <t>783222130RT1</t>
  </si>
  <si>
    <t>Nátěry kov.stavebních doplňk.konstrukcí syntetické dvojnásobné, hladké</t>
  </si>
  <si>
    <t>včetně montáže, dodávky a demontáže lešení.</t>
  </si>
  <si>
    <t>vzt na střeše : 0,75*(0,2*4)*2</t>
  </si>
  <si>
    <t>210220101RU2</t>
  </si>
  <si>
    <t>Montáž svodového vodiče  , a podpěr, včetně dodávky drátu AlMgSi T/4  prům.8 mm</t>
  </si>
  <si>
    <t>plocha : 109,3</t>
  </si>
  <si>
    <t>pomocné jímače : 1,5*8</t>
  </si>
  <si>
    <t>210220231R00X1</t>
  </si>
  <si>
    <t>Tyč jímací s bet patkou 2 m, na stojan</t>
  </si>
  <si>
    <t>210220231R00X2</t>
  </si>
  <si>
    <t>Oddálený jímač 4 m</t>
  </si>
  <si>
    <t>M21-POL001</t>
  </si>
  <si>
    <t>Demontáž stávající hromosvodné soustavy, likvidace</t>
  </si>
  <si>
    <t>kompl</t>
  </si>
  <si>
    <t>pouze svislé svody</t>
  </si>
  <si>
    <t>M21-POL002</t>
  </si>
  <si>
    <t>Drobný spojovací a kompletační materiál</t>
  </si>
  <si>
    <t>979990001R00</t>
  </si>
  <si>
    <t>Poplatek za skládku stavební suti, skupina 17 09 04 z Katalogu odpadů</t>
  </si>
  <si>
    <t>RTS 20/ I</t>
  </si>
  <si>
    <t>122101101R00</t>
  </si>
  <si>
    <t>Odkopávky a  prokopávky nezapažené v horninách 1 a 2  do 100 m3</t>
  </si>
  <si>
    <t>800-1</t>
  </si>
  <si>
    <t>s přehozením výkopku na vzdálenost do 3 m nebo s naložením na dopravní prostředek,</t>
  </si>
  <si>
    <t>základy pro pergolu : 0,4*0,4*0,6*2</t>
  </si>
  <si>
    <t>270311000R00</t>
  </si>
  <si>
    <t>Betonování základových konstrukcí bez vyztužení</t>
  </si>
  <si>
    <t>základ pod sloupky pergoly : 0,4*0,4*0,6*2</t>
  </si>
  <si>
    <t>347011002R00</t>
  </si>
  <si>
    <t>Předstěny opláštěné sádrokartonovými deskami suchá omítka - předstěna lepená tloušťka desky 12,5 mm, protipožární</t>
  </si>
  <si>
    <t>- nezbytné úpravy desek na příslušný rozměr</t>
  </si>
  <si>
    <t>- úpravy rohů, koutů a hran konstrukcí ze sádrokartonu</t>
  </si>
  <si>
    <t>- standardního tmelení Q2, to je: základní tmelení Q1+ dodatečné tmelení (tmelení najemno) a případné přebroušení.</t>
  </si>
  <si>
    <t>plocha : 3,1*1,2</t>
  </si>
  <si>
    <t>3,1*6,9-1,1*2,05*3</t>
  </si>
  <si>
    <t>ostění oken : (1,2*2+2,1*2)*0,2*3</t>
  </si>
  <si>
    <t>347091211R00</t>
  </si>
  <si>
    <t>Úprava napojovací spáry SDK s jinou stavební konstrukcí akrylovým tmelem šířka spáry do 2 mm</t>
  </si>
  <si>
    <t>3,1*4+5,9+2,1</t>
  </si>
  <si>
    <t>611421411R00</t>
  </si>
  <si>
    <t>Oprava vnitřních vápenných omítek stropů železobetonových rovných tvárnicových a kleneb v množství opravované plochy  v množství opravované plochy přes 30 do 50 %, hrubých</t>
  </si>
  <si>
    <t>Včetně pomocného pracovního lešení o výšce podlahy do 1900 mm a pro zatížení do 1,5 kPa.</t>
  </si>
  <si>
    <t>Odkaz na mn. položky pořadí 102 : 10,85000</t>
  </si>
  <si>
    <t>Odkaz na mn. položky pořadí 101 : 8,85000</t>
  </si>
  <si>
    <t>612421637R00</t>
  </si>
  <si>
    <t>Omítky vnitřní stěn vápenné nebo vápenocementové v podlaží i ve schodišti štukové</t>
  </si>
  <si>
    <t>319201311R00</t>
  </si>
  <si>
    <t>Vyrovnání nerovného povrchu jakoukoliv maltou  do 30 mm</t>
  </si>
  <si>
    <t>vnitřního i vnějšího zdiva, bez odsekání vadných cihel, bez pomocného lešení,</t>
  </si>
  <si>
    <t>účtovat dle skutečnosti, vyrovníní nerovností povrchu</t>
  </si>
  <si>
    <t>10% plochy předpoklad : 70</t>
  </si>
  <si>
    <t>602015102R00</t>
  </si>
  <si>
    <t xml:space="preserve">Omítka stěn z hotových směsí postřik, báze, cementová,  ,  ,  </t>
  </si>
  <si>
    <t>po jednotlivých vrstvách</t>
  </si>
  <si>
    <t>Vyspravení podkladu pod ETICS, předběžný odhad</t>
  </si>
  <si>
    <t>Odkaz na mn. položky pořadí 59 : 127,00000</t>
  </si>
  <si>
    <t>Odkaz na mn. položky pořadí 60 : 69,93000</t>
  </si>
  <si>
    <t>Odkaz na mn. položky pořadí 17 : 0,24000</t>
  </si>
  <si>
    <t>Odkaz na mn. položky pořadí 18 : 0,65000</t>
  </si>
  <si>
    <t>Odkaz na mn. položky pořadí 20 : 4,35000</t>
  </si>
  <si>
    <t>Odkaz na mn. položky pořadí 21 : 85,63500</t>
  </si>
  <si>
    <t>Odkaz na mn. položky pořadí 22 : 3,20500</t>
  </si>
  <si>
    <t>Odkaz na mn. položky pořadí 23 : 22,91500</t>
  </si>
  <si>
    <t>Odkaz na mn. položky pořadí 24 : 479,92500</t>
  </si>
  <si>
    <t>Odkaz na mn. položky pořadí 25 : 38,75250</t>
  </si>
  <si>
    <t>602015112RT7</t>
  </si>
  <si>
    <t xml:space="preserve">Omítka stěn z hotových směsí Doplňkové práce pro omítky stěn z hotových směsí  na stěnách,  , tloušťka vrstvy 25 mm,  </t>
  </si>
  <si>
    <t>Odkaz na mn. položky pořadí 8 : 196,93000</t>
  </si>
  <si>
    <t>602015191R00</t>
  </si>
  <si>
    <t>Omítka stěn z hotových směsí Doplňkové práce pro omítky stěn z hotových směsí  podkladní nátěr pod tenkovrstvé omítky, Penetrace akrylátová; funkce: proti tvorbě skvrn, úprava savosti, adhezní můstek; ředidlo: voda (disperzní)</t>
  </si>
  <si>
    <t>Odkaz na mn. položky pořadí 32 : 32,43000</t>
  </si>
  <si>
    <t>Odkaz na mn. položky pořadí 9 : 635,67250</t>
  </si>
  <si>
    <t>602015193R00</t>
  </si>
  <si>
    <t>penetrace stávajících omítek pod lepidlo</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</si>
  <si>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</si>
  <si>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</si>
  <si>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</si>
  <si>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1,1*1,45*2</t>
  </si>
  <si>
    <t>2,3*2,05*10+1,4*1,45*2+1,1*2,05*3+0,9*2,1</t>
  </si>
  <si>
    <t>1,1*2,05*4+1,9*2,4+2*2,55</t>
  </si>
  <si>
    <t>2,4*3,6+1,1*1,45*8</t>
  </si>
  <si>
    <t>niky pod parapety : 0,25*2,4*5+1,2*0,25*5</t>
  </si>
  <si>
    <t>nanesení lepicího tmelu na izolační desky, nalepení desek a zajištění talířovými hmoždinkami (6 ks/m2). Bez povrchové úpravy desek.</t>
  </si>
  <si>
    <t>0,3*0,5+0,3*0,5+0,6*0,3+0,3*0,40+0,5*0,55*2+1,8*0,3</t>
  </si>
  <si>
    <t>622319513R00</t>
  </si>
  <si>
    <t>Zateplení suterénu extrudovaným polysterenem, tloušťky 120 mm</t>
  </si>
  <si>
    <t>sv : 4,13+2,41</t>
  </si>
  <si>
    <t>jv : 6,3</t>
  </si>
  <si>
    <t>jz : 1,71+6,93</t>
  </si>
  <si>
    <t>sz : 1,86+1,2+6,47+0,75*0,4</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</si>
  <si>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</si>
  <si>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pilíř u terasy : 0,45*0,3+0,35*0,3</t>
  </si>
  <si>
    <t>622319522RV1</t>
  </si>
  <si>
    <t>Zateplení soklu extrudovaným polystyrénem, tloušťky 100 mm, zakončené stěrkou s výztužnou tkaninou</t>
  </si>
  <si>
    <t>0,65</t>
  </si>
  <si>
    <t>622319523RV1</t>
  </si>
  <si>
    <t>Zateplení soklu extrudovaným polystyrénem, tloušťky 120 mm, zakončené stěrkou s výztužnou tkaninou</t>
  </si>
  <si>
    <t>sv : 2,46+5,5</t>
  </si>
  <si>
    <t>jv : 2,55</t>
  </si>
  <si>
    <t>jz : 3,95+2,78</t>
  </si>
  <si>
    <t>sz : 5,65+2,17+2,46</t>
  </si>
  <si>
    <t>622319525RV1</t>
  </si>
  <si>
    <t>Zateplení soklu extrudovaným polystyrénem, tloušťky 160 mm, zakončené stěrkou s výztužnou tkaninou</t>
  </si>
  <si>
    <t>terasa jv : 3,8+1,5*0,3</t>
  </si>
  <si>
    <t>vstup : 0,5*0,2</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</si>
  <si>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</si>
  <si>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pilíře jihvýchod : 0,55*6,65*10+0,3*7,3*1</t>
  </si>
  <si>
    <t>pilíře jihzápad : 0,55*6,65*8+0,3*7,3*2</t>
  </si>
  <si>
    <t>pilíře severovýchod : 7,35*(0,55+0,35)*2</t>
  </si>
  <si>
    <t>u vstupních dveří : 4,8-1,1*1,45</t>
  </si>
  <si>
    <t>622319130RV1</t>
  </si>
  <si>
    <t xml:space="preserve">Zateplení fasády  , expandovaným polystyrénem, tloušťky 50 mm, zakončené stěrkou s výztužnou tkaninou,  </t>
  </si>
  <si>
    <t>steřcha vstup : 9,2+7,7*0,4+2,2*0,3+2,1*0,3</t>
  </si>
  <si>
    <t>pilíř u lodžie : (0,95+0,45)*2,55</t>
  </si>
  <si>
    <t>střecha vstup 2np : 7,7*0,75</t>
  </si>
  <si>
    <t>622319135RV1</t>
  </si>
  <si>
    <t xml:space="preserve">Zateplení fasády  , expandovaným polystyrénem, tloušťky 160 mm, zakončené stěrkou s výztužnou tkaninou,  </t>
  </si>
  <si>
    <t>Položka neobsahuje kontaktní nátěr a povrchovou úpravu omítkou.</t>
  </si>
  <si>
    <t>severovýchod : 118,83-1,1*1,45*2</t>
  </si>
  <si>
    <t>jihovýchod : (157,47+2,43+1,5*2,55+1,5*6,5)-2,3*2,05*10-1,1*2,05*3-1,4*1,45*2</t>
  </si>
  <si>
    <t>jihozápad : 96,76-1,1*2,05*8-1,95</t>
  </si>
  <si>
    <t>jihozápad : 44,87-1,9*2,4</t>
  </si>
  <si>
    <t>severozápad : 103,08-1,1*1,45*7+3*0,65*2</t>
  </si>
  <si>
    <t>severozápad : 2,84+5,52</t>
  </si>
  <si>
    <t>severozápad : 27,53</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</si>
  <si>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</si>
  <si>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okna sv : (1,1+1,45*2)*0,225*2</t>
  </si>
  <si>
    <t>okna jv, bez ostění ve fenolické pěně : (1,4+1,45*2)*0,225*2+(1,1+2,05*2)*3+0,225+2,3*0,225*10+(0,9+2,1*2)*0,225</t>
  </si>
  <si>
    <t>okna jz, bez ostění ve fenolické pěně : 1,1*0,225*8+(1,9+2,4*2)*0,225+(2,0+2,65*2)*0,225</t>
  </si>
  <si>
    <t>okna sz, bez ostění ve fenolické pěně : 2,4*0,225+(1,1+1,45*2)*0,225*8</t>
  </si>
  <si>
    <t>622319563R00</t>
  </si>
  <si>
    <t>Zateplení parapetu extrudovaným polystyrénem, tloušťky 30 mm</t>
  </si>
  <si>
    <t>nanesení lepicího tmelu na izolační desky, nalepení desek, natažení stěrky, vtlačení výztužné tkaniny a přehlazení stěrky. Včetně parapetních lišt.</t>
  </si>
  <si>
    <t>sz : 0,225*1,1*2</t>
  </si>
  <si>
    <t>jv : 0,225*1,1*3+2,3*0,225*5+0,5*2,3*5+1,4*0,225*2</t>
  </si>
  <si>
    <t>jz : 1,1*0,5*4+1,1*0,225*4</t>
  </si>
  <si>
    <t>1,9*0,225</t>
  </si>
  <si>
    <t>sz : 1,1*0,225*8</t>
  </si>
  <si>
    <t>2,4*0,225</t>
  </si>
  <si>
    <t>622391121R00</t>
  </si>
  <si>
    <t>Příplatek za použití zapouštěcích hmoždinek (6 ks/m2) a tepelně izolační zátky, s dodávkou hmoždinek</t>
  </si>
  <si>
    <t>622481211RU1</t>
  </si>
  <si>
    <t>Vyztužení povrchových úprav vnějších stěn stěrkou s výztužnou sklotextilní tkaninou, s dodávkou sítě a stěrkového tmelu</t>
  </si>
  <si>
    <t>napojení na krček : 7*0,25*2</t>
  </si>
  <si>
    <t>Odkaz na mn. položky pořadí 44 : 29,00000</t>
  </si>
  <si>
    <t>Odkaz na mn. položky pořadí 43 : 288,20000</t>
  </si>
  <si>
    <t>Odkaz na mn. položky pořadí 41 : 198,20000</t>
  </si>
  <si>
    <t>Odkaz na mn. položky pořadí 39 : 55,20000</t>
  </si>
  <si>
    <t>Odkaz na mn. položky pořadí 42 : 90,10000</t>
  </si>
  <si>
    <t>Odkaz na mn. položky pořadí 38 : 20,70000</t>
  </si>
  <si>
    <t>Odkaz na mn. položky pořadí 37 : 125,55000</t>
  </si>
  <si>
    <t>Odkaz na mn. položky pořadí 40 : 14,00000</t>
  </si>
  <si>
    <t>622904112R00</t>
  </si>
  <si>
    <t>Očištění fasád tlakovou vodou, složitost fasády 1 - 2</t>
  </si>
  <si>
    <t>Odkaz na mn. položky pořadí 11 : 668,10250</t>
  </si>
  <si>
    <t>784459001R00</t>
  </si>
  <si>
    <t>Malby z malířských směsí  ,  ,  , zhotovení styku dvou barev mimo rohy</t>
  </si>
  <si>
    <t>podéíl dilatac na spojovacím krčku : 7*2</t>
  </si>
  <si>
    <t>602019189RX1</t>
  </si>
  <si>
    <t>Omítka stěn tenkovrstvá mozaiková , střednězrnná</t>
  </si>
  <si>
    <t>Odkaz na mn. položky pořadí 33 : 4,91000</t>
  </si>
  <si>
    <t>Odkaz na mn. položky pořadí 19 : 27,52000</t>
  </si>
  <si>
    <t>622319520RV1X0</t>
  </si>
  <si>
    <t>0,3*0,3+0,3*0,25+0,3*0,35+0,3*0,45+0,95*0,55*2+1,8*1+0,4*1+1,8*0,7</t>
  </si>
  <si>
    <t>62-POL001</t>
  </si>
  <si>
    <t>Deska z tvrzeného polystyrenu 200x200x160, pevnost CF100, obj.hmot.100kg/m2, pevnost v tlak 1,4MPa</t>
  </si>
  <si>
    <t>slunolamy : 3*10+6</t>
  </si>
  <si>
    <t>pergola : 2</t>
  </si>
  <si>
    <t>62-POL002</t>
  </si>
  <si>
    <t>Deska z tvrzeného polystyrenu 200x200x50, , pevnost CF100, obj.hmot.100kg/m2, pevnost v tlak 1,4MPa</t>
  </si>
  <si>
    <t>62-POL003</t>
  </si>
  <si>
    <t>Deska z tvrzeného polystyrenu 200x200x100, pevnost CF100, obj.hmot.100kg/m2, pevnost v tlak 1,4MPa</t>
  </si>
  <si>
    <t>283502051R</t>
  </si>
  <si>
    <t>profil plastový stavební nadokenní; s tkaninou, pod omítku; úhelník 10/10</t>
  </si>
  <si>
    <t>RTS 17/ I</t>
  </si>
  <si>
    <t>okna : 1,1*2</t>
  </si>
  <si>
    <t>2,3*10+1,1*3</t>
  </si>
  <si>
    <t>1,1*8+1,9</t>
  </si>
  <si>
    <t>vodorovné hrany : 7,7*2+1,8+2,2+1+5,55</t>
  </si>
  <si>
    <t>založení : 58</t>
  </si>
  <si>
    <t>283502051RX0</t>
  </si>
  <si>
    <t>Připojovací profil oplechování parapetu</t>
  </si>
  <si>
    <t>0,225*2*2</t>
  </si>
  <si>
    <t>0,225*2*10+0,5*2*5</t>
  </si>
  <si>
    <t>0,5*2*4+0,225*2*4+0,225*2</t>
  </si>
  <si>
    <t>0,225*2*9</t>
  </si>
  <si>
    <t>283502058R</t>
  </si>
  <si>
    <t>profil plastový stavební parapetní; s tkaninou; l = 2 000 mm</t>
  </si>
  <si>
    <t>RTS 14/ I</t>
  </si>
  <si>
    <t>(1,1)*2</t>
  </si>
  <si>
    <t>(2,3)*10+(1,4)*2+1,1*3</t>
  </si>
  <si>
    <t>(1,1)*8+(1,9)+(2)</t>
  </si>
  <si>
    <t>(1,1)*8+(2,4)</t>
  </si>
  <si>
    <t>28350208R</t>
  </si>
  <si>
    <t>profil dilatační rohový; plast+tkanina</t>
  </si>
  <si>
    <t>7+7</t>
  </si>
  <si>
    <t>283502112R</t>
  </si>
  <si>
    <t>lišta ukončovací; okenní s tkaninou 100 mm; materiál plast; oranžová</t>
  </si>
  <si>
    <t>(1,1+1,45*2)*2</t>
  </si>
  <si>
    <t>(2,3+2,05*2)*10+(1,4+1,45*2)*2+(0,9+2,1*2)+(1,1+2,05*2)*3</t>
  </si>
  <si>
    <t>(1,1+2,05*2)*8+(1,9+2,4*2)+(2,55*2+2)</t>
  </si>
  <si>
    <t>(1,1+1,45*2)*8+(2,4+3,55*2)</t>
  </si>
  <si>
    <t>28350214R</t>
  </si>
  <si>
    <t>profil plastový stavební napojení na oplechování atiky; s tkaninou</t>
  </si>
  <si>
    <t>90,1</t>
  </si>
  <si>
    <t>28350250R</t>
  </si>
  <si>
    <t>profil plastový stavební rohový; s tkaninou</t>
  </si>
  <si>
    <t>okna : 1,45*2*2</t>
  </si>
  <si>
    <t>2,05*2*3+1,4*2+1,45*2*2+2,1*2+0,9</t>
  </si>
  <si>
    <t>2,55*2+2</t>
  </si>
  <si>
    <t>2,4*2</t>
  </si>
  <si>
    <t>hrany : 7,7*2+6,65*10+3*3+7,4</t>
  </si>
  <si>
    <t>6,65*10+7,8*4</t>
  </si>
  <si>
    <t>6,8+8,4*4+8,1</t>
  </si>
  <si>
    <t>283502515R</t>
  </si>
  <si>
    <t>profil plastový stavební zakládací, úhelníkový; s tkaninou; l = 2 000 mm</t>
  </si>
  <si>
    <t>58/2</t>
  </si>
  <si>
    <t>632421115RT1</t>
  </si>
  <si>
    <t>Potěr ze suchých směsí samonivelační podlahová hmota na bázi cementu, tloušťka 5 mm, včetně penetrace, Penetrace akrylátová; funkce: adhezní můstek; ředidlo: voda (disperzní)</t>
  </si>
  <si>
    <t>s rozprostřením a uhlazením</t>
  </si>
  <si>
    <t>včetně penetrace podkladu.</t>
  </si>
  <si>
    <t>podlaha v 2.NP : 5,9*1,5</t>
  </si>
  <si>
    <t>632421160RU1</t>
  </si>
  <si>
    <t>Potěr ze suchých směsí cementová vyrovnávací podlahová hmota, tloušťky 50 mm, včetně penetrace, Penetrace akrylátová; funkce: proti tvorbě skvrn, úprava savosti, adhezní můstek; ředidlo: voda (disperzní)</t>
  </si>
  <si>
    <t>941941032R00</t>
  </si>
  <si>
    <t>Montáž lešení lehkého pracovního řadového s podlahami šířky od 0,80 do 1,00 m, výšky přes 10 do 30 m</t>
  </si>
  <si>
    <t>800-3</t>
  </si>
  <si>
    <t>včetně kotvení</t>
  </si>
  <si>
    <t>10*8+8*8</t>
  </si>
  <si>
    <t>13*8+11*7</t>
  </si>
  <si>
    <t>14*8+7*8</t>
  </si>
  <si>
    <t>24*8</t>
  </si>
  <si>
    <t>941941292R00</t>
  </si>
  <si>
    <t>Montáž lešení lehkého pracovního řadového s podlahami příplatek za každý další i započatý měsíc použití lešení  šířky od 1,00 do 1,20 m a výšky přes 10 do 30 m</t>
  </si>
  <si>
    <t>Odkaz na mn. položky pořadí 47 : 685,00000</t>
  </si>
  <si>
    <t>941941832R00</t>
  </si>
  <si>
    <t>Demontáž lešení lehkého řadového s podlahami šířky od 0,8 do 1 m, výšky přes 10 do 30 m</t>
  </si>
  <si>
    <t>941955001R00</t>
  </si>
  <si>
    <t>Lešení lehké pracovní pomocné pomocné, o výšce lešeňové podlahy do 1,2 m</t>
  </si>
  <si>
    <t>1,5*6+7,7*2</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</si>
  <si>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</si>
  <si>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</si>
  <si>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</si>
  <si>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</si>
  <si>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48 : 685,00000</t>
  </si>
  <si>
    <t>944944081R00</t>
  </si>
  <si>
    <t xml:space="preserve">Demontáž ochranné sítě z umělých vláken </t>
  </si>
  <si>
    <t>Odkaz na mn. položky pořadí 49 : 685,00000</t>
  </si>
  <si>
    <t>944945013R00</t>
  </si>
  <si>
    <t>Montáž záchytné stříšky šířky přes 2 m</t>
  </si>
  <si>
    <t>944945193R00</t>
  </si>
  <si>
    <t>Montáž záchytné stříšky příplatek k ceně za každý další i započatý měsíc použití záchytné stříšky  šířky přes 2 m</t>
  </si>
  <si>
    <t>944945813R00</t>
  </si>
  <si>
    <t>Demontáž záchytné stříšky šířky přes 2 m</t>
  </si>
  <si>
    <t>zřizované současně s lehkým nebo těžkým lešením,</t>
  </si>
  <si>
    <t>962032551R00</t>
  </si>
  <si>
    <t xml:space="preserve">Bourání zdiva nadzákladového z pórobetonových tvárnic,  </t>
  </si>
  <si>
    <t>nebo vybourání otvorů průřezové plochy přes 4 m2 ve zdivu nadzákladovém, včetně pomocného lešení o výšce podlahy do 1900 mm a pro zatížení do 1,5 kPa  (150 kg/m2)</t>
  </si>
  <si>
    <t>(5,1*3,1-1,5*1,5*2-1*2,15)*0,3</t>
  </si>
  <si>
    <t>965042131RT2</t>
  </si>
  <si>
    <t>Bourání podkladů pod dlažby nebo litých celistvých dlažeb a mazanin  betonových nebo z litého asfaltu, tloušťky do 100 mm, plochy do 4 m2</t>
  </si>
  <si>
    <t>5,9*1,5</t>
  </si>
  <si>
    <t>978036191R00</t>
  </si>
  <si>
    <t>Otlučení vnějších omítek šlechtěných břizolitových, v rozsahu do 100 %</t>
  </si>
  <si>
    <t>předpokald 20% ploch : 635*0,2</t>
  </si>
  <si>
    <t>978059631R00</t>
  </si>
  <si>
    <t>Odsekání a odebrání obkladů stěn z obkladaček vnějších z jakýchkoliv materiálů, plochy přes 2 m2</t>
  </si>
  <si>
    <t>včetně otlučení podkladní omítky až na zdivo,</t>
  </si>
  <si>
    <t>obklad soklu : 59,9</t>
  </si>
  <si>
    <t>parapety : 0,2*(2,4*10+1,2*8+1,2*10+2,45+2,1)</t>
  </si>
  <si>
    <t>998011002R00</t>
  </si>
  <si>
    <t>Přesun hmot pro budovy s nosnou konstrukcí zděnou výšky přes 6 do 12 m</t>
  </si>
  <si>
    <t>711132311R00</t>
  </si>
  <si>
    <t>Provedení izolace proti zemní vlhkosti pásy na sucho svislá,  , nopovou fólií včetně uchycovacích prvků</t>
  </si>
  <si>
    <t>65,2*0,5</t>
  </si>
  <si>
    <t>711140102R00</t>
  </si>
  <si>
    <t>Odstranění izolace proti vodě - pásy přitavením vodorovné, 2 vrstvy</t>
  </si>
  <si>
    <t>5,9*1,5*1,1</t>
  </si>
  <si>
    <t>711212901R00</t>
  </si>
  <si>
    <t xml:space="preserve">Izolace proti vodě nátěr podkladní </t>
  </si>
  <si>
    <t>65,2*0,5+12,7*0,3+6*1,5</t>
  </si>
  <si>
    <t>711212921R00</t>
  </si>
  <si>
    <t xml:space="preserve">Izolace proti vodě stěrka hydroizolační  </t>
  </si>
  <si>
    <t>Odkaz na mn. položky pořadí 64 : 45,41000</t>
  </si>
  <si>
    <t>11161753R</t>
  </si>
  <si>
    <t>hmota těsnicí jednosložková silnostěnná asfaltová stěrka, modifikovaná plasty; černý; spotřeba 4-5,5 l/m2; podklad zdivo, beton, omítka, rovný, bez oleje a tuků</t>
  </si>
  <si>
    <t>l</t>
  </si>
  <si>
    <t>45,41*7</t>
  </si>
  <si>
    <t>63127213R</t>
  </si>
  <si>
    <t>tkanina výztužná materiál skleněné vlákno; plošná hmotnost 162 g/m2; velikost ok 3,5 x 3,8 mm; š = 1 100 mm; l = 50000,0 mm</t>
  </si>
  <si>
    <t>Specifikace R131</t>
  </si>
  <si>
    <t>45,41*1,1</t>
  </si>
  <si>
    <t>998711101R00</t>
  </si>
  <si>
    <t>Přesun hmot pro izolace proti vodě svisle do 6 m</t>
  </si>
  <si>
    <t>50 m vodorovně měřeno od těžiště půdorysné plochy skládky do těžiště půdorysné plochy objektu</t>
  </si>
  <si>
    <t>713111121RU1</t>
  </si>
  <si>
    <t>Montáž tepelné izolace stropů tepelná izolace stropů rovných, spodem, přichycená drátem,  , z minerálnách vláken, tloušťky 160 mm</t>
  </si>
  <si>
    <t>2,1*1,2+5,8*3,1-1,2*2,1*3</t>
  </si>
  <si>
    <t>713134211RK2</t>
  </si>
  <si>
    <t>Montáž tepelné izolace stropů parotěsná zábrana na stěny s přelepením spojů, včetně dodávky fólie, Parozábrana polymerní</t>
  </si>
  <si>
    <t>2,1*1,5+5,8*3,1</t>
  </si>
  <si>
    <t>713121111RV1</t>
  </si>
  <si>
    <t>Izolace podlah tepelná na sucho, tloušťky 50 mm, jednovrstvá</t>
  </si>
  <si>
    <t>713191100RT9</t>
  </si>
  <si>
    <t>Izolace tepelné běžných konstrukcí - doplňky položení separační fólie, včetně dodávky PE fólie, Fólie hladká separační</t>
  </si>
  <si>
    <t>podlaha v 2.NP : 5,*1,5</t>
  </si>
  <si>
    <t>713191221R00</t>
  </si>
  <si>
    <t>Izolace tepelné běžných konstrukcí - doplňky obložení stěn pásky 100 mm, včetně dodávky materiálu</t>
  </si>
  <si>
    <t>podlaha v 2.NP : 5,9*2+1,5*2</t>
  </si>
  <si>
    <t>28375327R</t>
  </si>
  <si>
    <t>páska dilatační extrudovaný PE; š = 80 mm; tl. 5 mm; l = 50 000 mm</t>
  </si>
  <si>
    <t>762123110RU3</t>
  </si>
  <si>
    <t>Konstrukce dřevěných stěn a příček vázaných s dodávkou materiálu z konstrukčních vysušených hranolů , 60x160 mm</t>
  </si>
  <si>
    <t>5,8*2+1,2*6+3,1*8+1*6</t>
  </si>
  <si>
    <t>1,2*2+2,1*3</t>
  </si>
  <si>
    <t>763612231RT1</t>
  </si>
  <si>
    <t>Montáž obložení stěn, z desek tl. nad 18 mm, na sraz, šroubováním, bez dodávky desky</t>
  </si>
  <si>
    <t>800-763</t>
  </si>
  <si>
    <t>vč. dodávky a montáže spojovacího materiálu</t>
  </si>
  <si>
    <t>(3,1*5,8+1,2*2,1)*2</t>
  </si>
  <si>
    <t>60725016R</t>
  </si>
  <si>
    <t>Deska z plochých třísek (OSB) typ: 3; tl. = 22,0 mm; povrch: nebroušený; hrana: rovná; RtF: D</t>
  </si>
  <si>
    <t>(3,1*5,8+1,2*2,1)*2*1,2</t>
  </si>
  <si>
    <t>764817175RT2</t>
  </si>
  <si>
    <t>Oplechování  zdí (atik), z lakovaného pozinkovaného plechu, rš 750 mm, dodávka + montáž lepením</t>
  </si>
  <si>
    <t>včetně zhotovení rohů, spojů a dilatací</t>
  </si>
  <si>
    <t>1,1</t>
  </si>
  <si>
    <t>764816133RT2</t>
  </si>
  <si>
    <t>Oplechování parapetů včetně rohů, lepené lepidlem, z lakovaného pozinkovaného plechu, rš 330 mm, dodávka a montáž</t>
  </si>
  <si>
    <t>včetně rohů</t>
  </si>
  <si>
    <t>1,1*2</t>
  </si>
  <si>
    <t>2,3*5+1,1*3*1,4*2</t>
  </si>
  <si>
    <t>1,1*4+1,9</t>
  </si>
  <si>
    <t>2,4+1,1*8</t>
  </si>
  <si>
    <t>764816160RT2</t>
  </si>
  <si>
    <t>Oplechování parapetů včetně rohů, lepené lepidlem, z lakovaného pozinkovaného plechu, rš 600 mm, dodávka a montáž</t>
  </si>
  <si>
    <t>1,1*4+2,3*5</t>
  </si>
  <si>
    <t>764323830R00</t>
  </si>
  <si>
    <t xml:space="preserve">Demontáž oplechování okapů na střechách s živičnou (fóliovou) krytinou, rš 330 mm,  </t>
  </si>
  <si>
    <t>5,9</t>
  </si>
  <si>
    <t>764410850R00</t>
  </si>
  <si>
    <t>Demontáž oplechování parapetů rš od 100 do 330 mm</t>
  </si>
  <si>
    <t>1,5*4</t>
  </si>
  <si>
    <t>998764102R00</t>
  </si>
  <si>
    <t>Přesun hmot pro konstrukce klempířské v objektech výšky do 12 m</t>
  </si>
  <si>
    <t>767222110R00</t>
  </si>
  <si>
    <t>Montáž zábradlí schodišťových z profilové oceli do zdiva, o hmotnosti 1 m zábradlí do 20 kg</t>
  </si>
  <si>
    <t>u vstupu : 1</t>
  </si>
  <si>
    <t>okna 2 np : 2,3*5+1,1*7</t>
  </si>
  <si>
    <t>767999801R00</t>
  </si>
  <si>
    <t>Demontáž ostatních doplňků staveb doplňků staveb  o hmotnosti přes 20 do 50 kg</t>
  </si>
  <si>
    <t>kg</t>
  </si>
  <si>
    <t>55395100.ARX0</t>
  </si>
  <si>
    <t>Zábradlí ocelové trubkové 1m</t>
  </si>
  <si>
    <t>Madlo ke vstupnímu schodišti, typový výrobek</t>
  </si>
  <si>
    <t>- madlo nerezové průměr 42,4mm, dl. 1m, oboustranně zaslepené</t>
  </si>
  <si>
    <t>- nerezové konzoly 2ks</t>
  </si>
  <si>
    <t>- kotvení do stěny přes desky tvrzeného polystyrenu</t>
  </si>
  <si>
    <t>55395100.ARX1</t>
  </si>
  <si>
    <t>Zábradlí ocelové trubkové 1,1m</t>
  </si>
  <si>
    <t>Madlo k oknům v 2.NP s nízkým parapetem, typový výrobek</t>
  </si>
  <si>
    <t>- madlo nerezové průměr 42,4mm, dl. 1-1,1m (zaměřit dle skutečnosti), oboustranně zaslepené</t>
  </si>
  <si>
    <t>55395100.ARX2</t>
  </si>
  <si>
    <t>Zábradlí ocelové trubkové 2,3m</t>
  </si>
  <si>
    <t>- madlo nerezové průměr 42,4mm, dl. 2,2-2,3m (zaměřit dle skutečnosti), oboustranně zaslepené</t>
  </si>
  <si>
    <t>767-POL001</t>
  </si>
  <si>
    <t>Slunolam 2,58x1,1</t>
  </si>
  <si>
    <t>Slunolam nad okno š 2,4m</t>
  </si>
  <si>
    <t>- 3ks konzoly z JA 60x40, s patní deskou, čelo JA zaslepeno, vše žárově zinkováno v případě doporučení konkrétního výrobce může být požadováno více konzol</t>
  </si>
  <si>
    <t>- 3ks nosič lamel o sklonu 62°spodní, Al provedení</t>
  </si>
  <si>
    <t>- lamely ohýbané, š 84 mm, Al provedení</t>
  </si>
  <si>
    <t>- kotvení přes desku tvrzeného polystyrenu</t>
  </si>
  <si>
    <t>767-POL002</t>
  </si>
  <si>
    <t>Slunolam 4,85x1,1</t>
  </si>
  <si>
    <t>Slunolam nad 3 okna 1,2m</t>
  </si>
  <si>
    <t>- 6ks konzol z JA 60x40, s patní deskou, čelo JA zaslepeno, vše žárově zinkováno</t>
  </si>
  <si>
    <t>998767103R00</t>
  </si>
  <si>
    <t>Přesun hmot pro kovové stavební doplňk. konstrukce v objektech výšky do 24 m</t>
  </si>
  <si>
    <t>771551040R00</t>
  </si>
  <si>
    <t>Montáž podlah z dlaždic teracových velikosti 400 x 400 mm</t>
  </si>
  <si>
    <t>800-771</t>
  </si>
  <si>
    <t>včetně formátování dlažby</t>
  </si>
  <si>
    <t>1,8*0,45</t>
  </si>
  <si>
    <t>771578011RT2</t>
  </si>
  <si>
    <t>Zvláštní úpravy spár spára podlaha-stěna silikonem</t>
  </si>
  <si>
    <t>1,8+2*1,8</t>
  </si>
  <si>
    <t>771475024RV2X1</t>
  </si>
  <si>
    <t>Obklad soklíků  na tmel, 300x80, včetně lepidla a spárovací hmoty</t>
  </si>
  <si>
    <t>1,8*2+2</t>
  </si>
  <si>
    <t>59247420RX2</t>
  </si>
  <si>
    <t>Dlažba teracová tryskaná Topteramo vzor 065, schodovka zabroušená 1 hrana, 400x400x20 mm,</t>
  </si>
  <si>
    <t>1,4*2*0,4</t>
  </si>
  <si>
    <t>59247420RX3</t>
  </si>
  <si>
    <t>Dlažba teracová tryskaná Topteramo vzor 065, schodovka zabroušená 2 hrany, 400x400x20 mm,</t>
  </si>
  <si>
    <t>0,4*0,4*2</t>
  </si>
  <si>
    <t>59247432RX1</t>
  </si>
  <si>
    <t>Sokl pásek Topteramo vzor 65, 400x60x12 mm</t>
  </si>
  <si>
    <t>(1,8*2+0,45*3+0,5)*1,2/0,4</t>
  </si>
  <si>
    <t>998771101R00</t>
  </si>
  <si>
    <t>Přesun hmot pro podlahy z dlaždic v objektech výšky do 6 m</t>
  </si>
  <si>
    <t>776572100RT1</t>
  </si>
  <si>
    <t>Položení povlakových podlah textilních montáž   lepených, z pásů textilních</t>
  </si>
  <si>
    <t>800-775</t>
  </si>
  <si>
    <t>všívaných a vpichovaných</t>
  </si>
  <si>
    <t>1,5*5,1</t>
  </si>
  <si>
    <t>697411801R</t>
  </si>
  <si>
    <t>koberec střižená smyčka; ve čtvercích; PA, nylon; podklad bitumen, PES; š = 500,0 mm; l = 500 mm; tl. 6,50 mm; v vlákna = 3,4 mm; třída zatížení 32</t>
  </si>
  <si>
    <t>5,1*1,5*1,2</t>
  </si>
  <si>
    <t>783801811R00</t>
  </si>
  <si>
    <t xml:space="preserve">Odstranění starých nátěrů z omítek stropů, oškrabáním </t>
  </si>
  <si>
    <t>lodžie : 5,9*1,5</t>
  </si>
  <si>
    <t>783801812R00</t>
  </si>
  <si>
    <t xml:space="preserve">Odstranění starých nátěrů z omítek stěn, oškrabáním </t>
  </si>
  <si>
    <t>3,1*(1,5+0,35*4+0,3*2)</t>
  </si>
  <si>
    <t>Odkaz na mn. položky pořadí 3 : 22,30500</t>
  </si>
  <si>
    <t>Odkaz na mn. položky pořadí 6 : 19,70000</t>
  </si>
  <si>
    <t>Odkaz na mn. položky pořadí 103 : 42,00500</t>
  </si>
  <si>
    <t>784011121R00</t>
  </si>
  <si>
    <t xml:space="preserve">Ostatní práce broušení štuků a nových omítek,  ,   </t>
  </si>
  <si>
    <t>799-POL001</t>
  </si>
  <si>
    <t>Přesunutí otopného tělesa</t>
  </si>
  <si>
    <t>soubor</t>
  </si>
  <si>
    <t>přesun otopného tělesa v 2.NP</t>
  </si>
  <si>
    <t>799-POL002</t>
  </si>
  <si>
    <t>Demontáž neužívaných konstrukcí na fasádě</t>
  </si>
  <si>
    <t>demontáž vlajkových držíků, poutačů, satelitních držáků, konstrukcí v lodžiích apod.</t>
  </si>
  <si>
    <t>799-POL003</t>
  </si>
  <si>
    <t>Dřevěná zástěna u vstupu</t>
  </si>
  <si>
    <t>Hranoly z tepelně upraveného dřeva 42x140 mm dl. 2,5m, 10 ks</t>
  </si>
  <si>
    <t>nátěr 2x lazura+penetrace</t>
  </si>
  <si>
    <t>kotvení přes ocelovou botku U</t>
  </si>
  <si>
    <t>799-POL004</t>
  </si>
  <si>
    <t>Pergola</t>
  </si>
  <si>
    <t>Dřevěná pergola o rozměrech 6,24x2,88 m</t>
  </si>
  <si>
    <t>Dřevěné prvky</t>
  </si>
  <si>
    <t>sloupky 120/120 5x3m</t>
  </si>
  <si>
    <t>pásky 120/80 8x1,25m</t>
  </si>
  <si>
    <t>příčníky 120/160 2x2,5m, 2x6,25m</t>
  </si>
  <si>
    <t>krokve 120/80 11x3m</t>
  </si>
  <si>
    <t>přítlačné listy Al, oplechování u stěny</t>
  </si>
  <si>
    <t>Ocelové konstrukce</t>
  </si>
  <si>
    <t>kotevní botky v žárově zinkovnaém provedení</t>
  </si>
  <si>
    <t>Nátěr dřeva 2x lazura+penetrace</t>
  </si>
  <si>
    <t>Spojovací materiál</t>
  </si>
  <si>
    <t>apod</t>
  </si>
  <si>
    <t>799-POL009</t>
  </si>
  <si>
    <t>Přesazení zvonků na fasádě</t>
  </si>
  <si>
    <t>Osazení kravice do zateplení, dodávka nových tlačítek</t>
  </si>
  <si>
    <t>970041020R00</t>
  </si>
  <si>
    <t>Jádrové vrtání, kruhové prostupy v prostém betonu jádrové vrtání , d 20 mm</t>
  </si>
  <si>
    <t>pro hromnosvod : 0,3*4</t>
  </si>
  <si>
    <t>210220002RT4</t>
  </si>
  <si>
    <t>Montáž uzemňovacího vedení na povrchu, včetně svorek upevnění a připojení, z profilů ocelových pozinkovaných  (FeZn),  , včetně dodávky drátu průměru 10 mm a podpěr PV 21d, bez nátěru</t>
  </si>
  <si>
    <t>včetně montáže svorek spojovacích, odbočných, upevňovacích a spojovacího materiálu.</t>
  </si>
  <si>
    <t>10+2,5*5</t>
  </si>
  <si>
    <t>210220021RT1</t>
  </si>
  <si>
    <t>Montáž uzemňovacího vedení v zemi, včetně svorek, propojení a izolace spojů, z profilů ocelových pozinkovaných  (FeZn),  , včetně dodávky pásku 30 x 4 mm, bez nátěru</t>
  </si>
  <si>
    <t>82-10</t>
  </si>
  <si>
    <t>7*5</t>
  </si>
  <si>
    <t>210220361RT1</t>
  </si>
  <si>
    <t>Montáž tyčového zemniče zaražením do země, včetně připojení vedení,  , včetně dodávky tyče ZT 2,0 dl. 2000 mm, provedení FeZn</t>
  </si>
  <si>
    <t>210220372RT1</t>
  </si>
  <si>
    <t>Montáž ochranného úhelníku,trubky, nebo lišty do zdiva, včetně dodávky ochranného úhelníku dl. 2 m a dvou držáků</t>
  </si>
  <si>
    <t>210220401RT1</t>
  </si>
  <si>
    <t>Označení svodu štítky plastovým, nebo smaltovaným, včetně dodávky štítku</t>
  </si>
  <si>
    <t>979082313R00</t>
  </si>
  <si>
    <t>Vodorovná doprava suti a hmot po suchu, na skládku</t>
  </si>
  <si>
    <t>Včetně:</t>
  </si>
  <si>
    <t>Zaslení</t>
  </si>
  <si>
    <t>Polykarbonát čirý 16 mm, po obvodě ukončovací lišty</t>
  </si>
  <si>
    <t>113106231R00</t>
  </si>
  <si>
    <t>Rozebrání vozovek a ploch s jakoukoliv výplní spár   v jakékoliv ploše, ze zámkové dlažky, kladených do lože z kameniva</t>
  </si>
  <si>
    <t>822-1</t>
  </si>
  <si>
    <t>s přemístěním hmot na skládku na vzdálenost do 3 m nebo s naložením na dopravní prostředek</t>
  </si>
  <si>
    <t>22,57</t>
  </si>
  <si>
    <t>113109315R00</t>
  </si>
  <si>
    <t>Odstranění podkladů nebo krytů z betonu prostého, v ploše jednotlivě do 50 m2, tloušťka vrstvy 150 mm</t>
  </si>
  <si>
    <t>12,7+25,8</t>
  </si>
  <si>
    <t>32,35</t>
  </si>
  <si>
    <t>111201101R00</t>
  </si>
  <si>
    <t>Odstranění křovin i s kořeny na ploše do 1000 m2</t>
  </si>
  <si>
    <t>Odkopávky nezapažené v hor. 2 do 100 m3</t>
  </si>
  <si>
    <t>podklad pod zámkovou dlažnou : 22,57*0,2</t>
  </si>
  <si>
    <t>podklad pod betonem : (12,7+25,8)*0,1</t>
  </si>
  <si>
    <t>32,35*0,1</t>
  </si>
  <si>
    <t>podklad pod okapovým chodníkem : 16,5*0,2</t>
  </si>
  <si>
    <t>zatažení xps pod ut : (12+8,5+19,3+6,25+0,8+6,6+12,8)*0,5*0,3</t>
  </si>
  <si>
    <t>162601102R00</t>
  </si>
  <si>
    <t>Vodorovné přemístění výkopku z hor.1-4 na skládku</t>
  </si>
  <si>
    <t>167101201R00</t>
  </si>
  <si>
    <t>Nakládání výkopku z hor.1 ÷ 4 - ručně</t>
  </si>
  <si>
    <t>174101102R00</t>
  </si>
  <si>
    <t>Zásyp ruční se zhutněním</t>
  </si>
  <si>
    <t>Položka obsahuje přemístění materiálu pro zásyp ze vzdálenosti do 15 m od hrany zasypávaného prostoru</t>
  </si>
  <si>
    <t>199000002R00</t>
  </si>
  <si>
    <t>Poplatek za skládku horniny 1- 4</t>
  </si>
  <si>
    <t>100-POL01</t>
  </si>
  <si>
    <t>Vyčištění, úprava, osetí terénu</t>
  </si>
  <si>
    <t>obnova vegetačních ploch v místě provádění prací</t>
  </si>
  <si>
    <t>vyčištění od stavebního odpadu</t>
  </si>
  <si>
    <t>dodávka 10 m3 zahradní zeminy, rozhrnutí</t>
  </si>
  <si>
    <t>osetí</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</si>
  <si>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</si>
  <si>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</si>
  <si>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</si>
  <si>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Odkaz na mn. položky pořadí 13 : 102,21000</t>
  </si>
  <si>
    <t>5,6</t>
  </si>
  <si>
    <t>564851111R00</t>
  </si>
  <si>
    <t>Podklad ze štěrkodrti s rozprostřením a zhutněním frakce 0-63 mm, tloušťka po zhutnění 150 mm</t>
  </si>
  <si>
    <t>Odkaz na mn. položky pořadí 16 : 22,90000</t>
  </si>
  <si>
    <t>Odkaz na mn. položky pořadí 20 : 79,31000</t>
  </si>
  <si>
    <t>639561111R00</t>
  </si>
  <si>
    <t>Obrubník pro okapový chodník výšky 200 mm, šedý</t>
  </si>
  <si>
    <t>se zřízením lože z betonu prostého tl. 5 až 10 cm. Včetně dodávky obrubníku.</t>
  </si>
  <si>
    <t>22,1+20,7+25,7</t>
  </si>
  <si>
    <t>113106121R00</t>
  </si>
  <si>
    <t>Rozebrání dlažeb z betonových dlaždic na sucho</t>
  </si>
  <si>
    <t>demontáž okapových chodníků a dlažeb pod lodžiemi</t>
  </si>
  <si>
    <t>16,5</t>
  </si>
  <si>
    <t>596811111R00</t>
  </si>
  <si>
    <t>Kladení dlaždic kom.pro pěší, lože z kameniva těž.</t>
  </si>
  <si>
    <t>včetně kladecí vrstvy fr.4-8</t>
  </si>
  <si>
    <t>včetně řezání dlažby</t>
  </si>
  <si>
    <t>20,7*0,4+9,4*0,8+2,5*0,8+10,2*0,5</t>
  </si>
  <si>
    <t>639571311RX1</t>
  </si>
  <si>
    <t>Okapový chodník - textilie proti prorůstání 300g/m2</t>
  </si>
  <si>
    <t>59245020R</t>
  </si>
  <si>
    <t>dlažba betonová zámková, dvouvrstvá; kost; šedá; l = 200 mm; š = 165 mm; tl. 60,0 mm</t>
  </si>
  <si>
    <t>79,31*0,05</t>
  </si>
  <si>
    <t>59245601RX1</t>
  </si>
  <si>
    <t>Dlaždice betonová 50x50x5 cm šedá</t>
  </si>
  <si>
    <t>0,1*22,9</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</si>
  <si>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</si>
  <si>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</si>
  <si>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</si>
  <si>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57</t>
  </si>
  <si>
    <t>2,3*9,7</t>
  </si>
  <si>
    <t>596291111R00</t>
  </si>
  <si>
    <t>Řezání zámkové dlažby tloušťky 60 mm</t>
  </si>
  <si>
    <t>13+14,75+13+13+0,8+2,8</t>
  </si>
  <si>
    <t>2,3*2+9,7*2</t>
  </si>
  <si>
    <t>597101112RT1</t>
  </si>
  <si>
    <t>Montáž odvodňovacího žlabu z polymerbetonu včetně betonového lože C 12/15, zatížení B 125 kN</t>
  </si>
  <si>
    <t>9,7</t>
  </si>
  <si>
    <t>28698002R</t>
  </si>
  <si>
    <t>Žlábek odvodňovací bez krytu; s odtokem ve dně; zatížení: C 250; materiál: plast; L = 1 000 mm; b = 138 mm; h = 100 mm; hrana z plastu; barva: černá</t>
  </si>
  <si>
    <t>9</t>
  </si>
  <si>
    <t>28698020R</t>
  </si>
  <si>
    <t>adaptér pro napojení svislého odtoku; kompozit; š. žlabu 10,0 cm; stavební výška 7,5 až 15,0 cm; odtok DN 110</t>
  </si>
  <si>
    <t>631313621RT6</t>
  </si>
  <si>
    <t>Mazanina z betonu vyztuženého tl. přes 80 do 120 mm třídy C 20/25, s rozptýlenou výztuží z polypropylénových vláken, 0,6 kg / m3</t>
  </si>
  <si>
    <t>hlazená dřevěným hladítkem, s vytvořením dilatačních spár v mazanině uložením dočasného dilatačního profilu, s odstraněním dočasného profilu. Bez zaplnění spáry trvalým materiálem (634 60).</t>
  </si>
  <si>
    <t>Včetně vytvoření dilatačních spár, bez zaplnění.</t>
  </si>
  <si>
    <t>5,6*1,5*0,08</t>
  </si>
  <si>
    <t>965042141RT2</t>
  </si>
  <si>
    <t>Bourání podkladů pod dlažby nebo litých celistvých dlažeb a mazanin  betonových nebo z litého asfaltu, tloušťky do 100 mm, plochy přes 4 m2</t>
  </si>
  <si>
    <t>uvažována průměrná tl. mazaniny 40 mm</t>
  </si>
  <si>
    <t>výměra uvažována pro 10% lodžií, bude ověřeno dle skutečnosti po montáži lešení</t>
  </si>
  <si>
    <t>0,1*1,5*5,8</t>
  </si>
  <si>
    <t>970041130R00</t>
  </si>
  <si>
    <t>Jádrové vrtání, kruhové prostupy v prostém betonu jádrové vrtání , do D 130 mm</t>
  </si>
  <si>
    <t>0,3</t>
  </si>
  <si>
    <t>998011001R00</t>
  </si>
  <si>
    <t>Přesun hmot pro budovy s nosnou konstrukcí zděnou výšky do 6 m</t>
  </si>
  <si>
    <t>711212321R00</t>
  </si>
  <si>
    <t>Izolace proti vodě stěrka hydroizolační  proti vlhkosti</t>
  </si>
  <si>
    <t>5,6*1,5+(5,6+1,5*1,5+,6)*0,15</t>
  </si>
  <si>
    <t>711212601R00</t>
  </si>
  <si>
    <t>Izolace proti vodě doplňky těsnicí pás do spoje podlaha stěna š 120 mm</t>
  </si>
  <si>
    <t>1,5*2+5,6</t>
  </si>
  <si>
    <t>711212311R00</t>
  </si>
  <si>
    <t>Izolace proti vodě nátěr podkladní savých podkladů</t>
  </si>
  <si>
    <t>R-položka</t>
  </si>
  <si>
    <t>POL12_0</t>
  </si>
  <si>
    <t>Odkaz na mn. položky pořadí 29 : 9,66750</t>
  </si>
  <si>
    <t>svisle do 6 m</t>
  </si>
  <si>
    <t>721176125R00</t>
  </si>
  <si>
    <t>Potrubí HT svodné (ležaté) v zemi vnější průměr D 110 mm, tloušťka stěny 2,7 mm, DN 100</t>
  </si>
  <si>
    <t>Potrubí včetně tvarovek. Bez zednických výpomocí.</t>
  </si>
  <si>
    <t>0,5</t>
  </si>
  <si>
    <t>5,6*1,5</t>
  </si>
  <si>
    <t>5,6+1,5*2</t>
  </si>
  <si>
    <t>59247420R</t>
  </si>
  <si>
    <t>5,6*1,5*1,2</t>
  </si>
  <si>
    <t>(1,5*2+5,6)/0,4</t>
  </si>
  <si>
    <t>283754554RX0</t>
  </si>
  <si>
    <t>Výrobek izolační pro budovy z extrudovaného polystyrenu (XPS) tvar: deska; tloušťka d = 30,0 mm; lambda = 0,036 W/(m.K); pevnost v tlaku CS 250 kPa</t>
  </si>
  <si>
    <t>Výrobek izolační pro budovy z extrudovaného polystyrenu (XPS) tvar: deska; tloušťka d = 20,0 mm; lambda = 0,036 W/(m.K); pevnost v tlaku CS 250 kPa</t>
  </si>
  <si>
    <t>Výrobek izolační pro budovy z extrudovaného polystyrenu (XPS) tvar: deska; tloušťka d = 60,0 mm, seříznuto do klínu 40-60mm; lambda = 0,036 W/(m.K); pevnost v tlaku CS 250 kPa</t>
  </si>
  <si>
    <t>Výrobek izolační pro budovy z extrudovaného polystyrenu (XPS) tvar: deska; tloušťka d = 160,0 mm; lambda = 0,036 W/(m.K); pevnost v tlaku CS 250 kPa</t>
  </si>
  <si>
    <t>Deska spádová EPS 100S, rozhánecí klíny 5%</t>
  </si>
  <si>
    <t>Ventilační hlavice D 125 mm, souprava z manžetou z PVC folie</t>
  </si>
  <si>
    <t>721273200RT3X0</t>
  </si>
  <si>
    <t>4298201015RX0</t>
  </si>
  <si>
    <t>trouba do potrubí vzduchotechniky; 4hranná, rovná; ocelová; povrch pozink; rozměr tl. plechu 0,8, 200 x 200, délka 250 mm</t>
  </si>
  <si>
    <t>60725010RX0</t>
  </si>
  <si>
    <t>Deska z plochých třísek (OSB) typ: 3; tl. = 10,0 mm; povrch: nebroušený; hrana: rovná; RtF: D</t>
  </si>
  <si>
    <t>602015185RT6X0</t>
  </si>
  <si>
    <t xml:space="preserve">Omítka stěn z hotových směsí vrchní tenkovrstvá, silikon, s přímesí vláken, zatřená, tloušťka vrstvy 1,5 mm,  </t>
  </si>
  <si>
    <t>Zateplení suterénu extrudovaným polysterenem, tloušťky 20 mm</t>
  </si>
  <si>
    <t>622319510R00X0</t>
  </si>
  <si>
    <t>Zateplení soklu extrudovaným polystyrénem, tloušťky 50 mm, zakončené stěrkou s výztužnou tkaninou</t>
  </si>
  <si>
    <t xml:space="preserve">Zateplení fasády  , deskami z polyuretanové pěny, tloušťky 50 mm, zakončené stěrkou s výztužnou tkaninou,  </t>
  </si>
  <si>
    <t>622318130RV1X0</t>
  </si>
  <si>
    <t xml:space="preserve">Zateplení fasády  , deskami z polyuretanové pěny, tloušťky 100 mm, zakončené stěrkou s výztužnou tkaninou,  </t>
  </si>
  <si>
    <t>622318132RV1X0</t>
  </si>
  <si>
    <t>Zateplení ostění deskami z polyuretanové pěny, tloušťky 20-40 mm, zakončené stěrkou s výztužnou tkaninou</t>
  </si>
  <si>
    <t>622318154RV1X0</t>
  </si>
  <si>
    <t>622300141R00X0</t>
  </si>
  <si>
    <t>Příprava podkladu montáž vyrovnávací vrstvy izolantem, včetnš dodávky izolantu</t>
  </si>
  <si>
    <t>Zateplení soklu extrudovaným polystyrénem, tloušťky 20 mm, zakončené stěrkou s výztužnou tkaninou</t>
  </si>
  <si>
    <t>Sokl pásek teraco, imitace vzhledu žuly, 400x60x12 mm</t>
  </si>
  <si>
    <t>dlažba betonová dvouvrstvá; čtverec; povrch teraco, tryskaná, imitace vzhledu žuly; l = 400 mm; š = 400 mm; tl. 20,0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</si>
</sst>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16" fillId="0" borderId="43"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190" t="s">
        <v>39</v>
      </c>
      <c r="B2" s="190"/>
      <c r="C2" s="190"/>
      <c r="D2" s="190"/>
      <c r="E2" s="190"/>
      <c r="F2" s="190"/>
      <c r="G2" s="190"/>
    </row>
  </sheetData>
  <sheetProtection algorithmName="SHA-512" hashValue="fGBaUUECt9lBh+vkTcyO1MHkiDAeghpzaOWNbTXKmtaAAkk4hiQ0LPC9ezcpDDymLMZ45cTwOxOModMIioKYrA==" saltValue="oq+sq0HNs7bfBNbHH72J0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98"/>
  <sheetViews>
    <sheetView showGridLines="0" topLeftCell="B2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25" t="s">
        <v>41</v>
      </c>
      <c r="C1" s="226"/>
      <c r="D1" s="226"/>
      <c r="E1" s="226"/>
      <c r="F1" s="226"/>
      <c r="G1" s="226"/>
      <c r="H1" s="226"/>
      <c r="I1" s="226"/>
      <c r="J1" s="227"/>
    </row>
    <row r="2" spans="1:15" ht="36" customHeight="1" x14ac:dyDescent="0.2">
      <c r="A2" s="2"/>
      <c r="B2" s="76" t="s">
        <v>22</v>
      </c>
      <c r="C2" s="77"/>
      <c r="D2" s="78" t="s">
        <v>44</v>
      </c>
      <c r="E2" s="231" t="s">
        <v>45</v>
      </c>
      <c r="F2" s="232"/>
      <c r="G2" s="232"/>
      <c r="H2" s="232"/>
      <c r="I2" s="232"/>
      <c r="J2" s="233"/>
      <c r="O2" s="1"/>
    </row>
    <row r="3" spans="1:15" ht="27" hidden="1" customHeight="1" x14ac:dyDescent="0.2">
      <c r="A3" s="2"/>
      <c r="B3" s="79"/>
      <c r="C3" s="77"/>
      <c r="D3" s="80"/>
      <c r="E3" s="234"/>
      <c r="F3" s="235"/>
      <c r="G3" s="235"/>
      <c r="H3" s="235"/>
      <c r="I3" s="235"/>
      <c r="J3" s="236"/>
    </row>
    <row r="4" spans="1:15" ht="23.25" customHeight="1" x14ac:dyDescent="0.2">
      <c r="A4" s="2"/>
      <c r="B4" s="81"/>
      <c r="C4" s="82"/>
      <c r="D4" s="83"/>
      <c r="E4" s="215"/>
      <c r="F4" s="215"/>
      <c r="G4" s="215"/>
      <c r="H4" s="215"/>
      <c r="I4" s="215"/>
      <c r="J4" s="216"/>
    </row>
    <row r="5" spans="1:15" ht="24" customHeight="1" x14ac:dyDescent="0.2">
      <c r="A5" s="2"/>
      <c r="B5" s="31" t="s">
        <v>42</v>
      </c>
      <c r="D5" s="219"/>
      <c r="E5" s="220"/>
      <c r="F5" s="220"/>
      <c r="G5" s="220"/>
      <c r="H5" s="18" t="s">
        <v>40</v>
      </c>
      <c r="I5" s="22"/>
      <c r="J5" s="8"/>
    </row>
    <row r="6" spans="1:15" ht="15.75" customHeight="1" x14ac:dyDescent="0.2">
      <c r="A6" s="2"/>
      <c r="B6" s="28"/>
      <c r="C6" s="55"/>
      <c r="D6" s="221"/>
      <c r="E6" s="222"/>
      <c r="F6" s="222"/>
      <c r="G6" s="222"/>
      <c r="H6" s="18" t="s">
        <v>34</v>
      </c>
      <c r="I6" s="22"/>
      <c r="J6" s="8"/>
    </row>
    <row r="7" spans="1:15" ht="15.75" customHeight="1" x14ac:dyDescent="0.2">
      <c r="A7" s="2"/>
      <c r="B7" s="29"/>
      <c r="C7" s="56"/>
      <c r="D7" s="53"/>
      <c r="E7" s="223"/>
      <c r="F7" s="224"/>
      <c r="G7" s="224"/>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8"/>
      <c r="E11" s="238"/>
      <c r="F11" s="238"/>
      <c r="G11" s="238"/>
      <c r="H11" s="18" t="s">
        <v>40</v>
      </c>
      <c r="I11" s="85"/>
      <c r="J11" s="8"/>
    </row>
    <row r="12" spans="1:15" ht="15.75" customHeight="1" x14ac:dyDescent="0.2">
      <c r="A12" s="2"/>
      <c r="B12" s="28"/>
      <c r="C12" s="55"/>
      <c r="D12" s="214"/>
      <c r="E12" s="214"/>
      <c r="F12" s="214"/>
      <c r="G12" s="214"/>
      <c r="H12" s="18" t="s">
        <v>34</v>
      </c>
      <c r="I12" s="85"/>
      <c r="J12" s="8"/>
    </row>
    <row r="13" spans="1:15" ht="15.75" customHeight="1" x14ac:dyDescent="0.2">
      <c r="A13" s="2"/>
      <c r="B13" s="29"/>
      <c r="C13" s="56"/>
      <c r="D13" s="84"/>
      <c r="E13" s="217"/>
      <c r="F13" s="218"/>
      <c r="G13" s="218"/>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7"/>
      <c r="F15" s="237"/>
      <c r="G15" s="239"/>
      <c r="H15" s="239"/>
      <c r="I15" s="239" t="s">
        <v>29</v>
      </c>
      <c r="J15" s="240"/>
    </row>
    <row r="16" spans="1:15" ht="23.25" customHeight="1" x14ac:dyDescent="0.2">
      <c r="A16" s="138" t="s">
        <v>24</v>
      </c>
      <c r="B16" s="38" t="s">
        <v>24</v>
      </c>
      <c r="C16" s="62"/>
      <c r="D16" s="63"/>
      <c r="E16" s="203"/>
      <c r="F16" s="204"/>
      <c r="G16" s="203"/>
      <c r="H16" s="204"/>
      <c r="I16" s="203">
        <f>SUMIF(F61:F94,A16,I61:I94)+SUMIF(F61:F94,"PSU",I61:I94)</f>
        <v>0</v>
      </c>
      <c r="J16" s="205"/>
    </row>
    <row r="17" spans="1:10" ht="23.25" customHeight="1" x14ac:dyDescent="0.2">
      <c r="A17" s="138" t="s">
        <v>25</v>
      </c>
      <c r="B17" s="38" t="s">
        <v>25</v>
      </c>
      <c r="C17" s="62"/>
      <c r="D17" s="63"/>
      <c r="E17" s="203"/>
      <c r="F17" s="204"/>
      <c r="G17" s="203"/>
      <c r="H17" s="204"/>
      <c r="I17" s="203">
        <f>SUMIF(F61:F94,A17,I61:I94)</f>
        <v>0</v>
      </c>
      <c r="J17" s="205"/>
    </row>
    <row r="18" spans="1:10" ht="23.25" customHeight="1" x14ac:dyDescent="0.2">
      <c r="A18" s="138" t="s">
        <v>26</v>
      </c>
      <c r="B18" s="38" t="s">
        <v>26</v>
      </c>
      <c r="C18" s="62"/>
      <c r="D18" s="63"/>
      <c r="E18" s="203"/>
      <c r="F18" s="204"/>
      <c r="G18" s="203"/>
      <c r="H18" s="204"/>
      <c r="I18" s="203">
        <f>SUMIF(F61:F94,A18,I61:I94)</f>
        <v>0</v>
      </c>
      <c r="J18" s="205"/>
    </row>
    <row r="19" spans="1:10" ht="23.25" customHeight="1" x14ac:dyDescent="0.2">
      <c r="A19" s="138" t="s">
        <v>103</v>
      </c>
      <c r="B19" s="38" t="s">
        <v>27</v>
      </c>
      <c r="C19" s="62"/>
      <c r="D19" s="63"/>
      <c r="E19" s="203"/>
      <c r="F19" s="204"/>
      <c r="G19" s="203"/>
      <c r="H19" s="204"/>
      <c r="I19" s="203">
        <f>SUMIF(F61:F94,A19,I61:I94)</f>
        <v>0</v>
      </c>
      <c r="J19" s="205"/>
    </row>
    <row r="20" spans="1:10" ht="23.25" customHeight="1" x14ac:dyDescent="0.2">
      <c r="A20" s="138" t="s">
        <v>139</v>
      </c>
      <c r="B20" s="38" t="s">
        <v>28</v>
      </c>
      <c r="C20" s="62"/>
      <c r="D20" s="63"/>
      <c r="E20" s="203"/>
      <c r="F20" s="204"/>
      <c r="G20" s="203"/>
      <c r="H20" s="204"/>
      <c r="I20" s="203">
        <f>SUMIF(F61:F94,A20,I61:I94)</f>
        <v>0</v>
      </c>
      <c r="J20" s="205"/>
    </row>
    <row r="21" spans="1:10" ht="23.25" customHeight="1" x14ac:dyDescent="0.2">
      <c r="A21" s="2"/>
      <c r="B21" s="48" t="s">
        <v>29</v>
      </c>
      <c r="C21" s="64"/>
      <c r="D21" s="65"/>
      <c r="E21" s="206"/>
      <c r="F21" s="241"/>
      <c r="G21" s="206"/>
      <c r="H21" s="241"/>
      <c r="I21" s="206">
        <f>SUM(I16:J20)</f>
        <v>0</v>
      </c>
      <c r="J21" s="207"/>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1">
        <f>ZakladDPHSniVypocet</f>
        <v>0</v>
      </c>
      <c r="H23" s="202"/>
      <c r="I23" s="202"/>
      <c r="J23" s="40" t="str">
        <f t="shared" ref="J23:J28" si="0">Mena</f>
        <v>CZK</v>
      </c>
    </row>
    <row r="24" spans="1:10" ht="23.25" customHeight="1" x14ac:dyDescent="0.2">
      <c r="A24" s="2">
        <f>(A23-INT(A23))*100</f>
        <v>0</v>
      </c>
      <c r="B24" s="38" t="s">
        <v>13</v>
      </c>
      <c r="C24" s="62"/>
      <c r="D24" s="63"/>
      <c r="E24" s="67">
        <f>SazbaDPH1</f>
        <v>15</v>
      </c>
      <c r="F24" s="39" t="s">
        <v>0</v>
      </c>
      <c r="G24" s="199">
        <f>A23</f>
        <v>0</v>
      </c>
      <c r="H24" s="200"/>
      <c r="I24" s="200"/>
      <c r="J24" s="40" t="str">
        <f t="shared" si="0"/>
        <v>CZK</v>
      </c>
    </row>
    <row r="25" spans="1:10" ht="23.25" customHeight="1" x14ac:dyDescent="0.2">
      <c r="A25" s="2">
        <f>ZakladDPHZakl*SazbaDPH2/100</f>
        <v>0</v>
      </c>
      <c r="B25" s="38" t="s">
        <v>14</v>
      </c>
      <c r="C25" s="62"/>
      <c r="D25" s="63"/>
      <c r="E25" s="67">
        <v>21</v>
      </c>
      <c r="F25" s="39" t="s">
        <v>0</v>
      </c>
      <c r="G25" s="201">
        <f>ZakladDPHZaklVypocet</f>
        <v>0</v>
      </c>
      <c r="H25" s="202"/>
      <c r="I25" s="202"/>
      <c r="J25" s="40" t="str">
        <f t="shared" si="0"/>
        <v>CZK</v>
      </c>
    </row>
    <row r="26" spans="1:10" ht="23.25" customHeight="1" x14ac:dyDescent="0.2">
      <c r="A26" s="2">
        <f>(A25-INT(A25))*100</f>
        <v>0</v>
      </c>
      <c r="B26" s="32" t="s">
        <v>15</v>
      </c>
      <c r="C26" s="68"/>
      <c r="D26" s="54"/>
      <c r="E26" s="69">
        <f>SazbaDPH2</f>
        <v>21</v>
      </c>
      <c r="F26" s="30" t="s">
        <v>0</v>
      </c>
      <c r="G26" s="228">
        <f>A25</f>
        <v>0</v>
      </c>
      <c r="H26" s="229"/>
      <c r="I26" s="229"/>
      <c r="J26" s="37" t="str">
        <f t="shared" si="0"/>
        <v>CZK</v>
      </c>
    </row>
    <row r="27" spans="1:10" ht="23.25" customHeight="1" thickBot="1" x14ac:dyDescent="0.25">
      <c r="A27" s="2">
        <f>ZakladDPHSni+DPHSni+ZakladDPHZakl+DPHZakl</f>
        <v>0</v>
      </c>
      <c r="B27" s="31" t="s">
        <v>4</v>
      </c>
      <c r="C27" s="70"/>
      <c r="D27" s="71"/>
      <c r="E27" s="70"/>
      <c r="F27" s="16"/>
      <c r="G27" s="230">
        <f>CenaCelkem-(ZakladDPHSni+DPHSni+ZakladDPHZakl+DPHZakl)</f>
        <v>0</v>
      </c>
      <c r="H27" s="230"/>
      <c r="I27" s="230"/>
      <c r="J27" s="41" t="str">
        <f t="shared" si="0"/>
        <v>CZK</v>
      </c>
    </row>
    <row r="28" spans="1:10" ht="27.75" hidden="1" customHeight="1" thickBot="1" x14ac:dyDescent="0.25">
      <c r="A28" s="2"/>
      <c r="B28" s="111" t="s">
        <v>23</v>
      </c>
      <c r="C28" s="112"/>
      <c r="D28" s="112"/>
      <c r="E28" s="113"/>
      <c r="F28" s="114"/>
      <c r="G28" s="209">
        <f>ZakladDPHSniVypocet+ZakladDPHZaklVypocet</f>
        <v>0</v>
      </c>
      <c r="H28" s="209"/>
      <c r="I28" s="209"/>
      <c r="J28" s="115" t="str">
        <f t="shared" si="0"/>
        <v>CZK</v>
      </c>
    </row>
    <row r="29" spans="1:10" ht="27.75" customHeight="1" thickBot="1" x14ac:dyDescent="0.25">
      <c r="A29" s="2">
        <f>(A27-INT(A27))*100</f>
        <v>0</v>
      </c>
      <c r="B29" s="111" t="s">
        <v>35</v>
      </c>
      <c r="C29" s="116"/>
      <c r="D29" s="116"/>
      <c r="E29" s="116"/>
      <c r="F29" s="117"/>
      <c r="G29" s="208">
        <f>A27</f>
        <v>0</v>
      </c>
      <c r="H29" s="208"/>
      <c r="I29" s="208"/>
      <c r="J29" s="118" t="s">
        <v>60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0" t="s">
        <v>43</v>
      </c>
      <c r="E34" s="211"/>
      <c r="G34" s="212"/>
      <c r="H34" s="213"/>
      <c r="I34" s="213"/>
      <c r="J34" s="25"/>
    </row>
    <row r="35" spans="1:10" ht="12.75" customHeight="1" x14ac:dyDescent="0.2">
      <c r="A35" s="2"/>
      <c r="B35" s="2"/>
      <c r="D35" s="198" t="s">
        <v>2</v>
      </c>
      <c r="E35" s="198"/>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46</v>
      </c>
      <c r="C39" s="193"/>
      <c r="D39" s="193"/>
      <c r="E39" s="193"/>
      <c r="F39" s="98">
        <f>'01 00 Pol'!AE29+'01 01 Pol'!AE171+'01 02 Pol'!AE218+'01 03 Pol'!AE445+'01 04 Pol'!AE143</f>
        <v>0</v>
      </c>
      <c r="G39" s="99">
        <f>'01 00 Pol'!AF29+'01 01 Pol'!AF171+'01 02 Pol'!AF218+'01 03 Pol'!AF445+'01 04 Pol'!AF143</f>
        <v>0</v>
      </c>
      <c r="H39" s="100">
        <f t="shared" ref="H39:H46" si="1">(F39*SazbaDPH1/100)+(G39*SazbaDPH2/100)</f>
        <v>0</v>
      </c>
      <c r="I39" s="100">
        <f>F39+G39+H39</f>
        <v>0</v>
      </c>
      <c r="J39" s="101" t="str">
        <f>IF(_xlfn.SINGLE(CenaCelkemVypocet)=0,"",I39/_xlfn.SINGLE(CenaCelkemVypocet)*100)</f>
        <v/>
      </c>
    </row>
    <row r="40" spans="1:10" ht="25.5" customHeight="1" x14ac:dyDescent="0.2">
      <c r="A40" s="87">
        <v>2</v>
      </c>
      <c r="B40" s="102"/>
      <c r="C40" s="197" t="s">
        <v>47</v>
      </c>
      <c r="D40" s="197"/>
      <c r="E40" s="197"/>
      <c r="F40" s="103"/>
      <c r="G40" s="104"/>
      <c r="H40" s="104">
        <f t="shared" si="1"/>
        <v>0</v>
      </c>
      <c r="I40" s="104"/>
      <c r="J40" s="105"/>
    </row>
    <row r="41" spans="1:10" ht="25.5" customHeight="1" x14ac:dyDescent="0.2">
      <c r="A41" s="87">
        <v>2</v>
      </c>
      <c r="B41" s="102" t="s">
        <v>48</v>
      </c>
      <c r="C41" s="197" t="s">
        <v>49</v>
      </c>
      <c r="D41" s="197"/>
      <c r="E41" s="197"/>
      <c r="F41" s="103">
        <f>'01 00 Pol'!AE29+'01 01 Pol'!AE171+'01 02 Pol'!AE218+'01 03 Pol'!AE445+'01 04 Pol'!AE143</f>
        <v>0</v>
      </c>
      <c r="G41" s="104">
        <f>'01 00 Pol'!AF29+'01 01 Pol'!AF171+'01 02 Pol'!AF218+'01 03 Pol'!AF445+'01 04 Pol'!AF143</f>
        <v>0</v>
      </c>
      <c r="H41" s="104">
        <f t="shared" si="1"/>
        <v>0</v>
      </c>
      <c r="I41" s="104">
        <f t="shared" ref="I41:I46" si="2">F41+G41+H41</f>
        <v>0</v>
      </c>
      <c r="J41" s="105" t="str">
        <f>IF(_xlfn.SINGLE(CenaCelkemVypocet)=0,"",I41/_xlfn.SINGLE(CenaCelkemVypocet)*100)</f>
        <v/>
      </c>
    </row>
    <row r="42" spans="1:10" ht="25.5" customHeight="1" x14ac:dyDescent="0.2">
      <c r="A42" s="87">
        <v>3</v>
      </c>
      <c r="B42" s="106" t="s">
        <v>50</v>
      </c>
      <c r="C42" s="193" t="s">
        <v>51</v>
      </c>
      <c r="D42" s="193"/>
      <c r="E42" s="193"/>
      <c r="F42" s="107">
        <f>'01 00 Pol'!AE29</f>
        <v>0</v>
      </c>
      <c r="G42" s="100">
        <f>'01 00 Pol'!AF29</f>
        <v>0</v>
      </c>
      <c r="H42" s="100">
        <f t="shared" si="1"/>
        <v>0</v>
      </c>
      <c r="I42" s="100">
        <f t="shared" si="2"/>
        <v>0</v>
      </c>
      <c r="J42" s="101" t="str">
        <f>IF(_xlfn.SINGLE(CenaCelkemVypocet)=0,"",I42/_xlfn.SINGLE(CenaCelkemVypocet)*100)</f>
        <v/>
      </c>
    </row>
    <row r="43" spans="1:10" ht="25.5" customHeight="1" x14ac:dyDescent="0.2">
      <c r="A43" s="87">
        <v>3</v>
      </c>
      <c r="B43" s="106" t="s">
        <v>48</v>
      </c>
      <c r="C43" s="193" t="s">
        <v>52</v>
      </c>
      <c r="D43" s="193"/>
      <c r="E43" s="193"/>
      <c r="F43" s="107">
        <f>'01 01 Pol'!AE171</f>
        <v>0</v>
      </c>
      <c r="G43" s="100">
        <f>'01 01 Pol'!AF171</f>
        <v>0</v>
      </c>
      <c r="H43" s="100">
        <f t="shared" si="1"/>
        <v>0</v>
      </c>
      <c r="I43" s="100">
        <f t="shared" si="2"/>
        <v>0</v>
      </c>
      <c r="J43" s="101" t="str">
        <f>IF(_xlfn.SINGLE(CenaCelkemVypocet)=0,"",I43/_xlfn.SINGLE(CenaCelkemVypocet)*100)</f>
        <v/>
      </c>
    </row>
    <row r="44" spans="1:10" ht="25.5" customHeight="1" x14ac:dyDescent="0.2">
      <c r="A44" s="87">
        <v>3</v>
      </c>
      <c r="B44" s="106" t="s">
        <v>53</v>
      </c>
      <c r="C44" s="193" t="s">
        <v>54</v>
      </c>
      <c r="D44" s="193"/>
      <c r="E44" s="193"/>
      <c r="F44" s="107">
        <f>'01 02 Pol'!AE218</f>
        <v>0</v>
      </c>
      <c r="G44" s="100">
        <f>'01 02 Pol'!AF218</f>
        <v>0</v>
      </c>
      <c r="H44" s="100">
        <f t="shared" si="1"/>
        <v>0</v>
      </c>
      <c r="I44" s="100">
        <f t="shared" si="2"/>
        <v>0</v>
      </c>
      <c r="J44" s="101" t="str">
        <f>IF(_xlfn.SINGLE(CenaCelkemVypocet)=0,"",I44/_xlfn.SINGLE(CenaCelkemVypocet)*100)</f>
        <v/>
      </c>
    </row>
    <row r="45" spans="1:10" ht="25.5" customHeight="1" x14ac:dyDescent="0.2">
      <c r="A45" s="87">
        <v>3</v>
      </c>
      <c r="B45" s="106" t="s">
        <v>55</v>
      </c>
      <c r="C45" s="193" t="s">
        <v>56</v>
      </c>
      <c r="D45" s="193"/>
      <c r="E45" s="193"/>
      <c r="F45" s="107">
        <f>'01 03 Pol'!AE445</f>
        <v>0</v>
      </c>
      <c r="G45" s="100">
        <f>'01 03 Pol'!AF445</f>
        <v>0</v>
      </c>
      <c r="H45" s="100">
        <f t="shared" si="1"/>
        <v>0</v>
      </c>
      <c r="I45" s="100">
        <f t="shared" si="2"/>
        <v>0</v>
      </c>
      <c r="J45" s="101" t="str">
        <f>IF(_xlfn.SINGLE(CenaCelkemVypocet)=0,"",I45/_xlfn.SINGLE(CenaCelkemVypocet)*100)</f>
        <v/>
      </c>
    </row>
    <row r="46" spans="1:10" ht="25.5" customHeight="1" x14ac:dyDescent="0.2">
      <c r="A46" s="87">
        <v>3</v>
      </c>
      <c r="B46" s="106" t="s">
        <v>57</v>
      </c>
      <c r="C46" s="193" t="s">
        <v>58</v>
      </c>
      <c r="D46" s="193"/>
      <c r="E46" s="193"/>
      <c r="F46" s="107">
        <f>'01 04 Pol'!AE143</f>
        <v>0</v>
      </c>
      <c r="G46" s="100">
        <f>'01 04 Pol'!AF143</f>
        <v>0</v>
      </c>
      <c r="H46" s="100">
        <f t="shared" si="1"/>
        <v>0</v>
      </c>
      <c r="I46" s="100">
        <f t="shared" si="2"/>
        <v>0</v>
      </c>
      <c r="J46" s="101" t="str">
        <f>IF(_xlfn.SINGLE(CenaCelkemVypocet)=0,"",I46/_xlfn.SINGLE(CenaCelkemVypocet)*100)</f>
        <v/>
      </c>
    </row>
    <row r="47" spans="1:10" ht="25.5" customHeight="1" x14ac:dyDescent="0.2">
      <c r="A47" s="87"/>
      <c r="B47" s="194" t="s">
        <v>59</v>
      </c>
      <c r="C47" s="195"/>
      <c r="D47" s="195"/>
      <c r="E47" s="196"/>
      <c r="F47" s="108">
        <f>SUMIF(A39:A46,"=1",F39:F46)</f>
        <v>0</v>
      </c>
      <c r="G47" s="109">
        <f>SUMIF(A39:A46,"=1",G39:G46)</f>
        <v>0</v>
      </c>
      <c r="H47" s="109">
        <f>SUMIF(A39:A46,"=1",H39:H46)</f>
        <v>0</v>
      </c>
      <c r="I47" s="109">
        <f>SUMIF(A39:A46,"=1",I39:I46)</f>
        <v>0</v>
      </c>
      <c r="J47" s="110">
        <f>SUMIF(A39:A46,"=1",J39:J46)</f>
        <v>0</v>
      </c>
    </row>
    <row r="49" spans="1:10" x14ac:dyDescent="0.2">
      <c r="A49" t="s">
        <v>61</v>
      </c>
      <c r="B49" t="s">
        <v>62</v>
      </c>
    </row>
    <row r="50" spans="1:10" x14ac:dyDescent="0.2">
      <c r="A50" t="s">
        <v>63</v>
      </c>
      <c r="B50" t="s">
        <v>64</v>
      </c>
    </row>
    <row r="51" spans="1:10" x14ac:dyDescent="0.2">
      <c r="A51" t="s">
        <v>65</v>
      </c>
      <c r="B51" t="s">
        <v>66</v>
      </c>
    </row>
    <row r="52" spans="1:10" x14ac:dyDescent="0.2">
      <c r="A52" t="s">
        <v>65</v>
      </c>
      <c r="B52" t="s">
        <v>67</v>
      </c>
    </row>
    <row r="53" spans="1:10" x14ac:dyDescent="0.2">
      <c r="A53" t="s">
        <v>65</v>
      </c>
      <c r="B53" t="s">
        <v>68</v>
      </c>
    </row>
    <row r="54" spans="1:10" x14ac:dyDescent="0.2">
      <c r="A54" t="s">
        <v>65</v>
      </c>
      <c r="B54" t="s">
        <v>69</v>
      </c>
    </row>
    <row r="55" spans="1:10" x14ac:dyDescent="0.2">
      <c r="A55" t="s">
        <v>65</v>
      </c>
      <c r="B55" t="s">
        <v>70</v>
      </c>
    </row>
    <row r="58" spans="1:10" ht="15.75" x14ac:dyDescent="0.25">
      <c r="B58" s="119" t="s">
        <v>71</v>
      </c>
    </row>
    <row r="60" spans="1:10" ht="25.5" customHeight="1" x14ac:dyDescent="0.2">
      <c r="A60" s="121"/>
      <c r="B60" s="124" t="s">
        <v>17</v>
      </c>
      <c r="C60" s="124" t="s">
        <v>5</v>
      </c>
      <c r="D60" s="125"/>
      <c r="E60" s="125"/>
      <c r="F60" s="126" t="s">
        <v>72</v>
      </c>
      <c r="G60" s="126"/>
      <c r="H60" s="126"/>
      <c r="I60" s="126" t="s">
        <v>29</v>
      </c>
      <c r="J60" s="126" t="s">
        <v>0</v>
      </c>
    </row>
    <row r="61" spans="1:10" ht="36.75" customHeight="1" x14ac:dyDescent="0.2">
      <c r="A61" s="122"/>
      <c r="B61" s="127" t="s">
        <v>73</v>
      </c>
      <c r="C61" s="191" t="s">
        <v>74</v>
      </c>
      <c r="D61" s="192"/>
      <c r="E61" s="192"/>
      <c r="F61" s="134" t="s">
        <v>24</v>
      </c>
      <c r="G61" s="135"/>
      <c r="H61" s="135"/>
      <c r="I61" s="135">
        <f>'01 03 Pol'!G8+'01 04 Pol'!G8</f>
        <v>0</v>
      </c>
      <c r="J61" s="131" t="str">
        <f>IF(I95=0,"",I61/I95*100)</f>
        <v/>
      </c>
    </row>
    <row r="62" spans="1:10" ht="36.75" customHeight="1" x14ac:dyDescent="0.2">
      <c r="A62" s="122"/>
      <c r="B62" s="127" t="s">
        <v>75</v>
      </c>
      <c r="C62" s="191" t="s">
        <v>76</v>
      </c>
      <c r="D62" s="192"/>
      <c r="E62" s="192"/>
      <c r="F62" s="134" t="s">
        <v>24</v>
      </c>
      <c r="G62" s="135"/>
      <c r="H62" s="135"/>
      <c r="I62" s="135">
        <f>'01 03 Pol'!G12+'01 04 Pol'!G47</f>
        <v>0</v>
      </c>
      <c r="J62" s="131" t="str">
        <f>IF(I95=0,"",I62/I95*100)</f>
        <v/>
      </c>
    </row>
    <row r="63" spans="1:10" ht="36.75" customHeight="1" x14ac:dyDescent="0.2">
      <c r="A63" s="122"/>
      <c r="B63" s="127" t="s">
        <v>77</v>
      </c>
      <c r="C63" s="191" t="s">
        <v>78</v>
      </c>
      <c r="D63" s="192"/>
      <c r="E63" s="192"/>
      <c r="F63" s="134" t="s">
        <v>24</v>
      </c>
      <c r="G63" s="135"/>
      <c r="H63" s="135"/>
      <c r="I63" s="135">
        <f>'01 01 Pol'!G8</f>
        <v>0</v>
      </c>
      <c r="J63" s="131" t="str">
        <f>IF(I95=0,"",I63/I95*100)</f>
        <v/>
      </c>
    </row>
    <row r="64" spans="1:10" ht="36.75" customHeight="1" x14ac:dyDescent="0.2">
      <c r="A64" s="122"/>
      <c r="B64" s="127" t="s">
        <v>79</v>
      </c>
      <c r="C64" s="191" t="s">
        <v>80</v>
      </c>
      <c r="D64" s="192"/>
      <c r="E64" s="192"/>
      <c r="F64" s="134" t="s">
        <v>24</v>
      </c>
      <c r="G64" s="135"/>
      <c r="H64" s="135"/>
      <c r="I64" s="135">
        <f>'01 03 Pol'!G15</f>
        <v>0</v>
      </c>
      <c r="J64" s="131" t="str">
        <f>IF(I95=0,"",I64/I95*100)</f>
        <v/>
      </c>
    </row>
    <row r="65" spans="1:10" ht="36.75" customHeight="1" x14ac:dyDescent="0.2">
      <c r="A65" s="122"/>
      <c r="B65" s="127" t="s">
        <v>81</v>
      </c>
      <c r="C65" s="191" t="s">
        <v>82</v>
      </c>
      <c r="D65" s="192"/>
      <c r="E65" s="192"/>
      <c r="F65" s="134" t="s">
        <v>24</v>
      </c>
      <c r="G65" s="135"/>
      <c r="H65" s="135"/>
      <c r="I65" s="135">
        <f>'01 02 Pol'!G8+'01 04 Pol'!G51</f>
        <v>0</v>
      </c>
      <c r="J65" s="131" t="str">
        <f>IF(I95=0,"",I65/I95*100)</f>
        <v/>
      </c>
    </row>
    <row r="66" spans="1:10" ht="36.75" customHeight="1" x14ac:dyDescent="0.2">
      <c r="A66" s="122"/>
      <c r="B66" s="127" t="s">
        <v>83</v>
      </c>
      <c r="C66" s="191" t="s">
        <v>84</v>
      </c>
      <c r="D66" s="192"/>
      <c r="E66" s="192"/>
      <c r="F66" s="134" t="s">
        <v>24</v>
      </c>
      <c r="G66" s="135"/>
      <c r="H66" s="135"/>
      <c r="I66" s="135">
        <f>'01 04 Pol'!G58</f>
        <v>0</v>
      </c>
      <c r="J66" s="131" t="str">
        <f>IF(I95=0,"",I66/I95*100)</f>
        <v/>
      </c>
    </row>
    <row r="67" spans="1:10" ht="36.75" customHeight="1" x14ac:dyDescent="0.2">
      <c r="A67" s="122"/>
      <c r="B67" s="127" t="s">
        <v>85</v>
      </c>
      <c r="C67" s="191" t="s">
        <v>86</v>
      </c>
      <c r="D67" s="192"/>
      <c r="E67" s="192"/>
      <c r="F67" s="134" t="s">
        <v>24</v>
      </c>
      <c r="G67" s="135"/>
      <c r="H67" s="135"/>
      <c r="I67" s="135">
        <f>'01 04 Pol'!G81</f>
        <v>0</v>
      </c>
      <c r="J67" s="131" t="str">
        <f>IF(I95=0,"",I67/I95*100)</f>
        <v/>
      </c>
    </row>
    <row r="68" spans="1:10" ht="36.75" customHeight="1" x14ac:dyDescent="0.2">
      <c r="A68" s="122"/>
      <c r="B68" s="127" t="s">
        <v>87</v>
      </c>
      <c r="C68" s="191" t="s">
        <v>88</v>
      </c>
      <c r="D68" s="192"/>
      <c r="E68" s="192"/>
      <c r="F68" s="134" t="s">
        <v>24</v>
      </c>
      <c r="G68" s="135"/>
      <c r="H68" s="135"/>
      <c r="I68" s="135">
        <f>'01 01 Pol'!G14+'01 03 Pol'!G26</f>
        <v>0</v>
      </c>
      <c r="J68" s="131" t="str">
        <f>IF(I95=0,"",I68/I95*100)</f>
        <v/>
      </c>
    </row>
    <row r="69" spans="1:10" ht="36.75" customHeight="1" x14ac:dyDescent="0.2">
      <c r="A69" s="122"/>
      <c r="B69" s="127" t="s">
        <v>89</v>
      </c>
      <c r="C69" s="191" t="s">
        <v>90</v>
      </c>
      <c r="D69" s="192"/>
      <c r="E69" s="192"/>
      <c r="F69" s="134" t="s">
        <v>24</v>
      </c>
      <c r="G69" s="135"/>
      <c r="H69" s="135"/>
      <c r="I69" s="135">
        <f>'01 03 Pol'!G34</f>
        <v>0</v>
      </c>
      <c r="J69" s="131" t="str">
        <f>IF(I95=0,"",I69/I95*100)</f>
        <v/>
      </c>
    </row>
    <row r="70" spans="1:10" ht="36.75" customHeight="1" x14ac:dyDescent="0.2">
      <c r="A70" s="122"/>
      <c r="B70" s="127" t="s">
        <v>91</v>
      </c>
      <c r="C70" s="191" t="s">
        <v>92</v>
      </c>
      <c r="D70" s="192"/>
      <c r="E70" s="192"/>
      <c r="F70" s="134" t="s">
        <v>24</v>
      </c>
      <c r="G70" s="135"/>
      <c r="H70" s="135"/>
      <c r="I70" s="135">
        <f>'01 03 Pol'!G202+'01 04 Pol'!G95</f>
        <v>0</v>
      </c>
      <c r="J70" s="131" t="str">
        <f>IF(I95=0,"",I70/I95*100)</f>
        <v/>
      </c>
    </row>
    <row r="71" spans="1:10" ht="36.75" customHeight="1" x14ac:dyDescent="0.2">
      <c r="A71" s="122"/>
      <c r="B71" s="127" t="s">
        <v>93</v>
      </c>
      <c r="C71" s="191" t="s">
        <v>94</v>
      </c>
      <c r="D71" s="192"/>
      <c r="E71" s="192"/>
      <c r="F71" s="134" t="s">
        <v>24</v>
      </c>
      <c r="G71" s="135"/>
      <c r="H71" s="135"/>
      <c r="I71" s="135">
        <f>'01 01 Pol'!G27</f>
        <v>0</v>
      </c>
      <c r="J71" s="131" t="str">
        <f>IF(I95=0,"",I71/I95*100)</f>
        <v/>
      </c>
    </row>
    <row r="72" spans="1:10" ht="36.75" customHeight="1" x14ac:dyDescent="0.2">
      <c r="A72" s="122"/>
      <c r="B72" s="127" t="s">
        <v>95</v>
      </c>
      <c r="C72" s="191" t="s">
        <v>96</v>
      </c>
      <c r="D72" s="192"/>
      <c r="E72" s="192"/>
      <c r="F72" s="134" t="s">
        <v>24</v>
      </c>
      <c r="G72" s="135"/>
      <c r="H72" s="135"/>
      <c r="I72" s="135">
        <f>'01 03 Pol'!G211</f>
        <v>0</v>
      </c>
      <c r="J72" s="131" t="str">
        <f>IF(I95=0,"",I72/I95*100)</f>
        <v/>
      </c>
    </row>
    <row r="73" spans="1:10" ht="36.75" customHeight="1" x14ac:dyDescent="0.2">
      <c r="A73" s="122"/>
      <c r="B73" s="127" t="s">
        <v>97</v>
      </c>
      <c r="C73" s="191" t="s">
        <v>98</v>
      </c>
      <c r="D73" s="192"/>
      <c r="E73" s="192"/>
      <c r="F73" s="134" t="s">
        <v>24</v>
      </c>
      <c r="G73" s="135"/>
      <c r="H73" s="135"/>
      <c r="I73" s="135">
        <f>'01 01 Pol'!G99</f>
        <v>0</v>
      </c>
      <c r="J73" s="131" t="str">
        <f>IF(I95=0,"",I73/I95*100)</f>
        <v/>
      </c>
    </row>
    <row r="74" spans="1:10" ht="36.75" customHeight="1" x14ac:dyDescent="0.2">
      <c r="A74" s="122"/>
      <c r="B74" s="127" t="s">
        <v>99</v>
      </c>
      <c r="C74" s="191" t="s">
        <v>100</v>
      </c>
      <c r="D74" s="192"/>
      <c r="E74" s="192"/>
      <c r="F74" s="134" t="s">
        <v>24</v>
      </c>
      <c r="G74" s="135"/>
      <c r="H74" s="135"/>
      <c r="I74" s="135">
        <f>'01 01 Pol'!G107+'01 02 Pol'!G24+'01 03 Pol'!G238+'01 04 Pol'!G100</f>
        <v>0</v>
      </c>
      <c r="J74" s="131" t="str">
        <f>IF(I95=0,"",I74/I95*100)</f>
        <v/>
      </c>
    </row>
    <row r="75" spans="1:10" ht="36.75" customHeight="1" x14ac:dyDescent="0.2">
      <c r="A75" s="122"/>
      <c r="B75" s="127" t="s">
        <v>101</v>
      </c>
      <c r="C75" s="191" t="s">
        <v>102</v>
      </c>
      <c r="D75" s="192"/>
      <c r="E75" s="192"/>
      <c r="F75" s="134" t="s">
        <v>24</v>
      </c>
      <c r="G75" s="135"/>
      <c r="H75" s="135"/>
      <c r="I75" s="135">
        <f>'01 01 Pol'!G134+'01 03 Pol'!G250+'01 04 Pol'!G107</f>
        <v>0</v>
      </c>
      <c r="J75" s="131" t="str">
        <f>IF(I95=0,"",I75/I95*100)</f>
        <v/>
      </c>
    </row>
    <row r="76" spans="1:10" ht="36.75" customHeight="1" x14ac:dyDescent="0.2">
      <c r="A76" s="122"/>
      <c r="B76" s="127" t="s">
        <v>103</v>
      </c>
      <c r="C76" s="191" t="s">
        <v>27</v>
      </c>
      <c r="D76" s="192"/>
      <c r="E76" s="192"/>
      <c r="F76" s="134" t="s">
        <v>24</v>
      </c>
      <c r="G76" s="135"/>
      <c r="H76" s="135"/>
      <c r="I76" s="135">
        <f>'01 00 Pol'!G8</f>
        <v>0</v>
      </c>
      <c r="J76" s="131" t="str">
        <f>IF(I95=0,"",I76/I95*100)</f>
        <v/>
      </c>
    </row>
    <row r="77" spans="1:10" ht="36.75" customHeight="1" x14ac:dyDescent="0.2">
      <c r="A77" s="122"/>
      <c r="B77" s="127" t="s">
        <v>104</v>
      </c>
      <c r="C77" s="191" t="s">
        <v>105</v>
      </c>
      <c r="D77" s="192"/>
      <c r="E77" s="192"/>
      <c r="F77" s="134" t="s">
        <v>25</v>
      </c>
      <c r="G77" s="135"/>
      <c r="H77" s="135"/>
      <c r="I77" s="135">
        <f>'01 03 Pol'!G253+'01 04 Pol'!G110</f>
        <v>0</v>
      </c>
      <c r="J77" s="131" t="str">
        <f>IF(I95=0,"",I77/I95*100)</f>
        <v/>
      </c>
    </row>
    <row r="78" spans="1:10" ht="36.75" customHeight="1" x14ac:dyDescent="0.2">
      <c r="A78" s="122"/>
      <c r="B78" s="127" t="s">
        <v>106</v>
      </c>
      <c r="C78" s="191" t="s">
        <v>107</v>
      </c>
      <c r="D78" s="192"/>
      <c r="E78" s="192"/>
      <c r="F78" s="134" t="s">
        <v>25</v>
      </c>
      <c r="G78" s="135"/>
      <c r="H78" s="135"/>
      <c r="I78" s="135">
        <f>'01 02 Pol'!G28</f>
        <v>0</v>
      </c>
      <c r="J78" s="131" t="str">
        <f>IF(I95=0,"",I78/I95*100)</f>
        <v/>
      </c>
    </row>
    <row r="79" spans="1:10" ht="36.75" customHeight="1" x14ac:dyDescent="0.2">
      <c r="A79" s="122"/>
      <c r="B79" s="127" t="s">
        <v>108</v>
      </c>
      <c r="C79" s="191" t="s">
        <v>109</v>
      </c>
      <c r="D79" s="192"/>
      <c r="E79" s="192"/>
      <c r="F79" s="134" t="s">
        <v>25</v>
      </c>
      <c r="G79" s="135"/>
      <c r="H79" s="135"/>
      <c r="I79" s="135">
        <f>'01 02 Pol'!G84+'01 03 Pol'!G269</f>
        <v>0</v>
      </c>
      <c r="J79" s="131" t="str">
        <f>IF(I95=0,"",I79/I95*100)</f>
        <v/>
      </c>
    </row>
    <row r="80" spans="1:10" ht="36.75" customHeight="1" x14ac:dyDescent="0.2">
      <c r="A80" s="122"/>
      <c r="B80" s="127" t="s">
        <v>110</v>
      </c>
      <c r="C80" s="191" t="s">
        <v>111</v>
      </c>
      <c r="D80" s="192"/>
      <c r="E80" s="192"/>
      <c r="F80" s="134" t="s">
        <v>25</v>
      </c>
      <c r="G80" s="135"/>
      <c r="H80" s="135"/>
      <c r="I80" s="135">
        <f>'01 02 Pol'!G108+'01 04 Pol'!G118</f>
        <v>0</v>
      </c>
      <c r="J80" s="131" t="str">
        <f>IF(I95=0,"",I80/I95*100)</f>
        <v/>
      </c>
    </row>
    <row r="81" spans="1:10" ht="36.75" customHeight="1" x14ac:dyDescent="0.2">
      <c r="A81" s="122"/>
      <c r="B81" s="127" t="s">
        <v>112</v>
      </c>
      <c r="C81" s="191" t="s">
        <v>113</v>
      </c>
      <c r="D81" s="192"/>
      <c r="E81" s="192"/>
      <c r="F81" s="134" t="s">
        <v>25</v>
      </c>
      <c r="G81" s="135"/>
      <c r="H81" s="135"/>
      <c r="I81" s="135">
        <f>'01 02 Pol'!G129</f>
        <v>0</v>
      </c>
      <c r="J81" s="131" t="str">
        <f>IF(I95=0,"",I81/I95*100)</f>
        <v/>
      </c>
    </row>
    <row r="82" spans="1:10" ht="36.75" customHeight="1" x14ac:dyDescent="0.2">
      <c r="A82" s="122"/>
      <c r="B82" s="127" t="s">
        <v>114</v>
      </c>
      <c r="C82" s="191" t="s">
        <v>115</v>
      </c>
      <c r="D82" s="192"/>
      <c r="E82" s="192"/>
      <c r="F82" s="134" t="s">
        <v>25</v>
      </c>
      <c r="G82" s="135"/>
      <c r="H82" s="135"/>
      <c r="I82" s="135">
        <f>'01 02 Pol'!G139+'01 03 Pol'!G282</f>
        <v>0</v>
      </c>
      <c r="J82" s="131" t="str">
        <f>IF(I95=0,"",I82/I95*100)</f>
        <v/>
      </c>
    </row>
    <row r="83" spans="1:10" ht="36.75" customHeight="1" x14ac:dyDescent="0.2">
      <c r="A83" s="122"/>
      <c r="B83" s="127" t="s">
        <v>116</v>
      </c>
      <c r="C83" s="191" t="s">
        <v>117</v>
      </c>
      <c r="D83" s="192"/>
      <c r="E83" s="192"/>
      <c r="F83" s="134" t="s">
        <v>25</v>
      </c>
      <c r="G83" s="135"/>
      <c r="H83" s="135"/>
      <c r="I83" s="135">
        <f>'01 03 Pol'!G286</f>
        <v>0</v>
      </c>
      <c r="J83" s="131" t="str">
        <f>IF(I95=0,"",I83/I95*100)</f>
        <v/>
      </c>
    </row>
    <row r="84" spans="1:10" ht="36.75" customHeight="1" x14ac:dyDescent="0.2">
      <c r="A84" s="122"/>
      <c r="B84" s="127" t="s">
        <v>118</v>
      </c>
      <c r="C84" s="191" t="s">
        <v>119</v>
      </c>
      <c r="D84" s="192"/>
      <c r="E84" s="192"/>
      <c r="F84" s="134" t="s">
        <v>25</v>
      </c>
      <c r="G84" s="135"/>
      <c r="H84" s="135"/>
      <c r="I84" s="135">
        <f>'01 02 Pol'!G156+'01 03 Pol'!G292</f>
        <v>0</v>
      </c>
      <c r="J84" s="131" t="str">
        <f>IF(I95=0,"",I84/I95*100)</f>
        <v/>
      </c>
    </row>
    <row r="85" spans="1:10" ht="36.75" customHeight="1" x14ac:dyDescent="0.2">
      <c r="A85" s="122"/>
      <c r="B85" s="127" t="s">
        <v>120</v>
      </c>
      <c r="C85" s="191" t="s">
        <v>121</v>
      </c>
      <c r="D85" s="192"/>
      <c r="E85" s="192"/>
      <c r="F85" s="134" t="s">
        <v>25</v>
      </c>
      <c r="G85" s="135"/>
      <c r="H85" s="135"/>
      <c r="I85" s="135">
        <f>'01 01 Pol'!G137+'01 03 Pol'!G311</f>
        <v>0</v>
      </c>
      <c r="J85" s="131" t="str">
        <f>IF(I95=0,"",I85/I95*100)</f>
        <v/>
      </c>
    </row>
    <row r="86" spans="1:10" ht="36.75" customHeight="1" x14ac:dyDescent="0.2">
      <c r="A86" s="122"/>
      <c r="B86" s="127" t="s">
        <v>122</v>
      </c>
      <c r="C86" s="191" t="s">
        <v>123</v>
      </c>
      <c r="D86" s="192"/>
      <c r="E86" s="192"/>
      <c r="F86" s="134" t="s">
        <v>25</v>
      </c>
      <c r="G86" s="135"/>
      <c r="H86" s="135"/>
      <c r="I86" s="135">
        <f>'01 03 Pol'!G351+'01 04 Pol'!G123</f>
        <v>0</v>
      </c>
      <c r="J86" s="131" t="str">
        <f>IF(I95=0,"",I86/I95*100)</f>
        <v/>
      </c>
    </row>
    <row r="87" spans="1:10" ht="36.75" customHeight="1" x14ac:dyDescent="0.2">
      <c r="A87" s="122"/>
      <c r="B87" s="127" t="s">
        <v>124</v>
      </c>
      <c r="C87" s="191" t="s">
        <v>125</v>
      </c>
      <c r="D87" s="192"/>
      <c r="E87" s="192"/>
      <c r="F87" s="134" t="s">
        <v>25</v>
      </c>
      <c r="G87" s="135"/>
      <c r="H87" s="135"/>
      <c r="I87" s="135">
        <f>'01 03 Pol'!G367</f>
        <v>0</v>
      </c>
      <c r="J87" s="131" t="str">
        <f>IF(I95=0,"",I87/I95*100)</f>
        <v/>
      </c>
    </row>
    <row r="88" spans="1:10" ht="36.75" customHeight="1" x14ac:dyDescent="0.2">
      <c r="A88" s="122"/>
      <c r="B88" s="127" t="s">
        <v>126</v>
      </c>
      <c r="C88" s="191" t="s">
        <v>127</v>
      </c>
      <c r="D88" s="192"/>
      <c r="E88" s="192"/>
      <c r="F88" s="134" t="s">
        <v>25</v>
      </c>
      <c r="G88" s="135"/>
      <c r="H88" s="135"/>
      <c r="I88" s="135">
        <f>'01 02 Pol'!G191+'01 03 Pol'!G373</f>
        <v>0</v>
      </c>
      <c r="J88" s="131" t="str">
        <f>IF(I95=0,"",I88/I95*100)</f>
        <v/>
      </c>
    </row>
    <row r="89" spans="1:10" ht="36.75" customHeight="1" x14ac:dyDescent="0.2">
      <c r="A89" s="122"/>
      <c r="B89" s="127" t="s">
        <v>128</v>
      </c>
      <c r="C89" s="191" t="s">
        <v>129</v>
      </c>
      <c r="D89" s="192"/>
      <c r="E89" s="192"/>
      <c r="F89" s="134" t="s">
        <v>25</v>
      </c>
      <c r="G89" s="135"/>
      <c r="H89" s="135"/>
      <c r="I89" s="135">
        <f>'01 01 Pol'!G141+'01 03 Pol'!G378</f>
        <v>0</v>
      </c>
      <c r="J89" s="131" t="str">
        <f>IF(I95=0,"",I89/I95*100)</f>
        <v/>
      </c>
    </row>
    <row r="90" spans="1:10" ht="36.75" customHeight="1" x14ac:dyDescent="0.2">
      <c r="A90" s="122"/>
      <c r="B90" s="127" t="s">
        <v>130</v>
      </c>
      <c r="C90" s="191" t="s">
        <v>131</v>
      </c>
      <c r="D90" s="192"/>
      <c r="E90" s="192"/>
      <c r="F90" s="134" t="s">
        <v>25</v>
      </c>
      <c r="G90" s="135"/>
      <c r="H90" s="135"/>
      <c r="I90" s="135">
        <f>'01 01 Pol'!G155</f>
        <v>0</v>
      </c>
      <c r="J90" s="131" t="str">
        <f>IF(I95=0,"",I90/I95*100)</f>
        <v/>
      </c>
    </row>
    <row r="91" spans="1:10" ht="36.75" customHeight="1" x14ac:dyDescent="0.2">
      <c r="A91" s="122"/>
      <c r="B91" s="127" t="s">
        <v>132</v>
      </c>
      <c r="C91" s="191" t="s">
        <v>133</v>
      </c>
      <c r="D91" s="192"/>
      <c r="E91" s="192"/>
      <c r="F91" s="134" t="s">
        <v>25</v>
      </c>
      <c r="G91" s="135"/>
      <c r="H91" s="135"/>
      <c r="I91" s="135">
        <f>'01 03 Pol'!G386</f>
        <v>0</v>
      </c>
      <c r="J91" s="131" t="str">
        <f>IF(I95=0,"",I91/I95*100)</f>
        <v/>
      </c>
    </row>
    <row r="92" spans="1:10" ht="36.75" customHeight="1" x14ac:dyDescent="0.2">
      <c r="A92" s="122"/>
      <c r="B92" s="127" t="s">
        <v>134</v>
      </c>
      <c r="C92" s="191" t="s">
        <v>135</v>
      </c>
      <c r="D92" s="192"/>
      <c r="E92" s="192"/>
      <c r="F92" s="134" t="s">
        <v>26</v>
      </c>
      <c r="G92" s="135"/>
      <c r="H92" s="135"/>
      <c r="I92" s="135">
        <f>'01 02 Pol'!G197+'01 03 Pol'!G417</f>
        <v>0</v>
      </c>
      <c r="J92" s="131" t="str">
        <f>IF(I95=0,"",I92/I95*100)</f>
        <v/>
      </c>
    </row>
    <row r="93" spans="1:10" ht="36.75" customHeight="1" x14ac:dyDescent="0.2">
      <c r="A93" s="122"/>
      <c r="B93" s="127" t="s">
        <v>136</v>
      </c>
      <c r="C93" s="191" t="s">
        <v>137</v>
      </c>
      <c r="D93" s="192"/>
      <c r="E93" s="192"/>
      <c r="F93" s="134" t="s">
        <v>138</v>
      </c>
      <c r="G93" s="135"/>
      <c r="H93" s="135"/>
      <c r="I93" s="135">
        <f>'01 01 Pol'!G162+'01 02 Pol'!G210+'01 03 Pol'!G439+'01 04 Pol'!G137</f>
        <v>0</v>
      </c>
      <c r="J93" s="131" t="str">
        <f>IF(I95=0,"",I93/I95*100)</f>
        <v/>
      </c>
    </row>
    <row r="94" spans="1:10" ht="36.75" customHeight="1" x14ac:dyDescent="0.2">
      <c r="A94" s="122"/>
      <c r="B94" s="127" t="s">
        <v>139</v>
      </c>
      <c r="C94" s="191" t="s">
        <v>28</v>
      </c>
      <c r="D94" s="192"/>
      <c r="E94" s="192"/>
      <c r="F94" s="134" t="s">
        <v>139</v>
      </c>
      <c r="G94" s="135"/>
      <c r="H94" s="135"/>
      <c r="I94" s="135">
        <f>'01 00 Pol'!G12</f>
        <v>0</v>
      </c>
      <c r="J94" s="131" t="str">
        <f>IF(I95=0,"",I94/I95*100)</f>
        <v/>
      </c>
    </row>
    <row r="95" spans="1:10" ht="25.5" customHeight="1" x14ac:dyDescent="0.2">
      <c r="A95" s="123"/>
      <c r="B95" s="128" t="s">
        <v>1</v>
      </c>
      <c r="C95" s="129"/>
      <c r="D95" s="130"/>
      <c r="E95" s="130"/>
      <c r="F95" s="136"/>
      <c r="G95" s="137"/>
      <c r="H95" s="137"/>
      <c r="I95" s="137">
        <f>SUM(I61:I94)</f>
        <v>0</v>
      </c>
      <c r="J95" s="132">
        <f>SUM(J61:J94)</f>
        <v>0</v>
      </c>
    </row>
    <row r="96" spans="1:10" x14ac:dyDescent="0.2">
      <c r="F96" s="86"/>
      <c r="G96" s="86"/>
      <c r="H96" s="86"/>
      <c r="I96" s="86"/>
      <c r="J96" s="133"/>
    </row>
    <row r="97" spans="6:10" x14ac:dyDescent="0.2">
      <c r="F97" s="86"/>
      <c r="G97" s="86"/>
      <c r="H97" s="86"/>
      <c r="I97" s="86"/>
      <c r="J97" s="133"/>
    </row>
    <row r="98" spans="6:10" x14ac:dyDescent="0.2">
      <c r="F98" s="86"/>
      <c r="G98" s="86"/>
      <c r="H98" s="86"/>
      <c r="I98" s="86"/>
      <c r="J98" s="133"/>
    </row>
  </sheetData>
  <sheetProtection algorithmName="SHA-512" hashValue="F21LhMW0gAIUMt7HOhCBpcOxgqFxHGWoNMkPm7+RlR/4EybPtzAbL7kdS43pj3uGzTCFTtpKSuN83Aquuuen2g==" saltValue="Iiq605AdXfCJ79COORbcR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B47:E47"/>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92:E92"/>
    <mergeCell ref="C93:E93"/>
    <mergeCell ref="C94:E94"/>
    <mergeCell ref="C87:E87"/>
    <mergeCell ref="C88:E88"/>
    <mergeCell ref="C89:E89"/>
    <mergeCell ref="C90:E90"/>
    <mergeCell ref="C91:E9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2" t="s">
        <v>6</v>
      </c>
      <c r="B1" s="242"/>
      <c r="C1" s="243"/>
      <c r="D1" s="242"/>
      <c r="E1" s="242"/>
      <c r="F1" s="242"/>
      <c r="G1" s="242"/>
    </row>
    <row r="2" spans="1:7" ht="24.95" customHeight="1" x14ac:dyDescent="0.2">
      <c r="A2" s="50" t="s">
        <v>7</v>
      </c>
      <c r="B2" s="49"/>
      <c r="C2" s="244"/>
      <c r="D2" s="244"/>
      <c r="E2" s="244"/>
      <c r="F2" s="244"/>
      <c r="G2" s="245"/>
    </row>
    <row r="3" spans="1:7" ht="24.95" customHeight="1" x14ac:dyDescent="0.2">
      <c r="A3" s="50" t="s">
        <v>8</v>
      </c>
      <c r="B3" s="49"/>
      <c r="C3" s="244"/>
      <c r="D3" s="244"/>
      <c r="E3" s="244"/>
      <c r="F3" s="244"/>
      <c r="G3" s="245"/>
    </row>
    <row r="4" spans="1:7" ht="24.95" customHeight="1" x14ac:dyDescent="0.2">
      <c r="A4" s="50" t="s">
        <v>9</v>
      </c>
      <c r="B4" s="49"/>
      <c r="C4" s="244"/>
      <c r="D4" s="244"/>
      <c r="E4" s="244"/>
      <c r="F4" s="244"/>
      <c r="G4" s="245"/>
    </row>
    <row r="5" spans="1:7" x14ac:dyDescent="0.2">
      <c r="B5" s="4"/>
      <c r="C5" s="5"/>
      <c r="D5" s="6"/>
    </row>
  </sheetData>
  <sheetProtection algorithmName="SHA-512" hashValue="x6hTuDL3ohY93NQVmNCz5HxNEJAyEUJE1HZg8VUedbv+Nz3zvgWTVmhCG2bvD66C/ubrVnVyOUkEukIODCB7wg==" saltValue="xXVP5RWzuSf5f7MqSh61u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0" customWidth="1"/>
    <col min="3" max="3" width="63.28515625" style="120"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0" t="s">
        <v>140</v>
      </c>
      <c r="B1" s="250"/>
      <c r="C1" s="250"/>
      <c r="D1" s="250"/>
      <c r="E1" s="250"/>
      <c r="F1" s="250"/>
      <c r="G1" s="250"/>
      <c r="AG1" t="s">
        <v>141</v>
      </c>
    </row>
    <row r="2" spans="1:60" ht="25.15" customHeight="1" x14ac:dyDescent="0.2">
      <c r="A2" s="139" t="s">
        <v>7</v>
      </c>
      <c r="B2" s="49" t="s">
        <v>44</v>
      </c>
      <c r="C2" s="251" t="s">
        <v>45</v>
      </c>
      <c r="D2" s="252"/>
      <c r="E2" s="252"/>
      <c r="F2" s="252"/>
      <c r="G2" s="253"/>
      <c r="AG2" t="s">
        <v>142</v>
      </c>
    </row>
    <row r="3" spans="1:60" ht="25.15" customHeight="1" x14ac:dyDescent="0.2">
      <c r="A3" s="139" t="s">
        <v>8</v>
      </c>
      <c r="B3" s="49" t="s">
        <v>48</v>
      </c>
      <c r="C3" s="251" t="s">
        <v>49</v>
      </c>
      <c r="D3" s="252"/>
      <c r="E3" s="252"/>
      <c r="F3" s="252"/>
      <c r="G3" s="253"/>
      <c r="AC3" s="120" t="s">
        <v>142</v>
      </c>
      <c r="AG3" t="s">
        <v>143</v>
      </c>
    </row>
    <row r="4" spans="1:60" ht="25.15" customHeight="1" x14ac:dyDescent="0.2">
      <c r="A4" s="140" t="s">
        <v>9</v>
      </c>
      <c r="B4" s="141" t="s">
        <v>50</v>
      </c>
      <c r="C4" s="254" t="s">
        <v>51</v>
      </c>
      <c r="D4" s="255"/>
      <c r="E4" s="255"/>
      <c r="F4" s="255"/>
      <c r="G4" s="256"/>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c r="Y6" s="146" t="s">
        <v>166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167</v>
      </c>
      <c r="B8" s="162" t="s">
        <v>103</v>
      </c>
      <c r="C8" s="176" t="s">
        <v>27</v>
      </c>
      <c r="D8" s="163"/>
      <c r="E8" s="164"/>
      <c r="F8" s="165"/>
      <c r="G8" s="165">
        <f>SUMIF(AG9:AG11,"&lt;&gt;NOR",G9:G11)</f>
        <v>0</v>
      </c>
      <c r="H8" s="165"/>
      <c r="I8" s="165">
        <f>SUM(I9:I11)</f>
        <v>0</v>
      </c>
      <c r="J8" s="165"/>
      <c r="K8" s="165">
        <f>SUM(K9:K11)</f>
        <v>0</v>
      </c>
      <c r="L8" s="165"/>
      <c r="M8" s="165">
        <f>SUM(M9:M11)</f>
        <v>0</v>
      </c>
      <c r="N8" s="164"/>
      <c r="O8" s="164">
        <f>SUM(O9:O11)</f>
        <v>0</v>
      </c>
      <c r="P8" s="164"/>
      <c r="Q8" s="164">
        <f>SUM(Q9:Q11)</f>
        <v>0</v>
      </c>
      <c r="R8" s="165"/>
      <c r="S8" s="165"/>
      <c r="T8" s="166"/>
      <c r="U8" s="160"/>
      <c r="V8" s="160">
        <f>SUM(V9:V11)</f>
        <v>0</v>
      </c>
      <c r="W8" s="160"/>
      <c r="X8" s="160"/>
      <c r="Y8" s="160"/>
      <c r="AG8" t="s">
        <v>168</v>
      </c>
    </row>
    <row r="9" spans="1:60" outlineLevel="1" x14ac:dyDescent="0.2">
      <c r="A9" s="168">
        <v>1</v>
      </c>
      <c r="B9" s="169" t="s">
        <v>169</v>
      </c>
      <c r="C9" s="177" t="s">
        <v>170</v>
      </c>
      <c r="D9" s="170" t="s">
        <v>171</v>
      </c>
      <c r="E9" s="171">
        <v>1</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172</v>
      </c>
      <c r="T9" s="174" t="s">
        <v>173</v>
      </c>
      <c r="U9" s="157">
        <v>0</v>
      </c>
      <c r="V9" s="157">
        <f>ROUND(E9*U9,2)</f>
        <v>0</v>
      </c>
      <c r="W9" s="157"/>
      <c r="X9" s="157" t="s">
        <v>174</v>
      </c>
      <c r="Y9" s="157" t="s">
        <v>175</v>
      </c>
      <c r="Z9" s="147"/>
      <c r="AA9" s="147"/>
      <c r="AB9" s="147"/>
      <c r="AC9" s="147"/>
      <c r="AD9" s="147"/>
      <c r="AE9" s="147"/>
      <c r="AF9" s="147"/>
      <c r="AG9" s="147" t="s">
        <v>176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48" t="s">
        <v>177</v>
      </c>
      <c r="D10" s="249"/>
      <c r="E10" s="249"/>
      <c r="F10" s="249"/>
      <c r="G10" s="249"/>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178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178" t="s">
        <v>73</v>
      </c>
      <c r="D11" s="158"/>
      <c r="E11" s="159">
        <v>1</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179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x14ac:dyDescent="0.2">
      <c r="A12" s="161" t="s">
        <v>167</v>
      </c>
      <c r="B12" s="162" t="s">
        <v>139</v>
      </c>
      <c r="C12" s="176" t="s">
        <v>28</v>
      </c>
      <c r="D12" s="163"/>
      <c r="E12" s="164"/>
      <c r="F12" s="165"/>
      <c r="G12" s="165">
        <f>SUMIF(AG13:AG27,"&lt;&gt;NOR",G13:G27)</f>
        <v>0</v>
      </c>
      <c r="H12" s="165"/>
      <c r="I12" s="165">
        <f>SUM(I13:I27)</f>
        <v>0</v>
      </c>
      <c r="J12" s="165"/>
      <c r="K12" s="165">
        <f>SUM(K13:K27)</f>
        <v>0</v>
      </c>
      <c r="L12" s="165"/>
      <c r="M12" s="165">
        <f>SUM(M13:M27)</f>
        <v>0</v>
      </c>
      <c r="N12" s="164"/>
      <c r="O12" s="164">
        <f>SUM(O13:O27)</f>
        <v>0</v>
      </c>
      <c r="P12" s="164"/>
      <c r="Q12" s="164">
        <f>SUM(Q13:Q27)</f>
        <v>0</v>
      </c>
      <c r="R12" s="165"/>
      <c r="S12" s="165"/>
      <c r="T12" s="166"/>
      <c r="U12" s="160"/>
      <c r="V12" s="160">
        <f>SUM(V13:V27)</f>
        <v>0</v>
      </c>
      <c r="W12" s="160"/>
      <c r="X12" s="160"/>
      <c r="Y12" s="160"/>
      <c r="AG12" t="s">
        <v>168</v>
      </c>
    </row>
    <row r="13" spans="1:60" outlineLevel="1" x14ac:dyDescent="0.2">
      <c r="A13" s="168">
        <v>2</v>
      </c>
      <c r="B13" s="169" t="s">
        <v>180</v>
      </c>
      <c r="C13" s="177" t="s">
        <v>181</v>
      </c>
      <c r="D13" s="170" t="s">
        <v>171</v>
      </c>
      <c r="E13" s="171">
        <v>1</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182</v>
      </c>
      <c r="T13" s="174" t="s">
        <v>183</v>
      </c>
      <c r="U13" s="157">
        <v>0</v>
      </c>
      <c r="V13" s="157">
        <f>ROUND(E13*U13,2)</f>
        <v>0</v>
      </c>
      <c r="W13" s="157"/>
      <c r="X13" s="157" t="s">
        <v>51</v>
      </c>
      <c r="Y13" s="157" t="s">
        <v>175</v>
      </c>
      <c r="Z13" s="147"/>
      <c r="AA13" s="147"/>
      <c r="AB13" s="147"/>
      <c r="AC13" s="147"/>
      <c r="AD13" s="147"/>
      <c r="AE13" s="147"/>
      <c r="AF13" s="147"/>
      <c r="AG13" s="147" t="s">
        <v>184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2" x14ac:dyDescent="0.2">
      <c r="A14" s="154"/>
      <c r="B14" s="155"/>
      <c r="C14" s="248" t="s">
        <v>185</v>
      </c>
      <c r="D14" s="249"/>
      <c r="E14" s="249"/>
      <c r="F14" s="249"/>
      <c r="G14" s="249"/>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178</v>
      </c>
      <c r="AH14" s="147"/>
      <c r="AI14" s="147"/>
      <c r="AJ14" s="147"/>
      <c r="AK14" s="147"/>
      <c r="AL14" s="147"/>
      <c r="AM14" s="147"/>
      <c r="AN14" s="147"/>
      <c r="AO14" s="147"/>
      <c r="AP14" s="147"/>
      <c r="AQ14" s="147"/>
      <c r="AR14" s="147"/>
      <c r="AS14" s="147"/>
      <c r="AT14" s="147"/>
      <c r="AU14" s="147"/>
      <c r="AV14" s="147"/>
      <c r="AW14" s="147"/>
      <c r="AX14" s="147"/>
      <c r="AY14" s="147"/>
      <c r="AZ14" s="147"/>
      <c r="BA14" s="175" t="str">
        <f>C14</f>
        <v>Náklady dodavatele vyplývající z povinností dodavatele stanovených obchodními podmínkami před zahájením stavebních prací. Tato skupina zahrnuje zejména náklady na přípravné činnosti.</v>
      </c>
      <c r="BB14" s="147"/>
      <c r="BC14" s="147"/>
      <c r="BD14" s="147"/>
      <c r="BE14" s="147"/>
      <c r="BF14" s="147"/>
      <c r="BG14" s="147"/>
      <c r="BH14" s="147"/>
    </row>
    <row r="15" spans="1:60" ht="22.5" outlineLevel="3" x14ac:dyDescent="0.2">
      <c r="A15" s="154"/>
      <c r="B15" s="155"/>
      <c r="C15" s="246" t="s">
        <v>186</v>
      </c>
      <c r="D15" s="247"/>
      <c r="E15" s="247"/>
      <c r="F15" s="247"/>
      <c r="G15" s="24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178</v>
      </c>
      <c r="AH15" s="147"/>
      <c r="AI15" s="147"/>
      <c r="AJ15" s="147"/>
      <c r="AK15" s="147"/>
      <c r="AL15" s="147"/>
      <c r="AM15" s="147"/>
      <c r="AN15" s="147"/>
      <c r="AO15" s="147"/>
      <c r="AP15" s="147"/>
      <c r="AQ15" s="147"/>
      <c r="AR15" s="147"/>
      <c r="AS15" s="147"/>
      <c r="AT15" s="147"/>
      <c r="AU15" s="147"/>
      <c r="AV15" s="147"/>
      <c r="AW15" s="147"/>
      <c r="AX15" s="147"/>
      <c r="AY15" s="147"/>
      <c r="AZ15" s="147"/>
      <c r="BA15" s="175" t="str">
        <f>C15</f>
        <v>Zaměření konstrukcí před zahájením výroby - zámečnické (zábradlí, slunolamy apod), truhlášeké (pergola, zástěna) a klempířské (parapety apod.) konstrukce apod.</v>
      </c>
      <c r="BB15" s="147"/>
      <c r="BC15" s="147"/>
      <c r="BD15" s="147"/>
      <c r="BE15" s="147"/>
      <c r="BF15" s="147"/>
      <c r="BG15" s="147"/>
      <c r="BH15" s="147"/>
    </row>
    <row r="16" spans="1:60" outlineLevel="3" x14ac:dyDescent="0.2">
      <c r="A16" s="154"/>
      <c r="B16" s="155"/>
      <c r="C16" s="246" t="s">
        <v>187</v>
      </c>
      <c r="D16" s="247"/>
      <c r="E16" s="247"/>
      <c r="F16" s="247"/>
      <c r="G16" s="24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178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78" t="s">
        <v>73</v>
      </c>
      <c r="D17" s="158"/>
      <c r="E17" s="159">
        <v>1</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179</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8">
        <v>3</v>
      </c>
      <c r="B18" s="169" t="s">
        <v>188</v>
      </c>
      <c r="C18" s="177" t="s">
        <v>189</v>
      </c>
      <c r="D18" s="170" t="s">
        <v>171</v>
      </c>
      <c r="E18" s="171">
        <v>1</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c r="S18" s="173" t="s">
        <v>182</v>
      </c>
      <c r="T18" s="174" t="s">
        <v>183</v>
      </c>
      <c r="U18" s="157">
        <v>0</v>
      </c>
      <c r="V18" s="157">
        <f>ROUND(E18*U18,2)</f>
        <v>0</v>
      </c>
      <c r="W18" s="157"/>
      <c r="X18" s="157" t="s">
        <v>51</v>
      </c>
      <c r="Y18" s="157" t="s">
        <v>175</v>
      </c>
      <c r="Z18" s="147"/>
      <c r="AA18" s="147"/>
      <c r="AB18" s="147"/>
      <c r="AC18" s="147"/>
      <c r="AD18" s="147"/>
      <c r="AE18" s="147"/>
      <c r="AF18" s="147"/>
      <c r="AG18" s="147" t="s">
        <v>190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248" t="s">
        <v>191</v>
      </c>
      <c r="D19" s="249"/>
      <c r="E19" s="249"/>
      <c r="F19" s="249"/>
      <c r="G19" s="249"/>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178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8">
        <v>4</v>
      </c>
      <c r="B20" s="169" t="s">
        <v>192</v>
      </c>
      <c r="C20" s="177" t="s">
        <v>193</v>
      </c>
      <c r="D20" s="170" t="s">
        <v>171</v>
      </c>
      <c r="E20" s="171">
        <v>1</v>
      </c>
      <c r="F20" s="172"/>
      <c r="G20" s="173">
        <f>ROUND(E20*F20,2)</f>
        <v>0</v>
      </c>
      <c r="H20" s="172"/>
      <c r="I20" s="173">
        <f>ROUND(E20*H20,2)</f>
        <v>0</v>
      </c>
      <c r="J20" s="172"/>
      <c r="K20" s="173">
        <f>ROUND(E20*J20,2)</f>
        <v>0</v>
      </c>
      <c r="L20" s="173">
        <v>21</v>
      </c>
      <c r="M20" s="173">
        <f>G20*(1+L20/100)</f>
        <v>0</v>
      </c>
      <c r="N20" s="171">
        <v>0</v>
      </c>
      <c r="O20" s="171">
        <f>ROUND(E20*N20,2)</f>
        <v>0</v>
      </c>
      <c r="P20" s="171">
        <v>0</v>
      </c>
      <c r="Q20" s="171">
        <f>ROUND(E20*P20,2)</f>
        <v>0</v>
      </c>
      <c r="R20" s="173"/>
      <c r="S20" s="173" t="s">
        <v>182</v>
      </c>
      <c r="T20" s="174" t="s">
        <v>183</v>
      </c>
      <c r="U20" s="157">
        <v>0</v>
      </c>
      <c r="V20" s="157">
        <f>ROUND(E20*U20,2)</f>
        <v>0</v>
      </c>
      <c r="W20" s="157"/>
      <c r="X20" s="157" t="s">
        <v>51</v>
      </c>
      <c r="Y20" s="157" t="s">
        <v>175</v>
      </c>
      <c r="Z20" s="147"/>
      <c r="AA20" s="147"/>
      <c r="AB20" s="147"/>
      <c r="AC20" s="147"/>
      <c r="AD20" s="147"/>
      <c r="AE20" s="147"/>
      <c r="AF20" s="147"/>
      <c r="AG20" s="147" t="s">
        <v>184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248" t="s">
        <v>194</v>
      </c>
      <c r="D21" s="249"/>
      <c r="E21" s="249"/>
      <c r="F21" s="249"/>
      <c r="G21" s="249"/>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178</v>
      </c>
      <c r="AH21" s="147"/>
      <c r="AI21" s="147"/>
      <c r="AJ21" s="147"/>
      <c r="AK21" s="147"/>
      <c r="AL21" s="147"/>
      <c r="AM21" s="147"/>
      <c r="AN21" s="147"/>
      <c r="AO21" s="147"/>
      <c r="AP21" s="147"/>
      <c r="AQ21" s="147"/>
      <c r="AR21" s="147"/>
      <c r="AS21" s="147"/>
      <c r="AT21" s="147"/>
      <c r="AU21" s="147"/>
      <c r="AV21" s="147"/>
      <c r="AW21" s="147"/>
      <c r="AX21" s="147"/>
      <c r="AY21" s="147"/>
      <c r="AZ21" s="147"/>
      <c r="BA21" s="175" t="str">
        <f>C21</f>
        <v>Náklady na vyhotovení dokumentace skutečného provedení stavby a její předání objednateli v požadované formě a požadovaném počtu.</v>
      </c>
      <c r="BB21" s="147"/>
      <c r="BC21" s="147"/>
      <c r="BD21" s="147"/>
      <c r="BE21" s="147"/>
      <c r="BF21" s="147"/>
      <c r="BG21" s="147"/>
      <c r="BH21" s="147"/>
    </row>
    <row r="22" spans="1:60" outlineLevel="2" x14ac:dyDescent="0.2">
      <c r="A22" s="154"/>
      <c r="B22" s="155"/>
      <c r="C22" s="178" t="s">
        <v>73</v>
      </c>
      <c r="D22" s="158"/>
      <c r="E22" s="159">
        <v>1</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179</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8">
        <v>5</v>
      </c>
      <c r="B23" s="169" t="s">
        <v>195</v>
      </c>
      <c r="C23" s="177" t="s">
        <v>196</v>
      </c>
      <c r="D23" s="170" t="s">
        <v>171</v>
      </c>
      <c r="E23" s="171">
        <v>1</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182</v>
      </c>
      <c r="T23" s="174" t="s">
        <v>183</v>
      </c>
      <c r="U23" s="157">
        <v>0</v>
      </c>
      <c r="V23" s="157">
        <f>ROUND(E23*U23,2)</f>
        <v>0</v>
      </c>
      <c r="W23" s="157"/>
      <c r="X23" s="157" t="s">
        <v>51</v>
      </c>
      <c r="Y23" s="157" t="s">
        <v>175</v>
      </c>
      <c r="Z23" s="147"/>
      <c r="AA23" s="147"/>
      <c r="AB23" s="147"/>
      <c r="AC23" s="147"/>
      <c r="AD23" s="147"/>
      <c r="AE23" s="147"/>
      <c r="AF23" s="147"/>
      <c r="AG23" s="147" t="s">
        <v>184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2.5" outlineLevel="2" x14ac:dyDescent="0.2">
      <c r="A24" s="154"/>
      <c r="B24" s="155"/>
      <c r="C24" s="248" t="s">
        <v>197</v>
      </c>
      <c r="D24" s="249"/>
      <c r="E24" s="249"/>
      <c r="F24" s="249"/>
      <c r="G24" s="249"/>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178</v>
      </c>
      <c r="AH24" s="147"/>
      <c r="AI24" s="147"/>
      <c r="AJ24" s="147"/>
      <c r="AK24" s="147"/>
      <c r="AL24" s="147"/>
      <c r="AM24" s="147"/>
      <c r="AN24" s="147"/>
      <c r="AO24" s="147"/>
      <c r="AP24" s="147"/>
      <c r="AQ24" s="147"/>
      <c r="AR24" s="147"/>
      <c r="AS24" s="147"/>
      <c r="AT24" s="147"/>
      <c r="AU24" s="147"/>
      <c r="AV24" s="147"/>
      <c r="AW24" s="147"/>
      <c r="AX24" s="147"/>
      <c r="AY24" s="147"/>
      <c r="AZ24" s="147"/>
      <c r="BA24" s="175" t="str">
        <f>C24</f>
        <v>Náklady spojené s povinnou publicitou, pokud ji objednatel požaduje. Zahrnuje zejména náklady na propagační a informační billboardy, tabule, internetovou propagaci, tiskoviny apod.</v>
      </c>
      <c r="BB24" s="147"/>
      <c r="BC24" s="147"/>
      <c r="BD24" s="147"/>
      <c r="BE24" s="147"/>
      <c r="BF24" s="147"/>
      <c r="BG24" s="147"/>
      <c r="BH24" s="147"/>
    </row>
    <row r="25" spans="1:60" outlineLevel="1" x14ac:dyDescent="0.2">
      <c r="A25" s="168">
        <v>6</v>
      </c>
      <c r="B25" s="169" t="s">
        <v>198</v>
      </c>
      <c r="C25" s="177" t="s">
        <v>199</v>
      </c>
      <c r="D25" s="170" t="s">
        <v>171</v>
      </c>
      <c r="E25" s="171">
        <v>1</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172</v>
      </c>
      <c r="T25" s="174" t="s">
        <v>183</v>
      </c>
      <c r="U25" s="157">
        <v>0</v>
      </c>
      <c r="V25" s="157">
        <f>ROUND(E25*U25,2)</f>
        <v>0</v>
      </c>
      <c r="W25" s="157"/>
      <c r="X25" s="157" t="s">
        <v>51</v>
      </c>
      <c r="Y25" s="157" t="s">
        <v>175</v>
      </c>
      <c r="Z25" s="147"/>
      <c r="AA25" s="147"/>
      <c r="AB25" s="147"/>
      <c r="AC25" s="147"/>
      <c r="AD25" s="147"/>
      <c r="AE25" s="147"/>
      <c r="AF25" s="147"/>
      <c r="AG25" s="147" t="s">
        <v>184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48" t="s">
        <v>200</v>
      </c>
      <c r="D26" s="249"/>
      <c r="E26" s="249"/>
      <c r="F26" s="249"/>
      <c r="G26" s="249"/>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178</v>
      </c>
      <c r="AH26" s="147"/>
      <c r="AI26" s="147"/>
      <c r="AJ26" s="147"/>
      <c r="AK26" s="147"/>
      <c r="AL26" s="147"/>
      <c r="AM26" s="147"/>
      <c r="AN26" s="147"/>
      <c r="AO26" s="147"/>
      <c r="AP26" s="147"/>
      <c r="AQ26" s="147"/>
      <c r="AR26" s="147"/>
      <c r="AS26" s="147"/>
      <c r="AT26" s="147"/>
      <c r="AU26" s="147"/>
      <c r="AV26" s="147"/>
      <c r="AW26" s="147"/>
      <c r="AX26" s="147"/>
      <c r="AY26" s="147"/>
      <c r="AZ26" s="147"/>
      <c r="BA26" s="175" t="str">
        <f>C26</f>
        <v>náklady spojené s provedením všech technickými normami předepsaných zkoušek a revizí stavebních konstrukcí nebo stavebních prací.</v>
      </c>
      <c r="BB26" s="147"/>
      <c r="BC26" s="147"/>
      <c r="BD26" s="147"/>
      <c r="BE26" s="147"/>
      <c r="BF26" s="147"/>
      <c r="BG26" s="147"/>
      <c r="BH26" s="147"/>
    </row>
    <row r="27" spans="1:60" outlineLevel="2" x14ac:dyDescent="0.2">
      <c r="A27" s="154"/>
      <c r="B27" s="155"/>
      <c r="C27" s="178" t="s">
        <v>73</v>
      </c>
      <c r="D27" s="158"/>
      <c r="E27" s="159">
        <v>1</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179</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
      <c r="A28" s="3"/>
      <c r="B28" s="4"/>
      <c r="C28" s="179"/>
      <c r="D28" s="6"/>
      <c r="E28" s="3"/>
      <c r="F28" s="3"/>
      <c r="G28" s="3"/>
      <c r="H28" s="3"/>
      <c r="I28" s="3"/>
      <c r="J28" s="3"/>
      <c r="K28" s="3"/>
      <c r="L28" s="3"/>
      <c r="M28" s="3"/>
      <c r="N28" s="3"/>
      <c r="O28" s="3"/>
      <c r="P28" s="3"/>
      <c r="Q28" s="3"/>
      <c r="R28" s="3"/>
      <c r="S28" s="3"/>
      <c r="T28" s="3"/>
      <c r="U28" s="3"/>
      <c r="V28" s="3"/>
      <c r="W28" s="3"/>
      <c r="X28" s="3"/>
      <c r="Y28" s="3"/>
      <c r="AE28">
        <v>15</v>
      </c>
      <c r="AF28">
        <v>21</v>
      </c>
      <c r="AG28" t="s">
        <v>153</v>
      </c>
    </row>
    <row r="29" spans="1:60" x14ac:dyDescent="0.2">
      <c r="A29" s="150"/>
      <c r="B29" s="151" t="s">
        <v>29</v>
      </c>
      <c r="C29" s="180"/>
      <c r="D29" s="152"/>
      <c r="E29" s="153"/>
      <c r="F29" s="153"/>
      <c r="G29" s="167">
        <f>G8+G12</f>
        <v>0</v>
      </c>
      <c r="H29" s="3"/>
      <c r="I29" s="3"/>
      <c r="J29" s="3"/>
      <c r="K29" s="3"/>
      <c r="L29" s="3"/>
      <c r="M29" s="3"/>
      <c r="N29" s="3"/>
      <c r="O29" s="3"/>
      <c r="P29" s="3"/>
      <c r="Q29" s="3"/>
      <c r="R29" s="3"/>
      <c r="S29" s="3"/>
      <c r="T29" s="3"/>
      <c r="U29" s="3"/>
      <c r="V29" s="3"/>
      <c r="W29" s="3"/>
      <c r="X29" s="3"/>
      <c r="Y29" s="3"/>
      <c r="AE29">
        <f>SUMIF(L7:L27,AE28,G7:G27)</f>
        <v>0</v>
      </c>
      <c r="AF29">
        <f>SUMIF(L7:L27,AF28,G7:G27)</f>
        <v>0</v>
      </c>
      <c r="AG29" t="s">
        <v>201</v>
      </c>
    </row>
    <row r="30" spans="1:60" x14ac:dyDescent="0.2">
      <c r="C30" s="181"/>
      <c r="D30" s="10"/>
      <c r="AG30" t="s">
        <v>202</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Ehw5SskEm/4IGpKjluM/2qbPipnyJisFYoT5Jd2SNlpbEx669BnfDAeUkNVp609undjiCqjrmXdm6uibS2Snw==" saltValue="xk7JPh4Zn3ddeXYDrPr68Q==" spinCount="100000" sheet="1" formatRows="0"/>
  <mergeCells count="12">
    <mergeCell ref="C26:G26"/>
    <mergeCell ref="A1:G1"/>
    <mergeCell ref="C2:G2"/>
    <mergeCell ref="C3:G3"/>
    <mergeCell ref="C4:G4"/>
    <mergeCell ref="C10:G10"/>
    <mergeCell ref="C14:G14"/>
    <mergeCell ref="C15:G15"/>
    <mergeCell ref="C16:G16"/>
    <mergeCell ref="C19:G19"/>
    <mergeCell ref="C21:G21"/>
    <mergeCell ref="C24:G24"/>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0" customWidth="1"/>
    <col min="3" max="3" width="63.28515625" style="120"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0" t="s">
        <v>140</v>
      </c>
      <c r="B1" s="250"/>
      <c r="C1" s="250"/>
      <c r="D1" s="250"/>
      <c r="E1" s="250"/>
      <c r="F1" s="250"/>
      <c r="G1" s="250"/>
      <c r="AG1" t="s">
        <v>141</v>
      </c>
    </row>
    <row r="2" spans="1:60" ht="25.15" customHeight="1" x14ac:dyDescent="0.2">
      <c r="A2" s="139" t="s">
        <v>7</v>
      </c>
      <c r="B2" s="49" t="s">
        <v>44</v>
      </c>
      <c r="C2" s="251" t="s">
        <v>45</v>
      </c>
      <c r="D2" s="252"/>
      <c r="E2" s="252"/>
      <c r="F2" s="252"/>
      <c r="G2" s="253"/>
      <c r="AG2" t="s">
        <v>142</v>
      </c>
    </row>
    <row r="3" spans="1:60" ht="25.15" customHeight="1" x14ac:dyDescent="0.2">
      <c r="A3" s="139" t="s">
        <v>8</v>
      </c>
      <c r="B3" s="49" t="s">
        <v>48</v>
      </c>
      <c r="C3" s="251" t="s">
        <v>49</v>
      </c>
      <c r="D3" s="252"/>
      <c r="E3" s="252"/>
      <c r="F3" s="252"/>
      <c r="G3" s="253"/>
      <c r="AC3" s="120" t="s">
        <v>142</v>
      </c>
      <c r="AG3" t="s">
        <v>143</v>
      </c>
    </row>
    <row r="4" spans="1:60" ht="25.15" customHeight="1" x14ac:dyDescent="0.2">
      <c r="A4" s="140" t="s">
        <v>9</v>
      </c>
      <c r="B4" s="141" t="s">
        <v>48</v>
      </c>
      <c r="C4" s="254" t="s">
        <v>52</v>
      </c>
      <c r="D4" s="255"/>
      <c r="E4" s="255"/>
      <c r="F4" s="255"/>
      <c r="G4" s="256"/>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c r="Y6" s="146" t="s">
        <v>166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167</v>
      </c>
      <c r="B8" s="162" t="s">
        <v>77</v>
      </c>
      <c r="C8" s="176" t="s">
        <v>78</v>
      </c>
      <c r="D8" s="163"/>
      <c r="E8" s="164"/>
      <c r="F8" s="165"/>
      <c r="G8" s="165">
        <f>SUMIF(AG9:AG13,"&lt;&gt;NOR",G9:G13)</f>
        <v>0</v>
      </c>
      <c r="H8" s="165"/>
      <c r="I8" s="165">
        <f>SUM(I9:I13)</f>
        <v>0</v>
      </c>
      <c r="J8" s="165"/>
      <c r="K8" s="165">
        <f>SUM(K9:K13)</f>
        <v>0</v>
      </c>
      <c r="L8" s="165"/>
      <c r="M8" s="165">
        <f>SUM(M9:M13)</f>
        <v>0</v>
      </c>
      <c r="N8" s="164"/>
      <c r="O8" s="164">
        <f>SUM(O9:O13)</f>
        <v>1.38</v>
      </c>
      <c r="P8" s="164"/>
      <c r="Q8" s="164">
        <f>SUM(Q9:Q13)</f>
        <v>0</v>
      </c>
      <c r="R8" s="165"/>
      <c r="S8" s="165"/>
      <c r="T8" s="166"/>
      <c r="U8" s="160"/>
      <c r="V8" s="160">
        <f>SUM(V9:V13)</f>
        <v>5.2</v>
      </c>
      <c r="W8" s="160"/>
      <c r="X8" s="160"/>
      <c r="Y8" s="160"/>
      <c r="AG8" t="s">
        <v>168</v>
      </c>
    </row>
    <row r="9" spans="1:60" outlineLevel="1" x14ac:dyDescent="0.2">
      <c r="A9" s="168">
        <v>1</v>
      </c>
      <c r="B9" s="169" t="s">
        <v>203</v>
      </c>
      <c r="C9" s="177" t="s">
        <v>204</v>
      </c>
      <c r="D9" s="170" t="s">
        <v>205</v>
      </c>
      <c r="E9" s="171">
        <v>8</v>
      </c>
      <c r="F9" s="172"/>
      <c r="G9" s="173">
        <f>ROUND(E9*F9,2)</f>
        <v>0</v>
      </c>
      <c r="H9" s="172"/>
      <c r="I9" s="173">
        <f>ROUND(E9*H9,2)</f>
        <v>0</v>
      </c>
      <c r="J9" s="172"/>
      <c r="K9" s="173">
        <f>ROUND(E9*J9,2)</f>
        <v>0</v>
      </c>
      <c r="L9" s="173">
        <v>21</v>
      </c>
      <c r="M9" s="173">
        <f>G9*(1+L9/100)</f>
        <v>0</v>
      </c>
      <c r="N9" s="171">
        <v>0.17199</v>
      </c>
      <c r="O9" s="171">
        <f>ROUND(E9*N9,2)</f>
        <v>1.38</v>
      </c>
      <c r="P9" s="171">
        <v>0</v>
      </c>
      <c r="Q9" s="171">
        <f>ROUND(E9*P9,2)</f>
        <v>0</v>
      </c>
      <c r="R9" s="173" t="s">
        <v>206</v>
      </c>
      <c r="S9" s="173" t="s">
        <v>182</v>
      </c>
      <c r="T9" s="174" t="s">
        <v>182</v>
      </c>
      <c r="U9" s="157">
        <v>0.65</v>
      </c>
      <c r="V9" s="157">
        <f>ROUND(E9*U9,2)</f>
        <v>5.2</v>
      </c>
      <c r="W9" s="157"/>
      <c r="X9" s="157" t="s">
        <v>174</v>
      </c>
      <c r="Y9" s="157" t="s">
        <v>175</v>
      </c>
      <c r="Z9" s="147"/>
      <c r="AA9" s="147"/>
      <c r="AB9" s="147"/>
      <c r="AC9" s="147"/>
      <c r="AD9" s="147"/>
      <c r="AE9" s="147"/>
      <c r="AF9" s="147"/>
      <c r="AG9" s="147" t="s">
        <v>207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7" t="s">
        <v>208</v>
      </c>
      <c r="D10" s="258"/>
      <c r="E10" s="258"/>
      <c r="F10" s="258"/>
      <c r="G10" s="258"/>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209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178" t="s">
        <v>210</v>
      </c>
      <c r="D11" s="158"/>
      <c r="E11" s="159">
        <v>0.49</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179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78" t="s">
        <v>211</v>
      </c>
      <c r="D12" s="158"/>
      <c r="E12" s="159">
        <v>7.02</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179</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78" t="s">
        <v>212</v>
      </c>
      <c r="D13" s="158"/>
      <c r="E13" s="159">
        <v>0.49</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179</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
      <c r="A14" s="161" t="s">
        <v>167</v>
      </c>
      <c r="B14" s="162" t="s">
        <v>87</v>
      </c>
      <c r="C14" s="176" t="s">
        <v>88</v>
      </c>
      <c r="D14" s="163"/>
      <c r="E14" s="164"/>
      <c r="F14" s="165"/>
      <c r="G14" s="165">
        <f>SUMIF(AG15:AG26,"&lt;&gt;NOR",G15:G26)</f>
        <v>0</v>
      </c>
      <c r="H14" s="165"/>
      <c r="I14" s="165">
        <f>SUM(I15:I26)</f>
        <v>0</v>
      </c>
      <c r="J14" s="165"/>
      <c r="K14" s="165">
        <f>SUM(K15:K26)</f>
        <v>0</v>
      </c>
      <c r="L14" s="165"/>
      <c r="M14" s="165">
        <f>SUM(M15:M26)</f>
        <v>0</v>
      </c>
      <c r="N14" s="164"/>
      <c r="O14" s="164">
        <f>SUM(O15:O26)</f>
        <v>0.66</v>
      </c>
      <c r="P14" s="164"/>
      <c r="Q14" s="164">
        <f>SUM(Q15:Q26)</f>
        <v>0</v>
      </c>
      <c r="R14" s="165"/>
      <c r="S14" s="165"/>
      <c r="T14" s="166"/>
      <c r="U14" s="160"/>
      <c r="V14" s="160">
        <f>SUM(V15:V26)</f>
        <v>68.320000000000007</v>
      </c>
      <c r="W14" s="160"/>
      <c r="X14" s="160"/>
      <c r="Y14" s="160"/>
      <c r="AG14" t="s">
        <v>168</v>
      </c>
    </row>
    <row r="15" spans="1:60" ht="22.5" outlineLevel="1" x14ac:dyDescent="0.2">
      <c r="A15" s="168">
        <v>2</v>
      </c>
      <c r="B15" s="169" t="s">
        <v>213</v>
      </c>
      <c r="C15" s="177" t="s">
        <v>214</v>
      </c>
      <c r="D15" s="170" t="s">
        <v>205</v>
      </c>
      <c r="E15" s="171">
        <v>8.98</v>
      </c>
      <c r="F15" s="172"/>
      <c r="G15" s="173">
        <f>ROUND(E15*F15,2)</f>
        <v>0</v>
      </c>
      <c r="H15" s="172"/>
      <c r="I15" s="173">
        <f>ROUND(E15*H15,2)</f>
        <v>0</v>
      </c>
      <c r="J15" s="172"/>
      <c r="K15" s="173">
        <f>ROUND(E15*J15,2)</f>
        <v>0</v>
      </c>
      <c r="L15" s="173">
        <v>21</v>
      </c>
      <c r="M15" s="173">
        <f>G15*(1+L15/100)</f>
        <v>0</v>
      </c>
      <c r="N15" s="171">
        <v>5.3600000000000002E-3</v>
      </c>
      <c r="O15" s="171">
        <f>ROUND(E15*N15,2)</f>
        <v>0.05</v>
      </c>
      <c r="P15" s="171">
        <v>0</v>
      </c>
      <c r="Q15" s="171">
        <f>ROUND(E15*P15,2)</f>
        <v>0</v>
      </c>
      <c r="R15" s="173" t="s">
        <v>206</v>
      </c>
      <c r="S15" s="173" t="s">
        <v>182</v>
      </c>
      <c r="T15" s="174" t="s">
        <v>182</v>
      </c>
      <c r="U15" s="157">
        <v>0.48</v>
      </c>
      <c r="V15" s="157">
        <f>ROUND(E15*U15,2)</f>
        <v>4.3099999999999996</v>
      </c>
      <c r="W15" s="157"/>
      <c r="X15" s="157" t="s">
        <v>174</v>
      </c>
      <c r="Y15" s="157" t="s">
        <v>175</v>
      </c>
      <c r="Z15" s="147"/>
      <c r="AA15" s="147"/>
      <c r="AB15" s="147"/>
      <c r="AC15" s="147"/>
      <c r="AD15" s="147"/>
      <c r="AE15" s="147"/>
      <c r="AF15" s="147"/>
      <c r="AG15" s="147" t="s">
        <v>207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57" t="s">
        <v>215</v>
      </c>
      <c r="D16" s="258"/>
      <c r="E16" s="258"/>
      <c r="F16" s="258"/>
      <c r="G16" s="258"/>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209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78" t="s">
        <v>211</v>
      </c>
      <c r="D17" s="158"/>
      <c r="E17" s="159">
        <v>7.02</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179</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78" t="s">
        <v>216</v>
      </c>
      <c r="D18" s="158"/>
      <c r="E18" s="159">
        <v>1.96</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179</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3</v>
      </c>
      <c r="B19" s="169" t="s">
        <v>217</v>
      </c>
      <c r="C19" s="177" t="s">
        <v>218</v>
      </c>
      <c r="D19" s="170" t="s">
        <v>219</v>
      </c>
      <c r="E19" s="171">
        <v>250.4</v>
      </c>
      <c r="F19" s="172"/>
      <c r="G19" s="173">
        <f>ROUND(E19*F19,2)</f>
        <v>0</v>
      </c>
      <c r="H19" s="172"/>
      <c r="I19" s="173">
        <f>ROUND(E19*H19,2)</f>
        <v>0</v>
      </c>
      <c r="J19" s="172"/>
      <c r="K19" s="173">
        <f>ROUND(E19*J19,2)</f>
        <v>0</v>
      </c>
      <c r="L19" s="173">
        <v>21</v>
      </c>
      <c r="M19" s="173">
        <f>G19*(1+L19/100)</f>
        <v>0</v>
      </c>
      <c r="N19" s="171">
        <v>2.3800000000000002E-3</v>
      </c>
      <c r="O19" s="171">
        <f>ROUND(E19*N19,2)</f>
        <v>0.6</v>
      </c>
      <c r="P19" s="171">
        <v>0</v>
      </c>
      <c r="Q19" s="171">
        <f>ROUND(E19*P19,2)</f>
        <v>0</v>
      </c>
      <c r="R19" s="173" t="s">
        <v>220</v>
      </c>
      <c r="S19" s="173" t="s">
        <v>182</v>
      </c>
      <c r="T19" s="174" t="s">
        <v>182</v>
      </c>
      <c r="U19" s="157">
        <v>0.18</v>
      </c>
      <c r="V19" s="157">
        <f>ROUND(E19*U19,2)</f>
        <v>45.07</v>
      </c>
      <c r="W19" s="157"/>
      <c r="X19" s="157" t="s">
        <v>174</v>
      </c>
      <c r="Y19" s="157" t="s">
        <v>175</v>
      </c>
      <c r="Z19" s="147"/>
      <c r="AA19" s="147"/>
      <c r="AB19" s="147"/>
      <c r="AC19" s="147"/>
      <c r="AD19" s="147"/>
      <c r="AE19" s="147"/>
      <c r="AF19" s="147"/>
      <c r="AG19" s="147" t="s">
        <v>207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78" t="s">
        <v>221</v>
      </c>
      <c r="D20" s="158"/>
      <c r="E20" s="159">
        <v>12.6</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179</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3" x14ac:dyDescent="0.2">
      <c r="A21" s="154"/>
      <c r="B21" s="155"/>
      <c r="C21" s="178" t="s">
        <v>222</v>
      </c>
      <c r="D21" s="158"/>
      <c r="E21" s="159">
        <v>237.8</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179</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68">
        <v>4</v>
      </c>
      <c r="B22" s="169" t="s">
        <v>223</v>
      </c>
      <c r="C22" s="177" t="s">
        <v>224</v>
      </c>
      <c r="D22" s="170" t="s">
        <v>219</v>
      </c>
      <c r="E22" s="171">
        <v>189.35</v>
      </c>
      <c r="F22" s="172"/>
      <c r="G22" s="173">
        <f>ROUND(E22*F22,2)</f>
        <v>0</v>
      </c>
      <c r="H22" s="172"/>
      <c r="I22" s="173">
        <f>ROUND(E22*H22,2)</f>
        <v>0</v>
      </c>
      <c r="J22" s="172"/>
      <c r="K22" s="173">
        <f>ROUND(E22*J22,2)</f>
        <v>0</v>
      </c>
      <c r="L22" s="173">
        <v>21</v>
      </c>
      <c r="M22" s="173">
        <f>G22*(1+L22/100)</f>
        <v>0</v>
      </c>
      <c r="N22" s="171">
        <v>0</v>
      </c>
      <c r="O22" s="171">
        <f>ROUND(E22*N22,2)</f>
        <v>0</v>
      </c>
      <c r="P22" s="171">
        <v>0</v>
      </c>
      <c r="Q22" s="171">
        <f>ROUND(E22*P22,2)</f>
        <v>0</v>
      </c>
      <c r="R22" s="173" t="s">
        <v>206</v>
      </c>
      <c r="S22" s="173" t="s">
        <v>182</v>
      </c>
      <c r="T22" s="174" t="s">
        <v>182</v>
      </c>
      <c r="U22" s="157">
        <v>0.1</v>
      </c>
      <c r="V22" s="157">
        <f>ROUND(E22*U22,2)</f>
        <v>18.940000000000001</v>
      </c>
      <c r="W22" s="157"/>
      <c r="X22" s="157" t="s">
        <v>174</v>
      </c>
      <c r="Y22" s="157" t="s">
        <v>175</v>
      </c>
      <c r="Z22" s="147"/>
      <c r="AA22" s="147"/>
      <c r="AB22" s="147"/>
      <c r="AC22" s="147"/>
      <c r="AD22" s="147"/>
      <c r="AE22" s="147"/>
      <c r="AF22" s="147"/>
      <c r="AG22" s="147" t="s">
        <v>176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178" t="s">
        <v>221</v>
      </c>
      <c r="D23" s="158"/>
      <c r="E23" s="159">
        <v>12.6</v>
      </c>
      <c r="F23" s="157"/>
      <c r="G23" s="157"/>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179</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3" x14ac:dyDescent="0.2">
      <c r="A24" s="154"/>
      <c r="B24" s="155"/>
      <c r="C24" s="178" t="s">
        <v>225</v>
      </c>
      <c r="D24" s="158"/>
      <c r="E24" s="159">
        <v>176.75</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179</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8">
        <v>5</v>
      </c>
      <c r="B25" s="169" t="s">
        <v>226</v>
      </c>
      <c r="C25" s="177" t="s">
        <v>227</v>
      </c>
      <c r="D25" s="170" t="s">
        <v>219</v>
      </c>
      <c r="E25" s="171">
        <v>189.35</v>
      </c>
      <c r="F25" s="172"/>
      <c r="G25" s="173">
        <f>ROUND(E25*F25,2)</f>
        <v>0</v>
      </c>
      <c r="H25" s="172"/>
      <c r="I25" s="173">
        <f>ROUND(E25*H25,2)</f>
        <v>0</v>
      </c>
      <c r="J25" s="172"/>
      <c r="K25" s="173">
        <f>ROUND(E25*J25,2)</f>
        <v>0</v>
      </c>
      <c r="L25" s="173">
        <v>21</v>
      </c>
      <c r="M25" s="173">
        <f>G25*(1+L25/100)</f>
        <v>0</v>
      </c>
      <c r="N25" s="171">
        <v>5.0000000000000002E-5</v>
      </c>
      <c r="O25" s="171">
        <f>ROUND(E25*N25,2)</f>
        <v>0.01</v>
      </c>
      <c r="P25" s="171">
        <v>0</v>
      </c>
      <c r="Q25" s="171">
        <f>ROUND(E25*P25,2)</f>
        <v>0</v>
      </c>
      <c r="R25" s="173" t="s">
        <v>228</v>
      </c>
      <c r="S25" s="173" t="s">
        <v>182</v>
      </c>
      <c r="T25" s="174" t="s">
        <v>182</v>
      </c>
      <c r="U25" s="157">
        <v>0</v>
      </c>
      <c r="V25" s="157">
        <f>ROUND(E25*U25,2)</f>
        <v>0</v>
      </c>
      <c r="W25" s="157"/>
      <c r="X25" s="157" t="s">
        <v>229</v>
      </c>
      <c r="Y25" s="157" t="s">
        <v>175</v>
      </c>
      <c r="Z25" s="147"/>
      <c r="AA25" s="147"/>
      <c r="AB25" s="147"/>
      <c r="AC25" s="147"/>
      <c r="AD25" s="147"/>
      <c r="AE25" s="147"/>
      <c r="AF25" s="147"/>
      <c r="AG25" s="147" t="s">
        <v>230</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178" t="s">
        <v>231</v>
      </c>
      <c r="D26" s="158"/>
      <c r="E26" s="159">
        <v>189.35</v>
      </c>
      <c r="F26" s="157"/>
      <c r="G26" s="15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179</v>
      </c>
      <c r="AH26" s="147">
        <v>5</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161" t="s">
        <v>167</v>
      </c>
      <c r="B27" s="162" t="s">
        <v>93</v>
      </c>
      <c r="C27" s="176" t="s">
        <v>94</v>
      </c>
      <c r="D27" s="163"/>
      <c r="E27" s="164"/>
      <c r="F27" s="165"/>
      <c r="G27" s="165">
        <f>SUMIF(AG28:AG98,"&lt;&gt;NOR",G28:G98)</f>
        <v>0</v>
      </c>
      <c r="H27" s="165"/>
      <c r="I27" s="165">
        <f>SUM(I28:I98)</f>
        <v>0</v>
      </c>
      <c r="J27" s="165"/>
      <c r="K27" s="165">
        <f>SUM(K28:K98)</f>
        <v>0</v>
      </c>
      <c r="L27" s="165"/>
      <c r="M27" s="165">
        <f>SUM(M28:M98)</f>
        <v>0</v>
      </c>
      <c r="N27" s="164"/>
      <c r="O27" s="164">
        <f>SUM(O28:O98)</f>
        <v>1.5400000000000003</v>
      </c>
      <c r="P27" s="164"/>
      <c r="Q27" s="164">
        <f>SUM(Q28:Q98)</f>
        <v>0</v>
      </c>
      <c r="R27" s="165"/>
      <c r="S27" s="165"/>
      <c r="T27" s="166"/>
      <c r="U27" s="160"/>
      <c r="V27" s="160">
        <f>SUM(V28:V98)</f>
        <v>34.74</v>
      </c>
      <c r="W27" s="160"/>
      <c r="X27" s="160"/>
      <c r="Y27" s="160"/>
      <c r="AG27" t="s">
        <v>168</v>
      </c>
    </row>
    <row r="28" spans="1:60" ht="22.5" outlineLevel="1" x14ac:dyDescent="0.2">
      <c r="A28" s="168">
        <v>6</v>
      </c>
      <c r="B28" s="169" t="s">
        <v>232</v>
      </c>
      <c r="C28" s="177" t="s">
        <v>233</v>
      </c>
      <c r="D28" s="170" t="s">
        <v>219</v>
      </c>
      <c r="E28" s="171">
        <v>50.65</v>
      </c>
      <c r="F28" s="172"/>
      <c r="G28" s="173">
        <f>ROUND(E28*F28,2)</f>
        <v>0</v>
      </c>
      <c r="H28" s="172"/>
      <c r="I28" s="173">
        <f>ROUND(E28*H28,2)</f>
        <v>0</v>
      </c>
      <c r="J28" s="172"/>
      <c r="K28" s="173">
        <f>ROUND(E28*J28,2)</f>
        <v>0</v>
      </c>
      <c r="L28" s="173">
        <v>21</v>
      </c>
      <c r="M28" s="173">
        <f>G28*(1+L28/100)</f>
        <v>0</v>
      </c>
      <c r="N28" s="171">
        <v>6.8100000000000001E-3</v>
      </c>
      <c r="O28" s="171">
        <f>ROUND(E28*N28,2)</f>
        <v>0.34</v>
      </c>
      <c r="P28" s="171">
        <v>0</v>
      </c>
      <c r="Q28" s="171">
        <f>ROUND(E28*P28,2)</f>
        <v>0</v>
      </c>
      <c r="R28" s="173" t="s">
        <v>206</v>
      </c>
      <c r="S28" s="173" t="s">
        <v>182</v>
      </c>
      <c r="T28" s="174" t="s">
        <v>182</v>
      </c>
      <c r="U28" s="157">
        <v>0.43</v>
      </c>
      <c r="V28" s="157">
        <f>ROUND(E28*U28,2)</f>
        <v>21.78</v>
      </c>
      <c r="W28" s="157"/>
      <c r="X28" s="157" t="s">
        <v>174</v>
      </c>
      <c r="Y28" s="157" t="s">
        <v>175</v>
      </c>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2" x14ac:dyDescent="0.2">
      <c r="A29" s="154"/>
      <c r="B29" s="155"/>
      <c r="C29" s="257" t="s">
        <v>234</v>
      </c>
      <c r="D29" s="258"/>
      <c r="E29" s="258"/>
      <c r="F29" s="258"/>
      <c r="G29" s="258"/>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209</v>
      </c>
      <c r="AH29" s="147"/>
      <c r="AI29" s="147"/>
      <c r="AJ29" s="147"/>
      <c r="AK29" s="147"/>
      <c r="AL29" s="147"/>
      <c r="AM29" s="147"/>
      <c r="AN29" s="147"/>
      <c r="AO29" s="147"/>
      <c r="AP29" s="147"/>
      <c r="AQ29" s="147"/>
      <c r="AR29" s="147"/>
      <c r="AS29" s="147"/>
      <c r="AT29" s="147"/>
      <c r="AU29" s="147"/>
      <c r="AV29" s="147"/>
      <c r="AW29" s="147"/>
      <c r="AX29" s="147"/>
      <c r="AY29" s="147"/>
      <c r="AZ29" s="147"/>
      <c r="BA29" s="175" t="str">
        <f>C29</f>
        <v>a poloplastických hmot na montážní pěnu, zapravení omítky pod parapetem, těsnění spáry mezi parapetem a rámem okna, dodávka silikonu.</v>
      </c>
      <c r="BB29" s="147"/>
      <c r="BC29" s="147"/>
      <c r="BD29" s="147"/>
      <c r="BE29" s="147"/>
      <c r="BF29" s="147"/>
      <c r="BG29" s="147"/>
      <c r="BH29" s="147"/>
    </row>
    <row r="30" spans="1:60" outlineLevel="2" x14ac:dyDescent="0.2">
      <c r="A30" s="154"/>
      <c r="B30" s="155"/>
      <c r="C30" s="178" t="s">
        <v>235</v>
      </c>
      <c r="D30" s="158"/>
      <c r="E30" s="159">
        <v>27</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179</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178" t="s">
        <v>236</v>
      </c>
      <c r="D31" s="158"/>
      <c r="E31" s="159">
        <v>9.6</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179</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178" t="s">
        <v>236</v>
      </c>
      <c r="D32" s="158"/>
      <c r="E32" s="159">
        <v>9.6</v>
      </c>
      <c r="F32" s="157"/>
      <c r="G32" s="157"/>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179</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178" t="s">
        <v>237</v>
      </c>
      <c r="D33" s="158"/>
      <c r="E33" s="159">
        <v>4.45</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179</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68">
        <v>7</v>
      </c>
      <c r="B34" s="169" t="s">
        <v>238</v>
      </c>
      <c r="C34" s="177" t="s">
        <v>239</v>
      </c>
      <c r="D34" s="170" t="s">
        <v>219</v>
      </c>
      <c r="E34" s="171">
        <v>2.4</v>
      </c>
      <c r="F34" s="172"/>
      <c r="G34" s="173">
        <f>ROUND(E34*F34,2)</f>
        <v>0</v>
      </c>
      <c r="H34" s="172"/>
      <c r="I34" s="173">
        <f>ROUND(E34*H34,2)</f>
        <v>0</v>
      </c>
      <c r="J34" s="172"/>
      <c r="K34" s="173">
        <f>ROUND(E34*J34,2)</f>
        <v>0</v>
      </c>
      <c r="L34" s="173">
        <v>21</v>
      </c>
      <c r="M34" s="173">
        <f>G34*(1+L34/100)</f>
        <v>0</v>
      </c>
      <c r="N34" s="171">
        <v>8.7600000000000004E-3</v>
      </c>
      <c r="O34" s="171">
        <f>ROUND(E34*N34,2)</f>
        <v>0.02</v>
      </c>
      <c r="P34" s="171">
        <v>0</v>
      </c>
      <c r="Q34" s="171">
        <f>ROUND(E34*P34,2)</f>
        <v>0</v>
      </c>
      <c r="R34" s="173" t="s">
        <v>206</v>
      </c>
      <c r="S34" s="173" t="s">
        <v>182</v>
      </c>
      <c r="T34" s="174" t="s">
        <v>182</v>
      </c>
      <c r="U34" s="157">
        <v>0.43</v>
      </c>
      <c r="V34" s="157">
        <f>ROUND(E34*U34,2)</f>
        <v>1.03</v>
      </c>
      <c r="W34" s="157"/>
      <c r="X34" s="157" t="s">
        <v>174</v>
      </c>
      <c r="Y34" s="157" t="s">
        <v>175</v>
      </c>
      <c r="Z34" s="147"/>
      <c r="AA34" s="147"/>
      <c r="AB34" s="147"/>
      <c r="AC34" s="147"/>
      <c r="AD34" s="147"/>
      <c r="AE34" s="147"/>
      <c r="AF34" s="147"/>
      <c r="AG34" s="147" t="s">
        <v>176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2" x14ac:dyDescent="0.2">
      <c r="A35" s="154"/>
      <c r="B35" s="155"/>
      <c r="C35" s="257" t="s">
        <v>234</v>
      </c>
      <c r="D35" s="258"/>
      <c r="E35" s="258"/>
      <c r="F35" s="258"/>
      <c r="G35" s="258"/>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209</v>
      </c>
      <c r="AH35" s="147"/>
      <c r="AI35" s="147"/>
      <c r="AJ35" s="147"/>
      <c r="AK35" s="147"/>
      <c r="AL35" s="147"/>
      <c r="AM35" s="147"/>
      <c r="AN35" s="147"/>
      <c r="AO35" s="147"/>
      <c r="AP35" s="147"/>
      <c r="AQ35" s="147"/>
      <c r="AR35" s="147"/>
      <c r="AS35" s="147"/>
      <c r="AT35" s="147"/>
      <c r="AU35" s="147"/>
      <c r="AV35" s="147"/>
      <c r="AW35" s="147"/>
      <c r="AX35" s="147"/>
      <c r="AY35" s="147"/>
      <c r="AZ35" s="147"/>
      <c r="BA35" s="175" t="str">
        <f>C35</f>
        <v>a poloplastických hmot na montážní pěnu, zapravení omítky pod parapetem, těsnění spáry mezi parapetem a rámem okna, dodávka silikonu.</v>
      </c>
      <c r="BB35" s="147"/>
      <c r="BC35" s="147"/>
      <c r="BD35" s="147"/>
      <c r="BE35" s="147"/>
      <c r="BF35" s="147"/>
      <c r="BG35" s="147"/>
      <c r="BH35" s="147"/>
    </row>
    <row r="36" spans="1:60" outlineLevel="2" x14ac:dyDescent="0.2">
      <c r="A36" s="154"/>
      <c r="B36" s="155"/>
      <c r="C36" s="178" t="s">
        <v>240</v>
      </c>
      <c r="D36" s="158"/>
      <c r="E36" s="159">
        <v>2.4</v>
      </c>
      <c r="F36" s="157"/>
      <c r="G36" s="15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179</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8">
        <v>8</v>
      </c>
      <c r="B37" s="169" t="s">
        <v>241</v>
      </c>
      <c r="C37" s="177" t="s">
        <v>242</v>
      </c>
      <c r="D37" s="170" t="s">
        <v>219</v>
      </c>
      <c r="E37" s="171">
        <v>15.7</v>
      </c>
      <c r="F37" s="172"/>
      <c r="G37" s="173">
        <f>ROUND(E37*F37,2)</f>
        <v>0</v>
      </c>
      <c r="H37" s="172"/>
      <c r="I37" s="173">
        <f>ROUND(E37*H37,2)</f>
        <v>0</v>
      </c>
      <c r="J37" s="172"/>
      <c r="K37" s="173">
        <f>ROUND(E37*J37,2)</f>
        <v>0</v>
      </c>
      <c r="L37" s="173">
        <v>21</v>
      </c>
      <c r="M37" s="173">
        <f>G37*(1+L37/100)</f>
        <v>0</v>
      </c>
      <c r="N37" s="171">
        <v>2.0000000000000002E-5</v>
      </c>
      <c r="O37" s="171">
        <f>ROUND(E37*N37,2)</f>
        <v>0</v>
      </c>
      <c r="P37" s="171">
        <v>0</v>
      </c>
      <c r="Q37" s="171">
        <f>ROUND(E37*P37,2)</f>
        <v>0</v>
      </c>
      <c r="R37" s="173" t="s">
        <v>243</v>
      </c>
      <c r="S37" s="173" t="s">
        <v>182</v>
      </c>
      <c r="T37" s="174" t="s">
        <v>182</v>
      </c>
      <c r="U37" s="157">
        <v>0.76</v>
      </c>
      <c r="V37" s="157">
        <f>ROUND(E37*U37,2)</f>
        <v>11.93</v>
      </c>
      <c r="W37" s="157"/>
      <c r="X37" s="157" t="s">
        <v>174</v>
      </c>
      <c r="Y37" s="157" t="s">
        <v>175</v>
      </c>
      <c r="Z37" s="147"/>
      <c r="AA37" s="147"/>
      <c r="AB37" s="147"/>
      <c r="AC37" s="147"/>
      <c r="AD37" s="147"/>
      <c r="AE37" s="147"/>
      <c r="AF37" s="147"/>
      <c r="AG37" s="147" t="s">
        <v>244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248" t="s">
        <v>245</v>
      </c>
      <c r="D38" s="249"/>
      <c r="E38" s="249"/>
      <c r="F38" s="249"/>
      <c r="G38" s="249"/>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178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178" t="s">
        <v>246</v>
      </c>
      <c r="D39" s="158"/>
      <c r="E39" s="159">
        <v>15.7</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179</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68">
        <v>9</v>
      </c>
      <c r="B40" s="169" t="s">
        <v>247</v>
      </c>
      <c r="C40" s="177" t="s">
        <v>248</v>
      </c>
      <c r="D40" s="170" t="s">
        <v>219</v>
      </c>
      <c r="E40" s="171">
        <v>265.3</v>
      </c>
      <c r="F40" s="172"/>
      <c r="G40" s="173">
        <f>ROUND(E40*F40,2)</f>
        <v>0</v>
      </c>
      <c r="H40" s="172"/>
      <c r="I40" s="173">
        <f>ROUND(E40*H40,2)</f>
        <v>0</v>
      </c>
      <c r="J40" s="172"/>
      <c r="K40" s="173">
        <f>ROUND(E40*J40,2)</f>
        <v>0</v>
      </c>
      <c r="L40" s="173">
        <v>21</v>
      </c>
      <c r="M40" s="173">
        <f>G40*(1+L40/100)</f>
        <v>0</v>
      </c>
      <c r="N40" s="171">
        <v>4.0000000000000003E-5</v>
      </c>
      <c r="O40" s="171">
        <f>ROUND(E40*N40,2)</f>
        <v>0.01</v>
      </c>
      <c r="P40" s="171">
        <v>0</v>
      </c>
      <c r="Q40" s="171">
        <f>ROUND(E40*P40,2)</f>
        <v>0</v>
      </c>
      <c r="R40" s="173"/>
      <c r="S40" s="173" t="s">
        <v>182</v>
      </c>
      <c r="T40" s="174" t="s">
        <v>182</v>
      </c>
      <c r="U40" s="157">
        <v>0</v>
      </c>
      <c r="V40" s="157">
        <f>ROUND(E40*U40,2)</f>
        <v>0</v>
      </c>
      <c r="W40" s="157"/>
      <c r="X40" s="157" t="s">
        <v>174</v>
      </c>
      <c r="Y40" s="157" t="s">
        <v>175</v>
      </c>
      <c r="Z40" s="147"/>
      <c r="AA40" s="147"/>
      <c r="AB40" s="147"/>
      <c r="AC40" s="147"/>
      <c r="AD40" s="147"/>
      <c r="AE40" s="147"/>
      <c r="AF40" s="147"/>
      <c r="AG40" s="147" t="s">
        <v>244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78" t="s">
        <v>249</v>
      </c>
      <c r="D41" s="158"/>
      <c r="E41" s="159">
        <v>15.7</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179</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3" x14ac:dyDescent="0.2">
      <c r="A42" s="154"/>
      <c r="B42" s="155"/>
      <c r="C42" s="178" t="s">
        <v>250</v>
      </c>
      <c r="D42" s="158"/>
      <c r="E42" s="159">
        <v>249.6</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179</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8">
        <v>10</v>
      </c>
      <c r="B43" s="169" t="s">
        <v>251</v>
      </c>
      <c r="C43" s="177" t="s">
        <v>252</v>
      </c>
      <c r="D43" s="170" t="s">
        <v>219</v>
      </c>
      <c r="E43" s="171">
        <v>249.6</v>
      </c>
      <c r="F43" s="172"/>
      <c r="G43" s="173">
        <f>ROUND(E43*F43,2)</f>
        <v>0</v>
      </c>
      <c r="H43" s="172"/>
      <c r="I43" s="173">
        <f>ROUND(E43*H43,2)</f>
        <v>0</v>
      </c>
      <c r="J43" s="172"/>
      <c r="K43" s="173">
        <f>ROUND(E43*J43,2)</f>
        <v>0</v>
      </c>
      <c r="L43" s="173">
        <v>21</v>
      </c>
      <c r="M43" s="173">
        <f>G43*(1+L43/100)</f>
        <v>0</v>
      </c>
      <c r="N43" s="171">
        <v>2.0000000000000002E-5</v>
      </c>
      <c r="O43" s="171">
        <f>ROUND(E43*N43,2)</f>
        <v>0</v>
      </c>
      <c r="P43" s="171">
        <v>0</v>
      </c>
      <c r="Q43" s="171">
        <f>ROUND(E43*P43,2)</f>
        <v>0</v>
      </c>
      <c r="R43" s="173"/>
      <c r="S43" s="173" t="s">
        <v>182</v>
      </c>
      <c r="T43" s="174" t="s">
        <v>182</v>
      </c>
      <c r="U43" s="157">
        <v>0</v>
      </c>
      <c r="V43" s="157">
        <f>ROUND(E43*U43,2)</f>
        <v>0</v>
      </c>
      <c r="W43" s="157"/>
      <c r="X43" s="157" t="s">
        <v>174</v>
      </c>
      <c r="Y43" s="157" t="s">
        <v>175</v>
      </c>
      <c r="Z43" s="147"/>
      <c r="AA43" s="147"/>
      <c r="AB43" s="147"/>
      <c r="AC43" s="147"/>
      <c r="AD43" s="147"/>
      <c r="AE43" s="147"/>
      <c r="AF43" s="147"/>
      <c r="AG43" s="147" t="s">
        <v>244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2" x14ac:dyDescent="0.2">
      <c r="A44" s="154"/>
      <c r="B44" s="155"/>
      <c r="C44" s="178" t="s">
        <v>250</v>
      </c>
      <c r="D44" s="158"/>
      <c r="E44" s="159">
        <v>249.6</v>
      </c>
      <c r="F44" s="157"/>
      <c r="G44" s="157"/>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179</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11</v>
      </c>
      <c r="B45" s="169" t="s">
        <v>253</v>
      </c>
      <c r="C45" s="177" t="s">
        <v>254</v>
      </c>
      <c r="D45" s="170" t="s">
        <v>255</v>
      </c>
      <c r="E45" s="171">
        <v>10</v>
      </c>
      <c r="F45" s="172"/>
      <c r="G45" s="173">
        <f>ROUND(E45*F45,2)</f>
        <v>0</v>
      </c>
      <c r="H45" s="172"/>
      <c r="I45" s="173">
        <f>ROUND(E45*H45,2)</f>
        <v>0</v>
      </c>
      <c r="J45" s="172"/>
      <c r="K45" s="173">
        <f>ROUND(E45*J45,2)</f>
        <v>0</v>
      </c>
      <c r="L45" s="173">
        <v>21</v>
      </c>
      <c r="M45" s="173">
        <f>G45*(1+L45/100)</f>
        <v>0</v>
      </c>
      <c r="N45" s="171">
        <v>3.2000000000000001E-2</v>
      </c>
      <c r="O45" s="171">
        <f>ROUND(E45*N45,2)</f>
        <v>0.32</v>
      </c>
      <c r="P45" s="171">
        <v>0</v>
      </c>
      <c r="Q45" s="171">
        <f>ROUND(E45*P45,2)</f>
        <v>0</v>
      </c>
      <c r="R45" s="173"/>
      <c r="S45" s="173" t="s">
        <v>172</v>
      </c>
      <c r="T45" s="174" t="s">
        <v>183</v>
      </c>
      <c r="U45" s="157">
        <v>0</v>
      </c>
      <c r="V45" s="157">
        <f>ROUND(E45*U45,2)</f>
        <v>0</v>
      </c>
      <c r="W45" s="157"/>
      <c r="X45" s="157" t="s">
        <v>229</v>
      </c>
      <c r="Y45" s="157" t="s">
        <v>175</v>
      </c>
      <c r="Z45" s="147"/>
      <c r="AA45" s="147"/>
      <c r="AB45" s="147"/>
      <c r="AC45" s="147"/>
      <c r="AD45" s="147"/>
      <c r="AE45" s="147"/>
      <c r="AF45" s="147"/>
      <c r="AG45" s="147" t="s">
        <v>230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248" t="s">
        <v>256</v>
      </c>
      <c r="D46" s="249"/>
      <c r="E46" s="249"/>
      <c r="F46" s="249"/>
      <c r="G46" s="249"/>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178</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246" t="s">
        <v>257</v>
      </c>
      <c r="D47" s="247"/>
      <c r="E47" s="247"/>
      <c r="F47" s="247"/>
      <c r="G47" s="247"/>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178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3" x14ac:dyDescent="0.2">
      <c r="A48" s="154"/>
      <c r="B48" s="155"/>
      <c r="C48" s="246" t="s">
        <v>258</v>
      </c>
      <c r="D48" s="247"/>
      <c r="E48" s="247"/>
      <c r="F48" s="247"/>
      <c r="G48" s="24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178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246" t="s">
        <v>259</v>
      </c>
      <c r="D49" s="247"/>
      <c r="E49" s="247"/>
      <c r="F49" s="247"/>
      <c r="G49" s="24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178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246" t="s">
        <v>260</v>
      </c>
      <c r="D50" s="247"/>
      <c r="E50" s="247"/>
      <c r="F50" s="247"/>
      <c r="G50" s="247"/>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178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78" t="s">
        <v>261</v>
      </c>
      <c r="D51" s="158"/>
      <c r="E51" s="159">
        <v>10</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179</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8">
        <v>12</v>
      </c>
      <c r="B52" s="169" t="s">
        <v>262</v>
      </c>
      <c r="C52" s="177" t="s">
        <v>263</v>
      </c>
      <c r="D52" s="170" t="s">
        <v>255</v>
      </c>
      <c r="E52" s="171">
        <v>11</v>
      </c>
      <c r="F52" s="172"/>
      <c r="G52" s="173">
        <f>ROUND(E52*F52,2)</f>
        <v>0</v>
      </c>
      <c r="H52" s="172"/>
      <c r="I52" s="173">
        <f>ROUND(E52*H52,2)</f>
        <v>0</v>
      </c>
      <c r="J52" s="172"/>
      <c r="K52" s="173">
        <f>ROUND(E52*J52,2)</f>
        <v>0</v>
      </c>
      <c r="L52" s="173">
        <v>21</v>
      </c>
      <c r="M52" s="173">
        <f>G52*(1+L52/100)</f>
        <v>0</v>
      </c>
      <c r="N52" s="171">
        <v>3.2000000000000001E-2</v>
      </c>
      <c r="O52" s="171">
        <f>ROUND(E52*N52,2)</f>
        <v>0.35</v>
      </c>
      <c r="P52" s="171">
        <v>0</v>
      </c>
      <c r="Q52" s="171">
        <f>ROUND(E52*P52,2)</f>
        <v>0</v>
      </c>
      <c r="R52" s="173"/>
      <c r="S52" s="173" t="s">
        <v>172</v>
      </c>
      <c r="T52" s="174" t="s">
        <v>183</v>
      </c>
      <c r="U52" s="157">
        <v>0</v>
      </c>
      <c r="V52" s="157">
        <f>ROUND(E52*U52,2)</f>
        <v>0</v>
      </c>
      <c r="W52" s="157"/>
      <c r="X52" s="157" t="s">
        <v>229</v>
      </c>
      <c r="Y52" s="157" t="s">
        <v>175</v>
      </c>
      <c r="Z52" s="147"/>
      <c r="AA52" s="147"/>
      <c r="AB52" s="147"/>
      <c r="AC52" s="147"/>
      <c r="AD52" s="147"/>
      <c r="AE52" s="147"/>
      <c r="AF52" s="147"/>
      <c r="AG52" s="147" t="s">
        <v>230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248" t="s">
        <v>256</v>
      </c>
      <c r="D53" s="249"/>
      <c r="E53" s="249"/>
      <c r="F53" s="249"/>
      <c r="G53" s="249"/>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178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
      <c r="A54" s="154"/>
      <c r="B54" s="155"/>
      <c r="C54" s="246" t="s">
        <v>257</v>
      </c>
      <c r="D54" s="247"/>
      <c r="E54" s="247"/>
      <c r="F54" s="247"/>
      <c r="G54" s="247"/>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178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246" t="s">
        <v>258</v>
      </c>
      <c r="D55" s="247"/>
      <c r="E55" s="247"/>
      <c r="F55" s="247"/>
      <c r="G55" s="24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178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246" t="s">
        <v>259</v>
      </c>
      <c r="D56" s="247"/>
      <c r="E56" s="247"/>
      <c r="F56" s="247"/>
      <c r="G56" s="24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178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246" t="s">
        <v>260</v>
      </c>
      <c r="D57" s="247"/>
      <c r="E57" s="247"/>
      <c r="F57" s="247"/>
      <c r="G57" s="24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178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178" t="s">
        <v>264</v>
      </c>
      <c r="D58" s="158"/>
      <c r="E58" s="159">
        <v>11</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179</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8">
        <v>13</v>
      </c>
      <c r="B59" s="169" t="s">
        <v>265</v>
      </c>
      <c r="C59" s="177" t="s">
        <v>266</v>
      </c>
      <c r="D59" s="170" t="s">
        <v>255</v>
      </c>
      <c r="E59" s="171">
        <v>10</v>
      </c>
      <c r="F59" s="172"/>
      <c r="G59" s="173">
        <f>ROUND(E59*F59,2)</f>
        <v>0</v>
      </c>
      <c r="H59" s="172"/>
      <c r="I59" s="173">
        <f>ROUND(E59*H59,2)</f>
        <v>0</v>
      </c>
      <c r="J59" s="172"/>
      <c r="K59" s="173">
        <f>ROUND(E59*J59,2)</f>
        <v>0</v>
      </c>
      <c r="L59" s="173">
        <v>21</v>
      </c>
      <c r="M59" s="173">
        <f>G59*(1+L59/100)</f>
        <v>0</v>
      </c>
      <c r="N59" s="171">
        <v>3.2000000000000001E-2</v>
      </c>
      <c r="O59" s="171">
        <f>ROUND(E59*N59,2)</f>
        <v>0.32</v>
      </c>
      <c r="P59" s="171">
        <v>0</v>
      </c>
      <c r="Q59" s="171">
        <f>ROUND(E59*P59,2)</f>
        <v>0</v>
      </c>
      <c r="R59" s="173"/>
      <c r="S59" s="173" t="s">
        <v>172</v>
      </c>
      <c r="T59" s="174" t="s">
        <v>183</v>
      </c>
      <c r="U59" s="157">
        <v>0</v>
      </c>
      <c r="V59" s="157">
        <f>ROUND(E59*U59,2)</f>
        <v>0</v>
      </c>
      <c r="W59" s="157"/>
      <c r="X59" s="157" t="s">
        <v>229</v>
      </c>
      <c r="Y59" s="157" t="s">
        <v>175</v>
      </c>
      <c r="Z59" s="147"/>
      <c r="AA59" s="147"/>
      <c r="AB59" s="147"/>
      <c r="AC59" s="147"/>
      <c r="AD59" s="147"/>
      <c r="AE59" s="147"/>
      <c r="AF59" s="147"/>
      <c r="AG59" s="147" t="s">
        <v>230</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
      <c r="A60" s="154"/>
      <c r="B60" s="155"/>
      <c r="C60" s="248" t="s">
        <v>256</v>
      </c>
      <c r="D60" s="249"/>
      <c r="E60" s="249"/>
      <c r="F60" s="249"/>
      <c r="G60" s="249"/>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178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246" t="s">
        <v>257</v>
      </c>
      <c r="D61" s="247"/>
      <c r="E61" s="247"/>
      <c r="F61" s="247"/>
      <c r="G61" s="24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178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246" t="s">
        <v>258</v>
      </c>
      <c r="D62" s="247"/>
      <c r="E62" s="247"/>
      <c r="F62" s="247"/>
      <c r="G62" s="24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178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246" t="s">
        <v>267</v>
      </c>
      <c r="D63" s="247"/>
      <c r="E63" s="247"/>
      <c r="F63" s="247"/>
      <c r="G63" s="24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178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246" t="s">
        <v>260</v>
      </c>
      <c r="D64" s="247"/>
      <c r="E64" s="247"/>
      <c r="F64" s="247"/>
      <c r="G64" s="24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178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178" t="s">
        <v>261</v>
      </c>
      <c r="D65" s="158"/>
      <c r="E65" s="159">
        <v>10</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179</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14</v>
      </c>
      <c r="B66" s="169" t="s">
        <v>268</v>
      </c>
      <c r="C66" s="177" t="s">
        <v>269</v>
      </c>
      <c r="D66" s="170" t="s">
        <v>255</v>
      </c>
      <c r="E66" s="171">
        <v>2</v>
      </c>
      <c r="F66" s="172"/>
      <c r="G66" s="173">
        <f>ROUND(E66*F66,2)</f>
        <v>0</v>
      </c>
      <c r="H66" s="172"/>
      <c r="I66" s="173">
        <f>ROUND(E66*H66,2)</f>
        <v>0</v>
      </c>
      <c r="J66" s="172"/>
      <c r="K66" s="173">
        <f>ROUND(E66*J66,2)</f>
        <v>0</v>
      </c>
      <c r="L66" s="173">
        <v>21</v>
      </c>
      <c r="M66" s="173">
        <f>G66*(1+L66/100)</f>
        <v>0</v>
      </c>
      <c r="N66" s="171">
        <v>3.2000000000000001E-2</v>
      </c>
      <c r="O66" s="171">
        <f>ROUND(E66*N66,2)</f>
        <v>0.06</v>
      </c>
      <c r="P66" s="171">
        <v>0</v>
      </c>
      <c r="Q66" s="171">
        <f>ROUND(E66*P66,2)</f>
        <v>0</v>
      </c>
      <c r="R66" s="173"/>
      <c r="S66" s="173" t="s">
        <v>172</v>
      </c>
      <c r="T66" s="174" t="s">
        <v>183</v>
      </c>
      <c r="U66" s="157">
        <v>0</v>
      </c>
      <c r="V66" s="157">
        <f>ROUND(E66*U66,2)</f>
        <v>0</v>
      </c>
      <c r="W66" s="157"/>
      <c r="X66" s="157" t="s">
        <v>229</v>
      </c>
      <c r="Y66" s="157" t="s">
        <v>175</v>
      </c>
      <c r="Z66" s="147"/>
      <c r="AA66" s="147"/>
      <c r="AB66" s="147"/>
      <c r="AC66" s="147"/>
      <c r="AD66" s="147"/>
      <c r="AE66" s="147"/>
      <c r="AF66" s="147"/>
      <c r="AG66" s="147" t="s">
        <v>230</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248" t="s">
        <v>256</v>
      </c>
      <c r="D67" s="249"/>
      <c r="E67" s="249"/>
      <c r="F67" s="249"/>
      <c r="G67" s="249"/>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178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246" t="s">
        <v>257</v>
      </c>
      <c r="D68" s="247"/>
      <c r="E68" s="247"/>
      <c r="F68" s="247"/>
      <c r="G68" s="24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178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
      <c r="A69" s="154"/>
      <c r="B69" s="155"/>
      <c r="C69" s="246" t="s">
        <v>260</v>
      </c>
      <c r="D69" s="247"/>
      <c r="E69" s="247"/>
      <c r="F69" s="247"/>
      <c r="G69" s="24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178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178" t="s">
        <v>75</v>
      </c>
      <c r="D70" s="158"/>
      <c r="E70" s="159">
        <v>2</v>
      </c>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179</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68">
        <v>15</v>
      </c>
      <c r="B71" s="169" t="s">
        <v>270</v>
      </c>
      <c r="C71" s="177" t="s">
        <v>271</v>
      </c>
      <c r="D71" s="170" t="s">
        <v>255</v>
      </c>
      <c r="E71" s="171">
        <v>1</v>
      </c>
      <c r="F71" s="172"/>
      <c r="G71" s="173">
        <f>ROUND(E71*F71,2)</f>
        <v>0</v>
      </c>
      <c r="H71" s="172"/>
      <c r="I71" s="173">
        <f>ROUND(E71*H71,2)</f>
        <v>0</v>
      </c>
      <c r="J71" s="172"/>
      <c r="K71" s="173">
        <f>ROUND(E71*J71,2)</f>
        <v>0</v>
      </c>
      <c r="L71" s="173">
        <v>21</v>
      </c>
      <c r="M71" s="173">
        <f>G71*(1+L71/100)</f>
        <v>0</v>
      </c>
      <c r="N71" s="171">
        <v>3.2000000000000001E-2</v>
      </c>
      <c r="O71" s="171">
        <f>ROUND(E71*N71,2)</f>
        <v>0.03</v>
      </c>
      <c r="P71" s="171">
        <v>0</v>
      </c>
      <c r="Q71" s="171">
        <f>ROUND(E71*P71,2)</f>
        <v>0</v>
      </c>
      <c r="R71" s="173"/>
      <c r="S71" s="173" t="s">
        <v>172</v>
      </c>
      <c r="T71" s="174" t="s">
        <v>183</v>
      </c>
      <c r="U71" s="157">
        <v>0</v>
      </c>
      <c r="V71" s="157">
        <f>ROUND(E71*U71,2)</f>
        <v>0</v>
      </c>
      <c r="W71" s="157"/>
      <c r="X71" s="157" t="s">
        <v>229</v>
      </c>
      <c r="Y71" s="157" t="s">
        <v>175</v>
      </c>
      <c r="Z71" s="147"/>
      <c r="AA71" s="147"/>
      <c r="AB71" s="147"/>
      <c r="AC71" s="147"/>
      <c r="AD71" s="147"/>
      <c r="AE71" s="147"/>
      <c r="AF71" s="147"/>
      <c r="AG71" s="147" t="s">
        <v>230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248" t="s">
        <v>256</v>
      </c>
      <c r="D72" s="249"/>
      <c r="E72" s="249"/>
      <c r="F72" s="249"/>
      <c r="G72" s="249"/>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178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246" t="s">
        <v>272</v>
      </c>
      <c r="D73" s="247"/>
      <c r="E73" s="247"/>
      <c r="F73" s="247"/>
      <c r="G73" s="24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178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246" t="s">
        <v>258</v>
      </c>
      <c r="D74" s="247"/>
      <c r="E74" s="247"/>
      <c r="F74" s="247"/>
      <c r="G74" s="24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178</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246" t="s">
        <v>273</v>
      </c>
      <c r="D75" s="247"/>
      <c r="E75" s="247"/>
      <c r="F75" s="247"/>
      <c r="G75" s="24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178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246" t="s">
        <v>260</v>
      </c>
      <c r="D76" s="247"/>
      <c r="E76" s="247"/>
      <c r="F76" s="247"/>
      <c r="G76" s="24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178</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178" t="s">
        <v>73</v>
      </c>
      <c r="D77" s="158"/>
      <c r="E77" s="159">
        <v>1</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179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8">
        <v>16</v>
      </c>
      <c r="B78" s="169" t="s">
        <v>274</v>
      </c>
      <c r="C78" s="177" t="s">
        <v>275</v>
      </c>
      <c r="D78" s="170" t="s">
        <v>255</v>
      </c>
      <c r="E78" s="171">
        <v>1</v>
      </c>
      <c r="F78" s="172"/>
      <c r="G78" s="173">
        <f>ROUND(E78*F78,2)</f>
        <v>0</v>
      </c>
      <c r="H78" s="172"/>
      <c r="I78" s="173">
        <f>ROUND(E78*H78,2)</f>
        <v>0</v>
      </c>
      <c r="J78" s="172"/>
      <c r="K78" s="173">
        <f>ROUND(E78*J78,2)</f>
        <v>0</v>
      </c>
      <c r="L78" s="173">
        <v>21</v>
      </c>
      <c r="M78" s="173">
        <f>G78*(1+L78/100)</f>
        <v>0</v>
      </c>
      <c r="N78" s="171">
        <v>3.2000000000000001E-2</v>
      </c>
      <c r="O78" s="171">
        <f>ROUND(E78*N78,2)</f>
        <v>0.03</v>
      </c>
      <c r="P78" s="171">
        <v>0</v>
      </c>
      <c r="Q78" s="171">
        <f>ROUND(E78*P78,2)</f>
        <v>0</v>
      </c>
      <c r="R78" s="173"/>
      <c r="S78" s="173" t="s">
        <v>172</v>
      </c>
      <c r="T78" s="174" t="s">
        <v>183</v>
      </c>
      <c r="U78" s="157">
        <v>0</v>
      </c>
      <c r="V78" s="157">
        <f>ROUND(E78*U78,2)</f>
        <v>0</v>
      </c>
      <c r="W78" s="157"/>
      <c r="X78" s="157" t="s">
        <v>229</v>
      </c>
      <c r="Y78" s="157" t="s">
        <v>175</v>
      </c>
      <c r="Z78" s="147"/>
      <c r="AA78" s="147"/>
      <c r="AB78" s="147"/>
      <c r="AC78" s="147"/>
      <c r="AD78" s="147"/>
      <c r="AE78" s="147"/>
      <c r="AF78" s="147"/>
      <c r="AG78" s="147" t="s">
        <v>230</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248" t="s">
        <v>256</v>
      </c>
      <c r="D79" s="249"/>
      <c r="E79" s="249"/>
      <c r="F79" s="249"/>
      <c r="G79" s="249"/>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178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246" t="s">
        <v>276</v>
      </c>
      <c r="D80" s="247"/>
      <c r="E80" s="247"/>
      <c r="F80" s="247"/>
      <c r="G80" s="24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178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246" t="s">
        <v>258</v>
      </c>
      <c r="D81" s="247"/>
      <c r="E81" s="247"/>
      <c r="F81" s="247"/>
      <c r="G81" s="24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178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246" t="s">
        <v>277</v>
      </c>
      <c r="D82" s="247"/>
      <c r="E82" s="247"/>
      <c r="F82" s="247"/>
      <c r="G82" s="24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178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246" t="s">
        <v>260</v>
      </c>
      <c r="D83" s="247"/>
      <c r="E83" s="247"/>
      <c r="F83" s="247"/>
      <c r="G83" s="24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178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178" t="s">
        <v>73</v>
      </c>
      <c r="D84" s="158"/>
      <c r="E84" s="159">
        <v>1</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179</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68">
        <v>17</v>
      </c>
      <c r="B85" s="169" t="s">
        <v>278</v>
      </c>
      <c r="C85" s="177" t="s">
        <v>279</v>
      </c>
      <c r="D85" s="170" t="s">
        <v>255</v>
      </c>
      <c r="E85" s="171">
        <v>1</v>
      </c>
      <c r="F85" s="172"/>
      <c r="G85" s="173">
        <f>ROUND(E85*F85,2)</f>
        <v>0</v>
      </c>
      <c r="H85" s="172"/>
      <c r="I85" s="173">
        <f>ROUND(E85*H85,2)</f>
        <v>0</v>
      </c>
      <c r="J85" s="172"/>
      <c r="K85" s="173">
        <f>ROUND(E85*J85,2)</f>
        <v>0</v>
      </c>
      <c r="L85" s="173">
        <v>21</v>
      </c>
      <c r="M85" s="173">
        <f>G85*(1+L85/100)</f>
        <v>0</v>
      </c>
      <c r="N85" s="171">
        <v>3.2000000000000001E-2</v>
      </c>
      <c r="O85" s="171">
        <f>ROUND(E85*N85,2)</f>
        <v>0.03</v>
      </c>
      <c r="P85" s="171">
        <v>0</v>
      </c>
      <c r="Q85" s="171">
        <f>ROUND(E85*P85,2)</f>
        <v>0</v>
      </c>
      <c r="R85" s="173"/>
      <c r="S85" s="173" t="s">
        <v>172</v>
      </c>
      <c r="T85" s="174" t="s">
        <v>183</v>
      </c>
      <c r="U85" s="157">
        <v>0</v>
      </c>
      <c r="V85" s="157">
        <f>ROUND(E85*U85,2)</f>
        <v>0</v>
      </c>
      <c r="W85" s="157"/>
      <c r="X85" s="157" t="s">
        <v>229</v>
      </c>
      <c r="Y85" s="157" t="s">
        <v>175</v>
      </c>
      <c r="Z85" s="147"/>
      <c r="AA85" s="147"/>
      <c r="AB85" s="147"/>
      <c r="AC85" s="147"/>
      <c r="AD85" s="147"/>
      <c r="AE85" s="147"/>
      <c r="AF85" s="147"/>
      <c r="AG85" s="147" t="s">
        <v>230</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248" t="s">
        <v>256</v>
      </c>
      <c r="D86" s="249"/>
      <c r="E86" s="249"/>
      <c r="F86" s="249"/>
      <c r="G86" s="249"/>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178</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246" t="s">
        <v>276</v>
      </c>
      <c r="D87" s="247"/>
      <c r="E87" s="247"/>
      <c r="F87" s="247"/>
      <c r="G87" s="24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178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246" t="s">
        <v>280</v>
      </c>
      <c r="D88" s="247"/>
      <c r="E88" s="247"/>
      <c r="F88" s="247"/>
      <c r="G88" s="247"/>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178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246" t="s">
        <v>277</v>
      </c>
      <c r="D89" s="247"/>
      <c r="E89" s="247"/>
      <c r="F89" s="247"/>
      <c r="G89" s="24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178</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246" t="s">
        <v>281</v>
      </c>
      <c r="D90" s="247"/>
      <c r="E90" s="247"/>
      <c r="F90" s="247"/>
      <c r="G90" s="24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178</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
      <c r="A91" s="154"/>
      <c r="B91" s="155"/>
      <c r="C91" s="178" t="s">
        <v>73</v>
      </c>
      <c r="D91" s="158"/>
      <c r="E91" s="159">
        <v>1</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179</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68">
        <v>18</v>
      </c>
      <c r="B92" s="169" t="s">
        <v>282</v>
      </c>
      <c r="C92" s="177" t="s">
        <v>283</v>
      </c>
      <c r="D92" s="170" t="s">
        <v>255</v>
      </c>
      <c r="E92" s="171">
        <v>1</v>
      </c>
      <c r="F92" s="172"/>
      <c r="G92" s="173">
        <f>ROUND(E92*F92,2)</f>
        <v>0</v>
      </c>
      <c r="H92" s="172"/>
      <c r="I92" s="173">
        <f>ROUND(E92*H92,2)</f>
        <v>0</v>
      </c>
      <c r="J92" s="172"/>
      <c r="K92" s="173">
        <f>ROUND(E92*J92,2)</f>
        <v>0</v>
      </c>
      <c r="L92" s="173">
        <v>21</v>
      </c>
      <c r="M92" s="173">
        <f>G92*(1+L92/100)</f>
        <v>0</v>
      </c>
      <c r="N92" s="171">
        <v>3.2000000000000001E-2</v>
      </c>
      <c r="O92" s="171">
        <f>ROUND(E92*N92,2)</f>
        <v>0.03</v>
      </c>
      <c r="P92" s="171">
        <v>0</v>
      </c>
      <c r="Q92" s="171">
        <f>ROUND(E92*P92,2)</f>
        <v>0</v>
      </c>
      <c r="R92" s="173"/>
      <c r="S92" s="173" t="s">
        <v>172</v>
      </c>
      <c r="T92" s="174" t="s">
        <v>183</v>
      </c>
      <c r="U92" s="157">
        <v>0</v>
      </c>
      <c r="V92" s="157">
        <f>ROUND(E92*U92,2)</f>
        <v>0</v>
      </c>
      <c r="W92" s="157"/>
      <c r="X92" s="157" t="s">
        <v>229</v>
      </c>
      <c r="Y92" s="157" t="s">
        <v>175</v>
      </c>
      <c r="Z92" s="147"/>
      <c r="AA92" s="147"/>
      <c r="AB92" s="147"/>
      <c r="AC92" s="147"/>
      <c r="AD92" s="147"/>
      <c r="AE92" s="147"/>
      <c r="AF92" s="147"/>
      <c r="AG92" s="147" t="s">
        <v>230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2" x14ac:dyDescent="0.2">
      <c r="A93" s="154"/>
      <c r="B93" s="155"/>
      <c r="C93" s="248" t="s">
        <v>256</v>
      </c>
      <c r="D93" s="249"/>
      <c r="E93" s="249"/>
      <c r="F93" s="249"/>
      <c r="G93" s="249"/>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178</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246" t="s">
        <v>256</v>
      </c>
      <c r="D94" s="247"/>
      <c r="E94" s="247"/>
      <c r="F94" s="247"/>
      <c r="G94" s="24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178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246" t="s">
        <v>284</v>
      </c>
      <c r="D95" s="247"/>
      <c r="E95" s="247"/>
      <c r="F95" s="247"/>
      <c r="G95" s="24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178</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246" t="s">
        <v>285</v>
      </c>
      <c r="D96" s="247"/>
      <c r="E96" s="247"/>
      <c r="F96" s="247"/>
      <c r="G96" s="24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178</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246" t="s">
        <v>286</v>
      </c>
      <c r="D97" s="247"/>
      <c r="E97" s="247"/>
      <c r="F97" s="247"/>
      <c r="G97" s="24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178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2" x14ac:dyDescent="0.2">
      <c r="A98" s="154"/>
      <c r="B98" s="155"/>
      <c r="C98" s="178" t="s">
        <v>73</v>
      </c>
      <c r="D98" s="158"/>
      <c r="E98" s="159">
        <v>1</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179</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x14ac:dyDescent="0.2">
      <c r="A99" s="161" t="s">
        <v>167</v>
      </c>
      <c r="B99" s="162" t="s">
        <v>97</v>
      </c>
      <c r="C99" s="176" t="s">
        <v>98</v>
      </c>
      <c r="D99" s="163"/>
      <c r="E99" s="164"/>
      <c r="F99" s="165"/>
      <c r="G99" s="165">
        <f>SUMIF(AG100:AG106,"&lt;&gt;NOR",G100:G106)</f>
        <v>0</v>
      </c>
      <c r="H99" s="165"/>
      <c r="I99" s="165">
        <f>SUM(I100:I106)</f>
        <v>0</v>
      </c>
      <c r="J99" s="165"/>
      <c r="K99" s="165">
        <f>SUM(K100:K106)</f>
        <v>0</v>
      </c>
      <c r="L99" s="165"/>
      <c r="M99" s="165">
        <f>SUM(M100:M106)</f>
        <v>0</v>
      </c>
      <c r="N99" s="164"/>
      <c r="O99" s="164">
        <f>SUM(O100:O106)</f>
        <v>0</v>
      </c>
      <c r="P99" s="164"/>
      <c r="Q99" s="164">
        <f>SUM(Q100:Q106)</f>
        <v>0</v>
      </c>
      <c r="R99" s="165"/>
      <c r="S99" s="165"/>
      <c r="T99" s="166"/>
      <c r="U99" s="160"/>
      <c r="V99" s="160">
        <f>SUM(V100:V106)</f>
        <v>18.52</v>
      </c>
      <c r="W99" s="160"/>
      <c r="X99" s="160"/>
      <c r="Y99" s="160"/>
      <c r="AG99" t="s">
        <v>168</v>
      </c>
    </row>
    <row r="100" spans="1:60" ht="56.25" outlineLevel="1" x14ac:dyDescent="0.2">
      <c r="A100" s="168">
        <v>19</v>
      </c>
      <c r="B100" s="169" t="s">
        <v>287</v>
      </c>
      <c r="C100" s="177" t="s">
        <v>288</v>
      </c>
      <c r="D100" s="170" t="s">
        <v>205</v>
      </c>
      <c r="E100" s="171">
        <v>59.75</v>
      </c>
      <c r="F100" s="172"/>
      <c r="G100" s="173">
        <f>ROUND(E100*F100,2)</f>
        <v>0</v>
      </c>
      <c r="H100" s="172"/>
      <c r="I100" s="173">
        <f>ROUND(E100*H100,2)</f>
        <v>0</v>
      </c>
      <c r="J100" s="172"/>
      <c r="K100" s="173">
        <f>ROUND(E100*J100,2)</f>
        <v>0</v>
      </c>
      <c r="L100" s="173">
        <v>21</v>
      </c>
      <c r="M100" s="173">
        <f>G100*(1+L100/100)</f>
        <v>0</v>
      </c>
      <c r="N100" s="171">
        <v>4.0000000000000003E-5</v>
      </c>
      <c r="O100" s="171">
        <f>ROUND(E100*N100,2)</f>
        <v>0</v>
      </c>
      <c r="P100" s="171">
        <v>0</v>
      </c>
      <c r="Q100" s="171">
        <f>ROUND(E100*P100,2)</f>
        <v>0</v>
      </c>
      <c r="R100" s="173" t="s">
        <v>206</v>
      </c>
      <c r="S100" s="173" t="s">
        <v>182</v>
      </c>
      <c r="T100" s="174" t="s">
        <v>182</v>
      </c>
      <c r="U100" s="157">
        <v>0.31</v>
      </c>
      <c r="V100" s="157">
        <f>ROUND(E100*U100,2)</f>
        <v>18.52</v>
      </c>
      <c r="W100" s="157"/>
      <c r="X100" s="157" t="s">
        <v>174</v>
      </c>
      <c r="Y100" s="157" t="s">
        <v>175</v>
      </c>
      <c r="Z100" s="147"/>
      <c r="AA100" s="147"/>
      <c r="AB100" s="147"/>
      <c r="AC100" s="147"/>
      <c r="AD100" s="147"/>
      <c r="AE100" s="147"/>
      <c r="AF100" s="147"/>
      <c r="AG100" s="147" t="s">
        <v>207</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2" x14ac:dyDescent="0.2">
      <c r="A101" s="154"/>
      <c r="B101" s="155"/>
      <c r="C101" s="178" t="s">
        <v>289</v>
      </c>
      <c r="D101" s="158"/>
      <c r="E101" s="159">
        <v>2.4</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179</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78" t="s">
        <v>235</v>
      </c>
      <c r="D102" s="158"/>
      <c r="E102" s="159">
        <v>27</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179</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78" t="s">
        <v>236</v>
      </c>
      <c r="D103" s="158"/>
      <c r="E103" s="159">
        <v>9.6</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179</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78" t="s">
        <v>236</v>
      </c>
      <c r="D104" s="158"/>
      <c r="E104" s="159">
        <v>9.6</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179</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78" t="s">
        <v>237</v>
      </c>
      <c r="D105" s="158"/>
      <c r="E105" s="159">
        <v>4.45</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179</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78" t="s">
        <v>290</v>
      </c>
      <c r="D106" s="158"/>
      <c r="E106" s="159">
        <v>6.7</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179</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x14ac:dyDescent="0.2">
      <c r="A107" s="161" t="s">
        <v>167</v>
      </c>
      <c r="B107" s="162" t="s">
        <v>99</v>
      </c>
      <c r="C107" s="176" t="s">
        <v>100</v>
      </c>
      <c r="D107" s="163"/>
      <c r="E107" s="164"/>
      <c r="F107" s="165"/>
      <c r="G107" s="165">
        <f>SUMIF(AG108:AG133,"&lt;&gt;NOR",G108:G133)</f>
        <v>0</v>
      </c>
      <c r="H107" s="165"/>
      <c r="I107" s="165">
        <f>SUM(I108:I133)</f>
        <v>0</v>
      </c>
      <c r="J107" s="165"/>
      <c r="K107" s="165">
        <f>SUM(K108:K133)</f>
        <v>0</v>
      </c>
      <c r="L107" s="165"/>
      <c r="M107" s="165">
        <f>SUM(M108:M133)</f>
        <v>0</v>
      </c>
      <c r="N107" s="164"/>
      <c r="O107" s="164">
        <f>SUM(O108:O133)</f>
        <v>0.11</v>
      </c>
      <c r="P107" s="164"/>
      <c r="Q107" s="164">
        <f>SUM(Q108:Q133)</f>
        <v>6.1700000000000008</v>
      </c>
      <c r="R107" s="165"/>
      <c r="S107" s="165"/>
      <c r="T107" s="166"/>
      <c r="U107" s="160"/>
      <c r="V107" s="160">
        <f>SUM(V108:V133)</f>
        <v>57.550000000000004</v>
      </c>
      <c r="W107" s="160"/>
      <c r="X107" s="160"/>
      <c r="Y107" s="160"/>
      <c r="AG107" t="s">
        <v>168</v>
      </c>
    </row>
    <row r="108" spans="1:60" outlineLevel="1" x14ac:dyDescent="0.2">
      <c r="A108" s="168">
        <v>20</v>
      </c>
      <c r="B108" s="169" t="s">
        <v>291</v>
      </c>
      <c r="C108" s="177" t="s">
        <v>292</v>
      </c>
      <c r="D108" s="170" t="s">
        <v>293</v>
      </c>
      <c r="E108" s="171">
        <v>28</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t="s">
        <v>294</v>
      </c>
      <c r="S108" s="173" t="s">
        <v>182</v>
      </c>
      <c r="T108" s="174" t="s">
        <v>182</v>
      </c>
      <c r="U108" s="157">
        <v>0.05</v>
      </c>
      <c r="V108" s="157">
        <f>ROUND(E108*U108,2)</f>
        <v>1.4</v>
      </c>
      <c r="W108" s="157"/>
      <c r="X108" s="157" t="s">
        <v>174</v>
      </c>
      <c r="Y108" s="157" t="s">
        <v>175</v>
      </c>
      <c r="Z108" s="147"/>
      <c r="AA108" s="147"/>
      <c r="AB108" s="147"/>
      <c r="AC108" s="147"/>
      <c r="AD108" s="147"/>
      <c r="AE108" s="147"/>
      <c r="AF108" s="147"/>
      <c r="AG108" s="147" t="s">
        <v>207</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257" t="s">
        <v>295</v>
      </c>
      <c r="D109" s="258"/>
      <c r="E109" s="258"/>
      <c r="F109" s="258"/>
      <c r="G109" s="258"/>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209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2" x14ac:dyDescent="0.2">
      <c r="A110" s="154"/>
      <c r="B110" s="155"/>
      <c r="C110" s="178" t="s">
        <v>75</v>
      </c>
      <c r="D110" s="158"/>
      <c r="E110" s="159">
        <v>2</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179</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78" t="s">
        <v>296</v>
      </c>
      <c r="D111" s="158"/>
      <c r="E111" s="159">
        <v>24</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179</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78" t="s">
        <v>75</v>
      </c>
      <c r="D112" s="158"/>
      <c r="E112" s="159">
        <v>2</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179</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68">
        <v>21</v>
      </c>
      <c r="B113" s="169" t="s">
        <v>297</v>
      </c>
      <c r="C113" s="177" t="s">
        <v>298</v>
      </c>
      <c r="D113" s="170" t="s">
        <v>205</v>
      </c>
      <c r="E113" s="171">
        <v>37.44</v>
      </c>
      <c r="F113" s="172"/>
      <c r="G113" s="173">
        <f>ROUND(E113*F113,2)</f>
        <v>0</v>
      </c>
      <c r="H113" s="172"/>
      <c r="I113" s="173">
        <f>ROUND(E113*H113,2)</f>
        <v>0</v>
      </c>
      <c r="J113" s="172"/>
      <c r="K113" s="173">
        <f>ROUND(E113*J113,2)</f>
        <v>0</v>
      </c>
      <c r="L113" s="173">
        <v>21</v>
      </c>
      <c r="M113" s="173">
        <f>G113*(1+L113/100)</f>
        <v>0</v>
      </c>
      <c r="N113" s="171">
        <v>1E-3</v>
      </c>
      <c r="O113" s="171">
        <f>ROUND(E113*N113,2)</f>
        <v>0.04</v>
      </c>
      <c r="P113" s="171">
        <v>6.2E-2</v>
      </c>
      <c r="Q113" s="171">
        <f>ROUND(E113*P113,2)</f>
        <v>2.3199999999999998</v>
      </c>
      <c r="R113" s="173" t="s">
        <v>294</v>
      </c>
      <c r="S113" s="173" t="s">
        <v>182</v>
      </c>
      <c r="T113" s="174" t="s">
        <v>182</v>
      </c>
      <c r="U113" s="157">
        <v>0.61</v>
      </c>
      <c r="V113" s="157">
        <f>ROUND(E113*U113,2)</f>
        <v>22.84</v>
      </c>
      <c r="W113" s="157"/>
      <c r="X113" s="157" t="s">
        <v>174</v>
      </c>
      <c r="Y113" s="157" t="s">
        <v>175</v>
      </c>
      <c r="Z113" s="147"/>
      <c r="AA113" s="147"/>
      <c r="AB113" s="147"/>
      <c r="AC113" s="147"/>
      <c r="AD113" s="147"/>
      <c r="AE113" s="147"/>
      <c r="AF113" s="147"/>
      <c r="AG113" s="147" t="s">
        <v>207</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57" t="s">
        <v>299</v>
      </c>
      <c r="D114" s="258"/>
      <c r="E114" s="258"/>
      <c r="F114" s="258"/>
      <c r="G114" s="258"/>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209</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2" x14ac:dyDescent="0.2">
      <c r="A115" s="154"/>
      <c r="B115" s="155"/>
      <c r="C115" s="178" t="s">
        <v>300</v>
      </c>
      <c r="D115" s="158"/>
      <c r="E115" s="159">
        <v>3.6</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179</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78" t="s">
        <v>301</v>
      </c>
      <c r="D116" s="158"/>
      <c r="E116" s="159">
        <v>30.24</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179</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78" t="s">
        <v>300</v>
      </c>
      <c r="D117" s="158"/>
      <c r="E117" s="159">
        <v>3.6</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179</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68">
        <v>22</v>
      </c>
      <c r="B118" s="169" t="s">
        <v>302</v>
      </c>
      <c r="C118" s="177" t="s">
        <v>303</v>
      </c>
      <c r="D118" s="170" t="s">
        <v>293</v>
      </c>
      <c r="E118" s="171">
        <v>2</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t="s">
        <v>294</v>
      </c>
      <c r="S118" s="173" t="s">
        <v>182</v>
      </c>
      <c r="T118" s="174" t="s">
        <v>182</v>
      </c>
      <c r="U118" s="157">
        <v>0.08</v>
      </c>
      <c r="V118" s="157">
        <f>ROUND(E118*U118,2)</f>
        <v>0.16</v>
      </c>
      <c r="W118" s="157"/>
      <c r="X118" s="157" t="s">
        <v>174</v>
      </c>
      <c r="Y118" s="157" t="s">
        <v>175</v>
      </c>
      <c r="Z118" s="147"/>
      <c r="AA118" s="147"/>
      <c r="AB118" s="147"/>
      <c r="AC118" s="147"/>
      <c r="AD118" s="147"/>
      <c r="AE118" s="147"/>
      <c r="AF118" s="147"/>
      <c r="AG118" s="147" t="s">
        <v>207</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2" x14ac:dyDescent="0.2">
      <c r="A119" s="154"/>
      <c r="B119" s="155"/>
      <c r="C119" s="257" t="s">
        <v>304</v>
      </c>
      <c r="D119" s="258"/>
      <c r="E119" s="258"/>
      <c r="F119" s="258"/>
      <c r="G119" s="258"/>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209</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178" t="s">
        <v>75</v>
      </c>
      <c r="D120" s="158"/>
      <c r="E120" s="159">
        <v>2</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179</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33.75" outlineLevel="1" x14ac:dyDescent="0.2">
      <c r="A121" s="168">
        <v>23</v>
      </c>
      <c r="B121" s="169" t="s">
        <v>305</v>
      </c>
      <c r="C121" s="177" t="s">
        <v>306</v>
      </c>
      <c r="D121" s="170" t="s">
        <v>205</v>
      </c>
      <c r="E121" s="171">
        <v>5.46</v>
      </c>
      <c r="F121" s="172"/>
      <c r="G121" s="173">
        <f>ROUND(E121*F121,2)</f>
        <v>0</v>
      </c>
      <c r="H121" s="172"/>
      <c r="I121" s="173">
        <f>ROUND(E121*H121,2)</f>
        <v>0</v>
      </c>
      <c r="J121" s="172"/>
      <c r="K121" s="173">
        <f>ROUND(E121*J121,2)</f>
        <v>0</v>
      </c>
      <c r="L121" s="173">
        <v>21</v>
      </c>
      <c r="M121" s="173">
        <f>G121*(1+L121/100)</f>
        <v>0</v>
      </c>
      <c r="N121" s="171">
        <v>1E-3</v>
      </c>
      <c r="O121" s="171">
        <f>ROUND(E121*N121,2)</f>
        <v>0.01</v>
      </c>
      <c r="P121" s="171">
        <v>6.3E-2</v>
      </c>
      <c r="Q121" s="171">
        <f>ROUND(E121*P121,2)</f>
        <v>0.34</v>
      </c>
      <c r="R121" s="173" t="s">
        <v>294</v>
      </c>
      <c r="S121" s="173" t="s">
        <v>182</v>
      </c>
      <c r="T121" s="174" t="s">
        <v>182</v>
      </c>
      <c r="U121" s="157">
        <v>0.72</v>
      </c>
      <c r="V121" s="157">
        <f>ROUND(E121*U121,2)</f>
        <v>3.93</v>
      </c>
      <c r="W121" s="157"/>
      <c r="X121" s="157" t="s">
        <v>174</v>
      </c>
      <c r="Y121" s="157" t="s">
        <v>175</v>
      </c>
      <c r="Z121" s="147"/>
      <c r="AA121" s="147"/>
      <c r="AB121" s="147"/>
      <c r="AC121" s="147"/>
      <c r="AD121" s="147"/>
      <c r="AE121" s="147"/>
      <c r="AF121" s="147"/>
      <c r="AG121" s="147" t="s">
        <v>207</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2" x14ac:dyDescent="0.2">
      <c r="A122" s="154"/>
      <c r="B122" s="155"/>
      <c r="C122" s="178" t="s">
        <v>307</v>
      </c>
      <c r="D122" s="158"/>
      <c r="E122" s="159">
        <v>5.46</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179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68">
        <v>24</v>
      </c>
      <c r="B123" s="169" t="s">
        <v>308</v>
      </c>
      <c r="C123" s="177" t="s">
        <v>309</v>
      </c>
      <c r="D123" s="170" t="s">
        <v>205</v>
      </c>
      <c r="E123" s="171">
        <v>64.42</v>
      </c>
      <c r="F123" s="172"/>
      <c r="G123" s="173">
        <f>ROUND(E123*F123,2)</f>
        <v>0</v>
      </c>
      <c r="H123" s="172"/>
      <c r="I123" s="173">
        <f>ROUND(E123*H123,2)</f>
        <v>0</v>
      </c>
      <c r="J123" s="172"/>
      <c r="K123" s="173">
        <f>ROUND(E123*J123,2)</f>
        <v>0</v>
      </c>
      <c r="L123" s="173">
        <v>21</v>
      </c>
      <c r="M123" s="173">
        <f>G123*(1+L123/100)</f>
        <v>0</v>
      </c>
      <c r="N123" s="171">
        <v>9.2000000000000003E-4</v>
      </c>
      <c r="O123" s="171">
        <f>ROUND(E123*N123,2)</f>
        <v>0.06</v>
      </c>
      <c r="P123" s="171">
        <v>0.04</v>
      </c>
      <c r="Q123" s="171">
        <f>ROUND(E123*P123,2)</f>
        <v>2.58</v>
      </c>
      <c r="R123" s="173" t="s">
        <v>294</v>
      </c>
      <c r="S123" s="173" t="s">
        <v>182</v>
      </c>
      <c r="T123" s="174" t="s">
        <v>182</v>
      </c>
      <c r="U123" s="157">
        <v>0.37</v>
      </c>
      <c r="V123" s="157">
        <f>ROUND(E123*U123,2)</f>
        <v>23.84</v>
      </c>
      <c r="W123" s="157"/>
      <c r="X123" s="157" t="s">
        <v>174</v>
      </c>
      <c r="Y123" s="157" t="s">
        <v>175</v>
      </c>
      <c r="Z123" s="147"/>
      <c r="AA123" s="147"/>
      <c r="AB123" s="147"/>
      <c r="AC123" s="147"/>
      <c r="AD123" s="147"/>
      <c r="AE123" s="147"/>
      <c r="AF123" s="147"/>
      <c r="AG123" s="147" t="s">
        <v>207</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2" x14ac:dyDescent="0.2">
      <c r="A124" s="154"/>
      <c r="B124" s="155"/>
      <c r="C124" s="178" t="s">
        <v>310</v>
      </c>
      <c r="D124" s="158"/>
      <c r="E124" s="159">
        <v>33.46</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179</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78" t="s">
        <v>311</v>
      </c>
      <c r="D125" s="158"/>
      <c r="E125" s="159">
        <v>20.16</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179</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78" t="s">
        <v>312</v>
      </c>
      <c r="D126" s="158"/>
      <c r="E126" s="159">
        <v>10.8</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179</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8">
        <v>25</v>
      </c>
      <c r="B127" s="169" t="s">
        <v>313</v>
      </c>
      <c r="C127" s="177" t="s">
        <v>314</v>
      </c>
      <c r="D127" s="170" t="s">
        <v>219</v>
      </c>
      <c r="E127" s="171">
        <v>9.6</v>
      </c>
      <c r="F127" s="172"/>
      <c r="G127" s="173">
        <f>ROUND(E127*F127,2)</f>
        <v>0</v>
      </c>
      <c r="H127" s="172"/>
      <c r="I127" s="173">
        <f>ROUND(E127*H127,2)</f>
        <v>0</v>
      </c>
      <c r="J127" s="172"/>
      <c r="K127" s="173">
        <f>ROUND(E127*J127,2)</f>
        <v>0</v>
      </c>
      <c r="L127" s="173">
        <v>21</v>
      </c>
      <c r="M127" s="173">
        <f>G127*(1+L127/100)</f>
        <v>0</v>
      </c>
      <c r="N127" s="171">
        <v>0</v>
      </c>
      <c r="O127" s="171">
        <f>ROUND(E127*N127,2)</f>
        <v>0</v>
      </c>
      <c r="P127" s="171">
        <v>3.773E-2</v>
      </c>
      <c r="Q127" s="171">
        <f>ROUND(E127*P127,2)</f>
        <v>0.36</v>
      </c>
      <c r="R127" s="173" t="s">
        <v>294</v>
      </c>
      <c r="S127" s="173" t="s">
        <v>182</v>
      </c>
      <c r="T127" s="174" t="s">
        <v>182</v>
      </c>
      <c r="U127" s="157">
        <v>0.13</v>
      </c>
      <c r="V127" s="157">
        <f>ROUND(E127*U127,2)</f>
        <v>1.25</v>
      </c>
      <c r="W127" s="157"/>
      <c r="X127" s="157" t="s">
        <v>174</v>
      </c>
      <c r="Y127" s="157" t="s">
        <v>175</v>
      </c>
      <c r="Z127" s="147"/>
      <c r="AA127" s="147"/>
      <c r="AB127" s="147"/>
      <c r="AC127" s="147"/>
      <c r="AD127" s="147"/>
      <c r="AE127" s="147"/>
      <c r="AF127" s="147"/>
      <c r="AG127" s="147" t="s">
        <v>207</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
      <c r="A128" s="154"/>
      <c r="B128" s="155"/>
      <c r="C128" s="178" t="s">
        <v>315</v>
      </c>
      <c r="D128" s="158"/>
      <c r="E128" s="159">
        <v>9.6</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179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68">
        <v>26</v>
      </c>
      <c r="B129" s="169" t="s">
        <v>316</v>
      </c>
      <c r="C129" s="177" t="s">
        <v>317</v>
      </c>
      <c r="D129" s="170" t="s">
        <v>219</v>
      </c>
      <c r="E129" s="171">
        <v>51.6</v>
      </c>
      <c r="F129" s="172"/>
      <c r="G129" s="173">
        <f>ROUND(E129*F129,2)</f>
        <v>0</v>
      </c>
      <c r="H129" s="172"/>
      <c r="I129" s="173">
        <f>ROUND(E129*H129,2)</f>
        <v>0</v>
      </c>
      <c r="J129" s="172"/>
      <c r="K129" s="173">
        <f>ROUND(E129*J129,2)</f>
        <v>0</v>
      </c>
      <c r="L129" s="173">
        <v>21</v>
      </c>
      <c r="M129" s="173">
        <f>G129*(1+L129/100)</f>
        <v>0</v>
      </c>
      <c r="N129" s="171">
        <v>0</v>
      </c>
      <c r="O129" s="171">
        <f>ROUND(E129*N129,2)</f>
        <v>0</v>
      </c>
      <c r="P129" s="171">
        <v>1.1129999999999999E-2</v>
      </c>
      <c r="Q129" s="171">
        <f>ROUND(E129*P129,2)</f>
        <v>0.56999999999999995</v>
      </c>
      <c r="R129" s="173" t="s">
        <v>294</v>
      </c>
      <c r="S129" s="173" t="s">
        <v>182</v>
      </c>
      <c r="T129" s="174" t="s">
        <v>182</v>
      </c>
      <c r="U129" s="157">
        <v>0.08</v>
      </c>
      <c r="V129" s="157">
        <f>ROUND(E129*U129,2)</f>
        <v>4.13</v>
      </c>
      <c r="W129" s="157"/>
      <c r="X129" s="157" t="s">
        <v>174</v>
      </c>
      <c r="Y129" s="157" t="s">
        <v>175</v>
      </c>
      <c r="Z129" s="147"/>
      <c r="AA129" s="147"/>
      <c r="AB129" s="147"/>
      <c r="AC129" s="147"/>
      <c r="AD129" s="147"/>
      <c r="AE129" s="147"/>
      <c r="AF129" s="147"/>
      <c r="AG129" s="147" t="s">
        <v>207</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178" t="s">
        <v>318</v>
      </c>
      <c r="D130" s="158"/>
      <c r="E130" s="159">
        <v>2.4</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179</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78" t="s">
        <v>319</v>
      </c>
      <c r="D131" s="158"/>
      <c r="E131" s="159">
        <v>30</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179</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78" t="s">
        <v>236</v>
      </c>
      <c r="D132" s="158"/>
      <c r="E132" s="159">
        <v>9.6</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179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78" t="s">
        <v>236</v>
      </c>
      <c r="D133" s="158"/>
      <c r="E133" s="159">
        <v>9.6</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179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x14ac:dyDescent="0.2">
      <c r="A134" s="161" t="s">
        <v>167</v>
      </c>
      <c r="B134" s="162" t="s">
        <v>101</v>
      </c>
      <c r="C134" s="176" t="s">
        <v>102</v>
      </c>
      <c r="D134" s="163"/>
      <c r="E134" s="164"/>
      <c r="F134" s="165"/>
      <c r="G134" s="165">
        <f>SUMIF(AG135:AG136,"&lt;&gt;NOR",G135:G136)</f>
        <v>0</v>
      </c>
      <c r="H134" s="165"/>
      <c r="I134" s="165">
        <f>SUM(I135:I136)</f>
        <v>0</v>
      </c>
      <c r="J134" s="165"/>
      <c r="K134" s="165">
        <f>SUM(K135:K136)</f>
        <v>0</v>
      </c>
      <c r="L134" s="165"/>
      <c r="M134" s="165">
        <f>SUM(M135:M136)</f>
        <v>0</v>
      </c>
      <c r="N134" s="164"/>
      <c r="O134" s="164">
        <f>SUM(O135:O136)</f>
        <v>0</v>
      </c>
      <c r="P134" s="164"/>
      <c r="Q134" s="164">
        <f>SUM(Q135:Q136)</f>
        <v>0</v>
      </c>
      <c r="R134" s="165"/>
      <c r="S134" s="165"/>
      <c r="T134" s="166"/>
      <c r="U134" s="160"/>
      <c r="V134" s="160">
        <f>SUM(V135:V136)</f>
        <v>1.17</v>
      </c>
      <c r="W134" s="160"/>
      <c r="X134" s="160"/>
      <c r="Y134" s="160"/>
      <c r="AG134" t="s">
        <v>168</v>
      </c>
    </row>
    <row r="135" spans="1:60" outlineLevel="1" x14ac:dyDescent="0.2">
      <c r="A135" s="168">
        <v>27</v>
      </c>
      <c r="B135" s="169" t="s">
        <v>320</v>
      </c>
      <c r="C135" s="177" t="s">
        <v>321</v>
      </c>
      <c r="D135" s="170" t="s">
        <v>322</v>
      </c>
      <c r="E135" s="171">
        <v>3.6999</v>
      </c>
      <c r="F135" s="172"/>
      <c r="G135" s="173">
        <f>ROUND(E135*F135,2)</f>
        <v>0</v>
      </c>
      <c r="H135" s="172"/>
      <c r="I135" s="173">
        <f>ROUND(E135*H135,2)</f>
        <v>0</v>
      </c>
      <c r="J135" s="172"/>
      <c r="K135" s="173">
        <f>ROUND(E135*J135,2)</f>
        <v>0</v>
      </c>
      <c r="L135" s="173">
        <v>21</v>
      </c>
      <c r="M135" s="173">
        <f>G135*(1+L135/100)</f>
        <v>0</v>
      </c>
      <c r="N135" s="171">
        <v>0</v>
      </c>
      <c r="O135" s="171">
        <f>ROUND(E135*N135,2)</f>
        <v>0</v>
      </c>
      <c r="P135" s="171">
        <v>0</v>
      </c>
      <c r="Q135" s="171">
        <f>ROUND(E135*P135,2)</f>
        <v>0</v>
      </c>
      <c r="R135" s="173" t="s">
        <v>206</v>
      </c>
      <c r="S135" s="173" t="s">
        <v>182</v>
      </c>
      <c r="T135" s="174" t="s">
        <v>182</v>
      </c>
      <c r="U135" s="157">
        <v>0.317</v>
      </c>
      <c r="V135" s="157">
        <f>ROUND(E135*U135,2)</f>
        <v>1.17</v>
      </c>
      <c r="W135" s="157"/>
      <c r="X135" s="157" t="s">
        <v>323</v>
      </c>
      <c r="Y135" s="157" t="s">
        <v>175</v>
      </c>
      <c r="Z135" s="147"/>
      <c r="AA135" s="147"/>
      <c r="AB135" s="147"/>
      <c r="AC135" s="147"/>
      <c r="AD135" s="147"/>
      <c r="AE135" s="147"/>
      <c r="AF135" s="147"/>
      <c r="AG135" s="147" t="s">
        <v>324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22.5" outlineLevel="2" x14ac:dyDescent="0.2">
      <c r="A136" s="154"/>
      <c r="B136" s="155"/>
      <c r="C136" s="257" t="s">
        <v>325</v>
      </c>
      <c r="D136" s="258"/>
      <c r="E136" s="258"/>
      <c r="F136" s="258"/>
      <c r="G136" s="258"/>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209</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75" t="str">
        <f>C136</f>
        <v>přesun hmot pro budovy občanské výstavby (JKSO 801), budovy pro bydlení (JKSO 803) budovy pro výrobu a služby (JKSO 812) s nosnou svislou konstrukcí zděnou z cihel nebo tvárnic nebo kovovou</v>
      </c>
      <c r="BB136" s="147"/>
      <c r="BC136" s="147"/>
      <c r="BD136" s="147"/>
      <c r="BE136" s="147"/>
      <c r="BF136" s="147"/>
      <c r="BG136" s="147"/>
      <c r="BH136" s="147"/>
    </row>
    <row r="137" spans="1:60" x14ac:dyDescent="0.2">
      <c r="A137" s="161" t="s">
        <v>167</v>
      </c>
      <c r="B137" s="162" t="s">
        <v>120</v>
      </c>
      <c r="C137" s="176" t="s">
        <v>121</v>
      </c>
      <c r="D137" s="163"/>
      <c r="E137" s="164"/>
      <c r="F137" s="165"/>
      <c r="G137" s="165">
        <f>SUMIF(AG138:AG140,"&lt;&gt;NOR",G138:G140)</f>
        <v>0</v>
      </c>
      <c r="H137" s="165"/>
      <c r="I137" s="165">
        <f>SUM(I138:I140)</f>
        <v>0</v>
      </c>
      <c r="J137" s="165"/>
      <c r="K137" s="165">
        <f>SUM(K138:K140)</f>
        <v>0</v>
      </c>
      <c r="L137" s="165"/>
      <c r="M137" s="165">
        <f>SUM(M138:M140)</f>
        <v>0</v>
      </c>
      <c r="N137" s="164"/>
      <c r="O137" s="164">
        <f>SUM(O138:O140)</f>
        <v>0</v>
      </c>
      <c r="P137" s="164"/>
      <c r="Q137" s="164">
        <f>SUM(Q138:Q140)</f>
        <v>0.46</v>
      </c>
      <c r="R137" s="165"/>
      <c r="S137" s="165"/>
      <c r="T137" s="166"/>
      <c r="U137" s="160"/>
      <c r="V137" s="160">
        <f>SUM(V138:V140)</f>
        <v>22.74</v>
      </c>
      <c r="W137" s="160"/>
      <c r="X137" s="160"/>
      <c r="Y137" s="160"/>
      <c r="AG137" t="s">
        <v>168</v>
      </c>
    </row>
    <row r="138" spans="1:60" outlineLevel="1" x14ac:dyDescent="0.2">
      <c r="A138" s="168">
        <v>28</v>
      </c>
      <c r="B138" s="169" t="s">
        <v>326</v>
      </c>
      <c r="C138" s="177" t="s">
        <v>327</v>
      </c>
      <c r="D138" s="170" t="s">
        <v>205</v>
      </c>
      <c r="E138" s="171">
        <v>25.555</v>
      </c>
      <c r="F138" s="172"/>
      <c r="G138" s="173">
        <f>ROUND(E138*F138,2)</f>
        <v>0</v>
      </c>
      <c r="H138" s="172"/>
      <c r="I138" s="173">
        <f>ROUND(E138*H138,2)</f>
        <v>0</v>
      </c>
      <c r="J138" s="172"/>
      <c r="K138" s="173">
        <f>ROUND(E138*J138,2)</f>
        <v>0</v>
      </c>
      <c r="L138" s="173">
        <v>21</v>
      </c>
      <c r="M138" s="173">
        <f>G138*(1+L138/100)</f>
        <v>0</v>
      </c>
      <c r="N138" s="171">
        <v>0</v>
      </c>
      <c r="O138" s="171">
        <f>ROUND(E138*N138,2)</f>
        <v>0</v>
      </c>
      <c r="P138" s="171">
        <v>1.7999999999999999E-2</v>
      </c>
      <c r="Q138" s="171">
        <f>ROUND(E138*P138,2)</f>
        <v>0.46</v>
      </c>
      <c r="R138" s="173" t="s">
        <v>328</v>
      </c>
      <c r="S138" s="173" t="s">
        <v>182</v>
      </c>
      <c r="T138" s="174" t="s">
        <v>182</v>
      </c>
      <c r="U138" s="157">
        <v>0.89</v>
      </c>
      <c r="V138" s="157">
        <f>ROUND(E138*U138,2)</f>
        <v>22.74</v>
      </c>
      <c r="W138" s="157"/>
      <c r="X138" s="157" t="s">
        <v>174</v>
      </c>
      <c r="Y138" s="157" t="s">
        <v>175</v>
      </c>
      <c r="Z138" s="147"/>
      <c r="AA138" s="147"/>
      <c r="AB138" s="147"/>
      <c r="AC138" s="147"/>
      <c r="AD138" s="147"/>
      <c r="AE138" s="147"/>
      <c r="AF138" s="147"/>
      <c r="AG138" s="147" t="s">
        <v>207</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78" t="s">
        <v>329</v>
      </c>
      <c r="D139" s="158"/>
      <c r="E139" s="159">
        <v>21.475000000000001</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179</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78" t="s">
        <v>330</v>
      </c>
      <c r="D140" s="158"/>
      <c r="E140" s="159">
        <v>4.08</v>
      </c>
      <c r="F140" s="157"/>
      <c r="G140" s="157"/>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179</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x14ac:dyDescent="0.2">
      <c r="A141" s="161" t="s">
        <v>167</v>
      </c>
      <c r="B141" s="162" t="s">
        <v>128</v>
      </c>
      <c r="C141" s="176" t="s">
        <v>129</v>
      </c>
      <c r="D141" s="163"/>
      <c r="E141" s="164"/>
      <c r="F141" s="165"/>
      <c r="G141" s="165">
        <f>SUMIF(AG142:AG154,"&lt;&gt;NOR",G142:G154)</f>
        <v>0</v>
      </c>
      <c r="H141" s="165"/>
      <c r="I141" s="165">
        <f>SUM(I142:I154)</f>
        <v>0</v>
      </c>
      <c r="J141" s="165"/>
      <c r="K141" s="165">
        <f>SUM(K142:K154)</f>
        <v>0</v>
      </c>
      <c r="L141" s="165"/>
      <c r="M141" s="165">
        <f>SUM(M142:M154)</f>
        <v>0</v>
      </c>
      <c r="N141" s="164"/>
      <c r="O141" s="164">
        <f>SUM(O142:O154)</f>
        <v>0.04</v>
      </c>
      <c r="P141" s="164"/>
      <c r="Q141" s="164">
        <f>SUM(Q142:Q154)</f>
        <v>0</v>
      </c>
      <c r="R141" s="165"/>
      <c r="S141" s="165"/>
      <c r="T141" s="166"/>
      <c r="U141" s="160"/>
      <c r="V141" s="160">
        <f>SUM(V142:V154)</f>
        <v>12.770000000000001</v>
      </c>
      <c r="W141" s="160"/>
      <c r="X141" s="160"/>
      <c r="Y141" s="160"/>
      <c r="AG141" t="s">
        <v>168</v>
      </c>
    </row>
    <row r="142" spans="1:60" ht="22.5" outlineLevel="1" x14ac:dyDescent="0.2">
      <c r="A142" s="168">
        <v>29</v>
      </c>
      <c r="B142" s="169" t="s">
        <v>331</v>
      </c>
      <c r="C142" s="177" t="s">
        <v>332</v>
      </c>
      <c r="D142" s="170" t="s">
        <v>205</v>
      </c>
      <c r="E142" s="171">
        <v>90.97</v>
      </c>
      <c r="F142" s="172"/>
      <c r="G142" s="173">
        <f>ROUND(E142*F142,2)</f>
        <v>0</v>
      </c>
      <c r="H142" s="172"/>
      <c r="I142" s="173">
        <f>ROUND(E142*H142,2)</f>
        <v>0</v>
      </c>
      <c r="J142" s="172"/>
      <c r="K142" s="173">
        <f>ROUND(E142*J142,2)</f>
        <v>0</v>
      </c>
      <c r="L142" s="173">
        <v>21</v>
      </c>
      <c r="M142" s="173">
        <f>G142*(1+L142/100)</f>
        <v>0</v>
      </c>
      <c r="N142" s="171">
        <v>6.9999999999999994E-5</v>
      </c>
      <c r="O142" s="171">
        <f>ROUND(E142*N142,2)</f>
        <v>0.01</v>
      </c>
      <c r="P142" s="171">
        <v>0</v>
      </c>
      <c r="Q142" s="171">
        <f>ROUND(E142*P142,2)</f>
        <v>0</v>
      </c>
      <c r="R142" s="173" t="s">
        <v>333</v>
      </c>
      <c r="S142" s="173" t="s">
        <v>182</v>
      </c>
      <c r="T142" s="174" t="s">
        <v>182</v>
      </c>
      <c r="U142" s="157">
        <v>3.2480000000000002E-2</v>
      </c>
      <c r="V142" s="157">
        <f>ROUND(E142*U142,2)</f>
        <v>2.95</v>
      </c>
      <c r="W142" s="157"/>
      <c r="X142" s="157" t="s">
        <v>174</v>
      </c>
      <c r="Y142" s="157" t="s">
        <v>175</v>
      </c>
      <c r="Z142" s="147"/>
      <c r="AA142" s="147"/>
      <c r="AB142" s="147"/>
      <c r="AC142" s="147"/>
      <c r="AD142" s="147"/>
      <c r="AE142" s="147"/>
      <c r="AF142" s="147"/>
      <c r="AG142" s="147" t="s">
        <v>207</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2" x14ac:dyDescent="0.2">
      <c r="A143" s="154"/>
      <c r="B143" s="155"/>
      <c r="C143" s="178" t="s">
        <v>334</v>
      </c>
      <c r="D143" s="158"/>
      <c r="E143" s="159">
        <v>90.97</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179</v>
      </c>
      <c r="AH143" s="147">
        <v>5</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68">
        <v>30</v>
      </c>
      <c r="B144" s="169" t="s">
        <v>335</v>
      </c>
      <c r="C144" s="177" t="s">
        <v>336</v>
      </c>
      <c r="D144" s="170" t="s">
        <v>205</v>
      </c>
      <c r="E144" s="171">
        <v>90.97</v>
      </c>
      <c r="F144" s="172"/>
      <c r="G144" s="173">
        <f>ROUND(E144*F144,2)</f>
        <v>0</v>
      </c>
      <c r="H144" s="172"/>
      <c r="I144" s="173">
        <f>ROUND(E144*H144,2)</f>
        <v>0</v>
      </c>
      <c r="J144" s="172"/>
      <c r="K144" s="173">
        <f>ROUND(E144*J144,2)</f>
        <v>0</v>
      </c>
      <c r="L144" s="173">
        <v>21</v>
      </c>
      <c r="M144" s="173">
        <f>G144*(1+L144/100)</f>
        <v>0</v>
      </c>
      <c r="N144" s="171">
        <v>1.4999999999999999E-4</v>
      </c>
      <c r="O144" s="171">
        <f>ROUND(E144*N144,2)</f>
        <v>0.01</v>
      </c>
      <c r="P144" s="171">
        <v>0</v>
      </c>
      <c r="Q144" s="171">
        <f>ROUND(E144*P144,2)</f>
        <v>0</v>
      </c>
      <c r="R144" s="173" t="s">
        <v>333</v>
      </c>
      <c r="S144" s="173" t="s">
        <v>182</v>
      </c>
      <c r="T144" s="174" t="s">
        <v>182</v>
      </c>
      <c r="U144" s="157">
        <v>0.1</v>
      </c>
      <c r="V144" s="157">
        <f>ROUND(E144*U144,2)</f>
        <v>9.1</v>
      </c>
      <c r="W144" s="157"/>
      <c r="X144" s="157" t="s">
        <v>174</v>
      </c>
      <c r="Y144" s="157" t="s">
        <v>175</v>
      </c>
      <c r="Z144" s="147"/>
      <c r="AA144" s="147"/>
      <c r="AB144" s="147"/>
      <c r="AC144" s="147"/>
      <c r="AD144" s="147"/>
      <c r="AE144" s="147"/>
      <c r="AF144" s="147"/>
      <c r="AG144" s="147" t="s">
        <v>207</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2" x14ac:dyDescent="0.2">
      <c r="A145" s="154"/>
      <c r="B145" s="155"/>
      <c r="C145" s="178" t="s">
        <v>337</v>
      </c>
      <c r="D145" s="158"/>
      <c r="E145" s="159">
        <v>7.02</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179</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78" t="s">
        <v>216</v>
      </c>
      <c r="D146" s="158"/>
      <c r="E146" s="159">
        <v>1.96</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179</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78" t="s">
        <v>338</v>
      </c>
      <c r="D147" s="158"/>
      <c r="E147" s="159">
        <v>4.71</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179</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3" x14ac:dyDescent="0.2">
      <c r="A148" s="154"/>
      <c r="B148" s="155"/>
      <c r="C148" s="178" t="s">
        <v>339</v>
      </c>
      <c r="D148" s="158"/>
      <c r="E148" s="159">
        <v>77.28</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179</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68">
        <v>31</v>
      </c>
      <c r="B149" s="169" t="s">
        <v>340</v>
      </c>
      <c r="C149" s="177" t="s">
        <v>341</v>
      </c>
      <c r="D149" s="170" t="s">
        <v>205</v>
      </c>
      <c r="E149" s="171">
        <v>53.05</v>
      </c>
      <c r="F149" s="172"/>
      <c r="G149" s="173">
        <f>ROUND(E149*F149,2)</f>
        <v>0</v>
      </c>
      <c r="H149" s="172"/>
      <c r="I149" s="173">
        <f>ROUND(E149*H149,2)</f>
        <v>0</v>
      </c>
      <c r="J149" s="172"/>
      <c r="K149" s="173">
        <f>ROUND(E149*J149,2)</f>
        <v>0</v>
      </c>
      <c r="L149" s="173">
        <v>21</v>
      </c>
      <c r="M149" s="173">
        <f>G149*(1+L149/100)</f>
        <v>0</v>
      </c>
      <c r="N149" s="171">
        <v>3.5E-4</v>
      </c>
      <c r="O149" s="171">
        <f>ROUND(E149*N149,2)</f>
        <v>0.02</v>
      </c>
      <c r="P149" s="171">
        <v>0</v>
      </c>
      <c r="Q149" s="171">
        <f>ROUND(E149*P149,2)</f>
        <v>0</v>
      </c>
      <c r="R149" s="173" t="s">
        <v>333</v>
      </c>
      <c r="S149" s="173" t="s">
        <v>182</v>
      </c>
      <c r="T149" s="174" t="s">
        <v>182</v>
      </c>
      <c r="U149" s="157">
        <v>1.35E-2</v>
      </c>
      <c r="V149" s="157">
        <f>ROUND(E149*U149,2)</f>
        <v>0.72</v>
      </c>
      <c r="W149" s="157"/>
      <c r="X149" s="157" t="s">
        <v>174</v>
      </c>
      <c r="Y149" s="157" t="s">
        <v>175</v>
      </c>
      <c r="Z149" s="147"/>
      <c r="AA149" s="147"/>
      <c r="AB149" s="147"/>
      <c r="AC149" s="147"/>
      <c r="AD149" s="147"/>
      <c r="AE149" s="147"/>
      <c r="AF149" s="147"/>
      <c r="AG149" s="147" t="s">
        <v>207</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178" t="s">
        <v>235</v>
      </c>
      <c r="D150" s="158"/>
      <c r="E150" s="159">
        <v>27</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179</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78" t="s">
        <v>236</v>
      </c>
      <c r="D151" s="158"/>
      <c r="E151" s="159">
        <v>9.6</v>
      </c>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179</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3" x14ac:dyDescent="0.2">
      <c r="A152" s="154"/>
      <c r="B152" s="155"/>
      <c r="C152" s="178" t="s">
        <v>236</v>
      </c>
      <c r="D152" s="158"/>
      <c r="E152" s="159">
        <v>9.6</v>
      </c>
      <c r="F152" s="157"/>
      <c r="G152" s="157"/>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179</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
      <c r="A153" s="154"/>
      <c r="B153" s="155"/>
      <c r="C153" s="178" t="s">
        <v>237</v>
      </c>
      <c r="D153" s="158"/>
      <c r="E153" s="159">
        <v>4.45</v>
      </c>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179</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78" t="s">
        <v>342</v>
      </c>
      <c r="D154" s="158"/>
      <c r="E154" s="159">
        <v>2.4</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179</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x14ac:dyDescent="0.2">
      <c r="A155" s="161" t="s">
        <v>167</v>
      </c>
      <c r="B155" s="162" t="s">
        <v>130</v>
      </c>
      <c r="C155" s="176" t="s">
        <v>131</v>
      </c>
      <c r="D155" s="163"/>
      <c r="E155" s="164"/>
      <c r="F155" s="165"/>
      <c r="G155" s="165">
        <f>SUMIF(AG156:AG161,"&lt;&gt;NOR",G156:G161)</f>
        <v>0</v>
      </c>
      <c r="H155" s="165"/>
      <c r="I155" s="165">
        <f>SUM(I156:I161)</f>
        <v>0</v>
      </c>
      <c r="J155" s="165"/>
      <c r="K155" s="165">
        <f>SUM(K156:K161)</f>
        <v>0</v>
      </c>
      <c r="L155" s="165"/>
      <c r="M155" s="165">
        <f>SUM(M156:M161)</f>
        <v>0</v>
      </c>
      <c r="N155" s="164"/>
      <c r="O155" s="164">
        <f>SUM(O156:O161)</f>
        <v>0.39</v>
      </c>
      <c r="P155" s="164"/>
      <c r="Q155" s="164">
        <f>SUM(Q156:Q161)</f>
        <v>0</v>
      </c>
      <c r="R155" s="165"/>
      <c r="S155" s="165"/>
      <c r="T155" s="166"/>
      <c r="U155" s="160"/>
      <c r="V155" s="160">
        <f>SUM(V156:V161)</f>
        <v>30.83</v>
      </c>
      <c r="W155" s="160"/>
      <c r="X155" s="160"/>
      <c r="Y155" s="160"/>
      <c r="AG155" t="s">
        <v>168</v>
      </c>
    </row>
    <row r="156" spans="1:60" outlineLevel="1" x14ac:dyDescent="0.2">
      <c r="A156" s="168">
        <v>32</v>
      </c>
      <c r="B156" s="169" t="s">
        <v>343</v>
      </c>
      <c r="C156" s="177" t="s">
        <v>344</v>
      </c>
      <c r="D156" s="170" t="s">
        <v>205</v>
      </c>
      <c r="E156" s="171">
        <v>102.77</v>
      </c>
      <c r="F156" s="172"/>
      <c r="G156" s="173">
        <f>ROUND(E156*F156,2)</f>
        <v>0</v>
      </c>
      <c r="H156" s="172"/>
      <c r="I156" s="173">
        <f>ROUND(E156*H156,2)</f>
        <v>0</v>
      </c>
      <c r="J156" s="172"/>
      <c r="K156" s="173">
        <f>ROUND(E156*J156,2)</f>
        <v>0</v>
      </c>
      <c r="L156" s="173">
        <v>21</v>
      </c>
      <c r="M156" s="173">
        <f>G156*(1+L156/100)</f>
        <v>0</v>
      </c>
      <c r="N156" s="171">
        <v>3.82E-3</v>
      </c>
      <c r="O156" s="171">
        <f>ROUND(E156*N156,2)</f>
        <v>0.39</v>
      </c>
      <c r="P156" s="171">
        <v>0</v>
      </c>
      <c r="Q156" s="171">
        <f>ROUND(E156*P156,2)</f>
        <v>0</v>
      </c>
      <c r="R156" s="173" t="s">
        <v>345</v>
      </c>
      <c r="S156" s="173" t="s">
        <v>182</v>
      </c>
      <c r="T156" s="174" t="s">
        <v>182</v>
      </c>
      <c r="U156" s="157">
        <v>0.3</v>
      </c>
      <c r="V156" s="157">
        <f>ROUND(E156*U156,2)</f>
        <v>30.83</v>
      </c>
      <c r="W156" s="157"/>
      <c r="X156" s="157" t="s">
        <v>174</v>
      </c>
      <c r="Y156" s="157" t="s">
        <v>175</v>
      </c>
      <c r="Z156" s="147"/>
      <c r="AA156" s="147"/>
      <c r="AB156" s="147"/>
      <c r="AC156" s="147"/>
      <c r="AD156" s="147"/>
      <c r="AE156" s="147"/>
      <c r="AF156" s="147"/>
      <c r="AG156" s="147" t="s">
        <v>207</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2" x14ac:dyDescent="0.2">
      <c r="A157" s="154"/>
      <c r="B157" s="155"/>
      <c r="C157" s="178" t="s">
        <v>346</v>
      </c>
      <c r="D157" s="158"/>
      <c r="E157" s="159">
        <v>50.4</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179</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78" t="s">
        <v>347</v>
      </c>
      <c r="D158" s="158"/>
      <c r="E158" s="159">
        <v>27.72</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179</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78" t="s">
        <v>348</v>
      </c>
      <c r="D159" s="158"/>
      <c r="E159" s="159">
        <v>18</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179</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78" t="s">
        <v>349</v>
      </c>
      <c r="D160" s="158"/>
      <c r="E160" s="159">
        <v>4.5</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179</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78" t="s">
        <v>350</v>
      </c>
      <c r="D161" s="158"/>
      <c r="E161" s="159">
        <v>2.15</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179</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x14ac:dyDescent="0.2">
      <c r="A162" s="161" t="s">
        <v>167</v>
      </c>
      <c r="B162" s="162" t="s">
        <v>136</v>
      </c>
      <c r="C162" s="176" t="s">
        <v>137</v>
      </c>
      <c r="D162" s="163"/>
      <c r="E162" s="164"/>
      <c r="F162" s="165"/>
      <c r="G162" s="165">
        <f>SUMIF(AG163:AG169,"&lt;&gt;NOR",G163:G169)</f>
        <v>0</v>
      </c>
      <c r="H162" s="165"/>
      <c r="I162" s="165">
        <f>SUM(I163:I169)</f>
        <v>0</v>
      </c>
      <c r="J162" s="165"/>
      <c r="K162" s="165">
        <f>SUM(K163:K169)</f>
        <v>0</v>
      </c>
      <c r="L162" s="165"/>
      <c r="M162" s="165">
        <f>SUM(M163:M169)</f>
        <v>0</v>
      </c>
      <c r="N162" s="164"/>
      <c r="O162" s="164">
        <f>SUM(O163:O169)</f>
        <v>0</v>
      </c>
      <c r="P162" s="164"/>
      <c r="Q162" s="164">
        <f>SUM(Q163:Q169)</f>
        <v>0</v>
      </c>
      <c r="R162" s="165"/>
      <c r="S162" s="165"/>
      <c r="T162" s="166"/>
      <c r="U162" s="160"/>
      <c r="V162" s="160">
        <f>SUM(V163:V169)</f>
        <v>0</v>
      </c>
      <c r="W162" s="160"/>
      <c r="X162" s="160"/>
      <c r="Y162" s="160"/>
      <c r="AG162" t="s">
        <v>168</v>
      </c>
    </row>
    <row r="163" spans="1:60" outlineLevel="1" x14ac:dyDescent="0.2">
      <c r="A163" s="182">
        <v>33</v>
      </c>
      <c r="B163" s="183" t="s">
        <v>351</v>
      </c>
      <c r="C163" s="189" t="s">
        <v>352</v>
      </c>
      <c r="D163" s="184" t="s">
        <v>322</v>
      </c>
      <c r="E163" s="185">
        <f>0.5*6.63857</f>
        <v>3.3192849999999998</v>
      </c>
      <c r="F163" s="186"/>
      <c r="G163" s="187">
        <f>ROUND(E163*F163,2)</f>
        <v>0</v>
      </c>
      <c r="H163" s="186"/>
      <c r="I163" s="187">
        <f>ROUND(E163*H163,2)</f>
        <v>0</v>
      </c>
      <c r="J163" s="186"/>
      <c r="K163" s="187">
        <f>ROUND(E163*J163,2)</f>
        <v>0</v>
      </c>
      <c r="L163" s="187">
        <v>21</v>
      </c>
      <c r="M163" s="187">
        <f>G163*(1+L163/100)</f>
        <v>0</v>
      </c>
      <c r="N163" s="185">
        <v>0</v>
      </c>
      <c r="O163" s="185">
        <f>ROUND(E163*N163,2)</f>
        <v>0</v>
      </c>
      <c r="P163" s="185">
        <v>0</v>
      </c>
      <c r="Q163" s="185">
        <f>ROUND(E163*P163,2)</f>
        <v>0</v>
      </c>
      <c r="R163" s="187" t="s">
        <v>294</v>
      </c>
      <c r="S163" s="187" t="s">
        <v>182</v>
      </c>
      <c r="T163" s="188" t="s">
        <v>182</v>
      </c>
      <c r="U163" s="157">
        <v>0</v>
      </c>
      <c r="V163" s="157">
        <f>ROUND(E163*U163,2)</f>
        <v>0</v>
      </c>
      <c r="W163" s="157"/>
      <c r="X163" s="157" t="s">
        <v>353</v>
      </c>
      <c r="Y163" s="157" t="s">
        <v>175</v>
      </c>
      <c r="Z163" s="147"/>
      <c r="AA163" s="147"/>
      <c r="AB163" s="147"/>
      <c r="AC163" s="147"/>
      <c r="AD163" s="147"/>
      <c r="AE163" s="147"/>
      <c r="AF163" s="147"/>
      <c r="AG163" s="147" t="s">
        <v>354</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82">
        <v>34</v>
      </c>
      <c r="B164" s="183" t="s">
        <v>355</v>
      </c>
      <c r="C164" s="189" t="s">
        <v>356</v>
      </c>
      <c r="D164" s="184" t="s">
        <v>322</v>
      </c>
      <c r="E164" s="185">
        <v>6.6385699999999996</v>
      </c>
      <c r="F164" s="186"/>
      <c r="G164" s="187">
        <f>ROUND(E164*F164,2)</f>
        <v>0</v>
      </c>
      <c r="H164" s="186"/>
      <c r="I164" s="187">
        <f>ROUND(E164*H164,2)</f>
        <v>0</v>
      </c>
      <c r="J164" s="186"/>
      <c r="K164" s="187">
        <f>ROUND(E164*J164,2)</f>
        <v>0</v>
      </c>
      <c r="L164" s="187">
        <v>21</v>
      </c>
      <c r="M164" s="187">
        <f>G164*(1+L164/100)</f>
        <v>0</v>
      </c>
      <c r="N164" s="185">
        <v>0</v>
      </c>
      <c r="O164" s="185">
        <f>ROUND(E164*N164,2)</f>
        <v>0</v>
      </c>
      <c r="P164" s="185">
        <v>0</v>
      </c>
      <c r="Q164" s="185">
        <f>ROUND(E164*P164,2)</f>
        <v>0</v>
      </c>
      <c r="R164" s="187"/>
      <c r="S164" s="187" t="s">
        <v>172</v>
      </c>
      <c r="T164" s="188" t="s">
        <v>173</v>
      </c>
      <c r="U164" s="157">
        <v>0</v>
      </c>
      <c r="V164" s="157">
        <f>ROUND(E164*U164,2)</f>
        <v>0</v>
      </c>
      <c r="W164" s="157"/>
      <c r="X164" s="157" t="s">
        <v>353</v>
      </c>
      <c r="Y164" s="157" t="s">
        <v>175</v>
      </c>
      <c r="Z164" s="147"/>
      <c r="AA164" s="147"/>
      <c r="AB164" s="147"/>
      <c r="AC164" s="147"/>
      <c r="AD164" s="147"/>
      <c r="AE164" s="147"/>
      <c r="AF164" s="147"/>
      <c r="AG164" s="147" t="s">
        <v>354</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68">
        <v>35</v>
      </c>
      <c r="B165" s="169" t="s">
        <v>357</v>
      </c>
      <c r="C165" s="177" t="s">
        <v>358</v>
      </c>
      <c r="D165" s="170" t="s">
        <v>322</v>
      </c>
      <c r="E165" s="171">
        <v>6.6385699999999996</v>
      </c>
      <c r="F165" s="172"/>
      <c r="G165" s="173">
        <f>ROUND(E165*F165,2)</f>
        <v>0</v>
      </c>
      <c r="H165" s="172"/>
      <c r="I165" s="173">
        <f>ROUND(E165*H165,2)</f>
        <v>0</v>
      </c>
      <c r="J165" s="172"/>
      <c r="K165" s="173">
        <f>ROUND(E165*J165,2)</f>
        <v>0</v>
      </c>
      <c r="L165" s="173">
        <v>21</v>
      </c>
      <c r="M165" s="173">
        <f>G165*(1+L165/100)</f>
        <v>0</v>
      </c>
      <c r="N165" s="171">
        <v>0</v>
      </c>
      <c r="O165" s="171">
        <f>ROUND(E165*N165,2)</f>
        <v>0</v>
      </c>
      <c r="P165" s="171">
        <v>0</v>
      </c>
      <c r="Q165" s="171">
        <f>ROUND(E165*P165,2)</f>
        <v>0</v>
      </c>
      <c r="R165" s="173"/>
      <c r="S165" s="173" t="s">
        <v>172</v>
      </c>
      <c r="T165" s="174" t="s">
        <v>173</v>
      </c>
      <c r="U165" s="157">
        <v>0</v>
      </c>
      <c r="V165" s="157">
        <f>ROUND(E165*U165,2)</f>
        <v>0</v>
      </c>
      <c r="W165" s="157"/>
      <c r="X165" s="157" t="s">
        <v>353</v>
      </c>
      <c r="Y165" s="157" t="s">
        <v>175</v>
      </c>
      <c r="Z165" s="147"/>
      <c r="AA165" s="147"/>
      <c r="AB165" s="147"/>
      <c r="AC165" s="147"/>
      <c r="AD165" s="147"/>
      <c r="AE165" s="147"/>
      <c r="AF165" s="147"/>
      <c r="AG165" s="147" t="s">
        <v>354</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2" x14ac:dyDescent="0.2">
      <c r="A166" s="154"/>
      <c r="B166" s="155"/>
      <c r="C166" s="248" t="s">
        <v>359</v>
      </c>
      <c r="D166" s="249"/>
      <c r="E166" s="249"/>
      <c r="F166" s="249"/>
      <c r="G166" s="249"/>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178</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68">
        <v>36</v>
      </c>
      <c r="B167" s="169" t="s">
        <v>360</v>
      </c>
      <c r="C167" s="177" t="s">
        <v>361</v>
      </c>
      <c r="D167" s="170" t="s">
        <v>322</v>
      </c>
      <c r="E167" s="171">
        <v>6.6385699999999996</v>
      </c>
      <c r="F167" s="172"/>
      <c r="G167" s="173">
        <f>ROUND(E167*F167,2)</f>
        <v>0</v>
      </c>
      <c r="H167" s="172"/>
      <c r="I167" s="173">
        <f>ROUND(E167*H167,2)</f>
        <v>0</v>
      </c>
      <c r="J167" s="172"/>
      <c r="K167" s="173">
        <f>ROUND(E167*J167,2)</f>
        <v>0</v>
      </c>
      <c r="L167" s="173">
        <v>21</v>
      </c>
      <c r="M167" s="173">
        <f>G167*(1+L167/100)</f>
        <v>0</v>
      </c>
      <c r="N167" s="171">
        <v>0</v>
      </c>
      <c r="O167" s="171">
        <f>ROUND(E167*N167,2)</f>
        <v>0</v>
      </c>
      <c r="P167" s="171">
        <v>0</v>
      </c>
      <c r="Q167" s="171">
        <f>ROUND(E167*P167,2)</f>
        <v>0</v>
      </c>
      <c r="R167" s="173"/>
      <c r="S167" s="173" t="s">
        <v>172</v>
      </c>
      <c r="T167" s="174" t="s">
        <v>173</v>
      </c>
      <c r="U167" s="157">
        <v>0</v>
      </c>
      <c r="V167" s="157">
        <f>ROUND(E167*U167,2)</f>
        <v>0</v>
      </c>
      <c r="W167" s="157"/>
      <c r="X167" s="157" t="s">
        <v>353</v>
      </c>
      <c r="Y167" s="157" t="s">
        <v>175</v>
      </c>
      <c r="Z167" s="147"/>
      <c r="AA167" s="147"/>
      <c r="AB167" s="147"/>
      <c r="AC167" s="147"/>
      <c r="AD167" s="147"/>
      <c r="AE167" s="147"/>
      <c r="AF167" s="147"/>
      <c r="AG167" s="147" t="s">
        <v>354</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2" x14ac:dyDescent="0.2">
      <c r="A168" s="154"/>
      <c r="B168" s="155"/>
      <c r="C168" s="248" t="s">
        <v>362</v>
      </c>
      <c r="D168" s="249"/>
      <c r="E168" s="249"/>
      <c r="F168" s="249"/>
      <c r="G168" s="249"/>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178</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68">
        <v>37</v>
      </c>
      <c r="B169" s="169" t="s">
        <v>363</v>
      </c>
      <c r="C169" s="177" t="s">
        <v>364</v>
      </c>
      <c r="D169" s="170" t="s">
        <v>322</v>
      </c>
      <c r="E169" s="171">
        <f>0.5*6.63857</f>
        <v>3.3192849999999998</v>
      </c>
      <c r="F169" s="172"/>
      <c r="G169" s="173">
        <f>ROUND(E169*F169,2)</f>
        <v>0</v>
      </c>
      <c r="H169" s="172"/>
      <c r="I169" s="173">
        <f>ROUND(E169*H169,2)</f>
        <v>0</v>
      </c>
      <c r="J169" s="172"/>
      <c r="K169" s="173">
        <f>ROUND(E169*J169,2)</f>
        <v>0</v>
      </c>
      <c r="L169" s="173">
        <v>21</v>
      </c>
      <c r="M169" s="173">
        <f>G169*(1+L169/100)</f>
        <v>0</v>
      </c>
      <c r="N169" s="171">
        <v>0</v>
      </c>
      <c r="O169" s="171">
        <f>ROUND(E169*N169,2)</f>
        <v>0</v>
      </c>
      <c r="P169" s="171">
        <v>0</v>
      </c>
      <c r="Q169" s="171">
        <f>ROUND(E169*P169,2)</f>
        <v>0</v>
      </c>
      <c r="R169" s="173"/>
      <c r="S169" s="173" t="s">
        <v>182</v>
      </c>
      <c r="T169" s="174" t="s">
        <v>182</v>
      </c>
      <c r="U169" s="157">
        <v>0</v>
      </c>
      <c r="V169" s="157">
        <f>ROUND(E169*U169,2)</f>
        <v>0</v>
      </c>
      <c r="W169" s="157"/>
      <c r="X169" s="157" t="s">
        <v>353</v>
      </c>
      <c r="Y169" s="157" t="s">
        <v>175</v>
      </c>
      <c r="Z169" s="147"/>
      <c r="AA169" s="147"/>
      <c r="AB169" s="147"/>
      <c r="AC169" s="147"/>
      <c r="AD169" s="147"/>
      <c r="AE169" s="147"/>
      <c r="AF169" s="147"/>
      <c r="AG169" s="147" t="s">
        <v>354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x14ac:dyDescent="0.2">
      <c r="A170" s="3"/>
      <c r="B170" s="4"/>
      <c r="C170" s="179"/>
      <c r="D170" s="6"/>
      <c r="E170" s="3"/>
      <c r="F170" s="3"/>
      <c r="G170" s="3"/>
      <c r="H170" s="3"/>
      <c r="I170" s="3"/>
      <c r="J170" s="3"/>
      <c r="K170" s="3"/>
      <c r="L170" s="3"/>
      <c r="M170" s="3"/>
      <c r="N170" s="3"/>
      <c r="O170" s="3"/>
      <c r="P170" s="3"/>
      <c r="Q170" s="3"/>
      <c r="R170" s="3"/>
      <c r="S170" s="3"/>
      <c r="T170" s="3"/>
      <c r="U170" s="3"/>
      <c r="V170" s="3"/>
      <c r="W170" s="3"/>
      <c r="X170" s="3"/>
      <c r="Y170" s="3"/>
      <c r="AE170">
        <v>15</v>
      </c>
      <c r="AF170">
        <v>21</v>
      </c>
      <c r="AG170" t="s">
        <v>153</v>
      </c>
    </row>
    <row r="171" spans="1:60" x14ac:dyDescent="0.2">
      <c r="A171" s="150"/>
      <c r="B171" s="151" t="s">
        <v>29</v>
      </c>
      <c r="C171" s="180"/>
      <c r="D171" s="152"/>
      <c r="E171" s="153"/>
      <c r="F171" s="153"/>
      <c r="G171" s="167">
        <f>G8+G14+G27+G99+G107+G134+G137+G141+G155+G162</f>
        <v>0</v>
      </c>
      <c r="H171" s="3"/>
      <c r="I171" s="3"/>
      <c r="J171" s="3"/>
      <c r="K171" s="3"/>
      <c r="L171" s="3"/>
      <c r="M171" s="3"/>
      <c r="N171" s="3"/>
      <c r="O171" s="3"/>
      <c r="P171" s="3"/>
      <c r="Q171" s="3"/>
      <c r="R171" s="3"/>
      <c r="S171" s="3"/>
      <c r="T171" s="3"/>
      <c r="U171" s="3"/>
      <c r="V171" s="3"/>
      <c r="W171" s="3"/>
      <c r="X171" s="3"/>
      <c r="Y171" s="3"/>
      <c r="AE171">
        <f>SUMIF(L7:L169,AE170,G7:G169)</f>
        <v>0</v>
      </c>
      <c r="AF171">
        <f>SUMIF(L7:L169,AF170,G7:G169)</f>
        <v>0</v>
      </c>
      <c r="AG171" t="s">
        <v>201</v>
      </c>
    </row>
    <row r="172" spans="1:60" x14ac:dyDescent="0.2">
      <c r="C172" s="181"/>
      <c r="D172" s="10"/>
      <c r="AG172" t="s">
        <v>202</v>
      </c>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EMLu1f+DbZsTazNtHDQcSK4dJuSAVDp9v9x626Qokmq5cZ/kZdA1hS4NFIqHB6xa/fn885jR2cX+Z7JUCV4Ew==" saltValue="87Xui2UDiPLkDXneytTOjQ==" spinCount="100000" sheet="1" formatRows="0"/>
  <mergeCells count="53">
    <mergeCell ref="C48:G48"/>
    <mergeCell ref="A1:G1"/>
    <mergeCell ref="C2:G2"/>
    <mergeCell ref="C3:G3"/>
    <mergeCell ref="C4:G4"/>
    <mergeCell ref="C10:G10"/>
    <mergeCell ref="C16:G16"/>
    <mergeCell ref="C29:G29"/>
    <mergeCell ref="C35:G35"/>
    <mergeCell ref="C38:G38"/>
    <mergeCell ref="C46:G46"/>
    <mergeCell ref="C47:G47"/>
    <mergeCell ref="C64:G64"/>
    <mergeCell ref="C49:G49"/>
    <mergeCell ref="C50:G50"/>
    <mergeCell ref="C53:G53"/>
    <mergeCell ref="C54:G54"/>
    <mergeCell ref="C55:G55"/>
    <mergeCell ref="C56:G56"/>
    <mergeCell ref="C57:G57"/>
    <mergeCell ref="C60:G60"/>
    <mergeCell ref="C61:G61"/>
    <mergeCell ref="C62:G62"/>
    <mergeCell ref="C63:G63"/>
    <mergeCell ref="C82:G82"/>
    <mergeCell ref="C67:G67"/>
    <mergeCell ref="C68:G68"/>
    <mergeCell ref="C69:G69"/>
    <mergeCell ref="C72:G72"/>
    <mergeCell ref="C73:G73"/>
    <mergeCell ref="C74:G74"/>
    <mergeCell ref="C75:G75"/>
    <mergeCell ref="C76:G76"/>
    <mergeCell ref="C79:G79"/>
    <mergeCell ref="C80:G80"/>
    <mergeCell ref="C81:G81"/>
    <mergeCell ref="C109:G109"/>
    <mergeCell ref="C83:G83"/>
    <mergeCell ref="C86:G86"/>
    <mergeCell ref="C87:G87"/>
    <mergeCell ref="C88:G88"/>
    <mergeCell ref="C89:G89"/>
    <mergeCell ref="C90:G90"/>
    <mergeCell ref="C93:G93"/>
    <mergeCell ref="C94:G94"/>
    <mergeCell ref="C95:G95"/>
    <mergeCell ref="C96:G96"/>
    <mergeCell ref="C97:G97"/>
    <mergeCell ref="C114:G114"/>
    <mergeCell ref="C119:G119"/>
    <mergeCell ref="C136:G136"/>
    <mergeCell ref="C166:G166"/>
    <mergeCell ref="C168:G168"/>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0" customWidth="1"/>
    <col min="3" max="3" width="63.28515625" style="120"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0" t="s">
        <v>140</v>
      </c>
      <c r="B1" s="250"/>
      <c r="C1" s="250"/>
      <c r="D1" s="250"/>
      <c r="E1" s="250"/>
      <c r="F1" s="250"/>
      <c r="G1" s="250"/>
      <c r="AG1" t="s">
        <v>141</v>
      </c>
    </row>
    <row r="2" spans="1:60" ht="25.15" customHeight="1" x14ac:dyDescent="0.2">
      <c r="A2" s="139" t="s">
        <v>7</v>
      </c>
      <c r="B2" s="49" t="s">
        <v>44</v>
      </c>
      <c r="C2" s="251" t="s">
        <v>45</v>
      </c>
      <c r="D2" s="252"/>
      <c r="E2" s="252"/>
      <c r="F2" s="252"/>
      <c r="G2" s="253"/>
      <c r="AG2" t="s">
        <v>142</v>
      </c>
    </row>
    <row r="3" spans="1:60" ht="25.15" customHeight="1" x14ac:dyDescent="0.2">
      <c r="A3" s="139" t="s">
        <v>8</v>
      </c>
      <c r="B3" s="49" t="s">
        <v>48</v>
      </c>
      <c r="C3" s="251" t="s">
        <v>49</v>
      </c>
      <c r="D3" s="252"/>
      <c r="E3" s="252"/>
      <c r="F3" s="252"/>
      <c r="G3" s="253"/>
      <c r="AC3" s="120" t="s">
        <v>142</v>
      </c>
      <c r="AG3" t="s">
        <v>143</v>
      </c>
    </row>
    <row r="4" spans="1:60" ht="25.15" customHeight="1" x14ac:dyDescent="0.2">
      <c r="A4" s="140" t="s">
        <v>9</v>
      </c>
      <c r="B4" s="141" t="s">
        <v>53</v>
      </c>
      <c r="C4" s="254" t="s">
        <v>54</v>
      </c>
      <c r="D4" s="255"/>
      <c r="E4" s="255"/>
      <c r="F4" s="255"/>
      <c r="G4" s="256"/>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c r="Y6" s="146" t="s">
        <v>166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167</v>
      </c>
      <c r="B8" s="162" t="s">
        <v>81</v>
      </c>
      <c r="C8" s="176" t="s">
        <v>82</v>
      </c>
      <c r="D8" s="163"/>
      <c r="E8" s="164"/>
      <c r="F8" s="165"/>
      <c r="G8" s="165">
        <f>SUMIF(AG9:AG23,"&lt;&gt;NOR",G9:G23)</f>
        <v>0</v>
      </c>
      <c r="H8" s="165"/>
      <c r="I8" s="165">
        <f>SUM(I9:I23)</f>
        <v>0</v>
      </c>
      <c r="J8" s="165"/>
      <c r="K8" s="165">
        <f>SUM(K9:K23)</f>
        <v>0</v>
      </c>
      <c r="L8" s="165"/>
      <c r="M8" s="165">
        <f>SUM(M9:M23)</f>
        <v>0</v>
      </c>
      <c r="N8" s="164"/>
      <c r="O8" s="164">
        <f>SUM(O9:O23)</f>
        <v>0.38</v>
      </c>
      <c r="P8" s="164"/>
      <c r="Q8" s="164">
        <f>SUM(Q9:Q23)</f>
        <v>0</v>
      </c>
      <c r="R8" s="165"/>
      <c r="S8" s="165"/>
      <c r="T8" s="166"/>
      <c r="U8" s="160"/>
      <c r="V8" s="160">
        <f>SUM(V9:V23)</f>
        <v>5.9799999999999995</v>
      </c>
      <c r="W8" s="160"/>
      <c r="X8" s="160"/>
      <c r="Y8" s="160"/>
      <c r="AG8" t="s">
        <v>168</v>
      </c>
    </row>
    <row r="9" spans="1:60" ht="22.5" outlineLevel="1" x14ac:dyDescent="0.2">
      <c r="A9" s="168">
        <v>1</v>
      </c>
      <c r="B9" s="169" t="s">
        <v>365</v>
      </c>
      <c r="C9" s="177" t="s">
        <v>366</v>
      </c>
      <c r="D9" s="170" t="s">
        <v>205</v>
      </c>
      <c r="E9" s="171">
        <v>0.72</v>
      </c>
      <c r="F9" s="172"/>
      <c r="G9" s="173">
        <f>ROUND(E9*F9,2)</f>
        <v>0</v>
      </c>
      <c r="H9" s="172"/>
      <c r="I9" s="173">
        <f>ROUND(E9*H9,2)</f>
        <v>0</v>
      </c>
      <c r="J9" s="172"/>
      <c r="K9" s="173">
        <f>ROUND(E9*J9,2)</f>
        <v>0</v>
      </c>
      <c r="L9" s="173">
        <v>21</v>
      </c>
      <c r="M9" s="173">
        <f>G9*(1+L9/100)</f>
        <v>0</v>
      </c>
      <c r="N9" s="171">
        <v>3.637E-2</v>
      </c>
      <c r="O9" s="171">
        <f>ROUND(E9*N9,2)</f>
        <v>0.03</v>
      </c>
      <c r="P9" s="171">
        <v>0</v>
      </c>
      <c r="Q9" s="171">
        <f>ROUND(E9*P9,2)</f>
        <v>0</v>
      </c>
      <c r="R9" s="173" t="s">
        <v>206</v>
      </c>
      <c r="S9" s="173" t="s">
        <v>182</v>
      </c>
      <c r="T9" s="174" t="s">
        <v>182</v>
      </c>
      <c r="U9" s="157">
        <v>0.73</v>
      </c>
      <c r="V9" s="157">
        <f>ROUND(E9*U9,2)</f>
        <v>0.53</v>
      </c>
      <c r="W9" s="157"/>
      <c r="X9" s="157" t="s">
        <v>174</v>
      </c>
      <c r="Y9" s="157" t="s">
        <v>175</v>
      </c>
      <c r="Z9" s="147"/>
      <c r="AA9" s="147"/>
      <c r="AB9" s="147"/>
      <c r="AC9" s="147"/>
      <c r="AD9" s="147"/>
      <c r="AE9" s="147"/>
      <c r="AF9" s="147"/>
      <c r="AG9" s="147" t="s">
        <v>207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7" t="s">
        <v>367</v>
      </c>
      <c r="D10" s="258"/>
      <c r="E10" s="258"/>
      <c r="F10" s="258"/>
      <c r="G10" s="258"/>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209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178" t="s">
        <v>368</v>
      </c>
      <c r="D11" s="158"/>
      <c r="E11" s="159">
        <v>0.72</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179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8">
        <v>2</v>
      </c>
      <c r="B12" s="169" t="s">
        <v>369</v>
      </c>
      <c r="C12" s="177" t="s">
        <v>370</v>
      </c>
      <c r="D12" s="170" t="s">
        <v>219</v>
      </c>
      <c r="E12" s="171">
        <v>4.2</v>
      </c>
      <c r="F12" s="172"/>
      <c r="G12" s="173">
        <f>ROUND(E12*F12,2)</f>
        <v>0</v>
      </c>
      <c r="H12" s="172"/>
      <c r="I12" s="173">
        <f>ROUND(E12*H12,2)</f>
        <v>0</v>
      </c>
      <c r="J12" s="172"/>
      <c r="K12" s="173">
        <f>ROUND(E12*J12,2)</f>
        <v>0</v>
      </c>
      <c r="L12" s="173">
        <v>21</v>
      </c>
      <c r="M12" s="173">
        <f>G12*(1+L12/100)</f>
        <v>0</v>
      </c>
      <c r="N12" s="171">
        <v>3.0470000000000001E-2</v>
      </c>
      <c r="O12" s="171">
        <f>ROUND(E12*N12,2)</f>
        <v>0.13</v>
      </c>
      <c r="P12" s="171">
        <v>0</v>
      </c>
      <c r="Q12" s="171">
        <f>ROUND(E12*P12,2)</f>
        <v>0</v>
      </c>
      <c r="R12" s="173" t="s">
        <v>206</v>
      </c>
      <c r="S12" s="173" t="s">
        <v>182</v>
      </c>
      <c r="T12" s="174" t="s">
        <v>182</v>
      </c>
      <c r="U12" s="157">
        <v>0.87</v>
      </c>
      <c r="V12" s="157">
        <f>ROUND(E12*U12,2)</f>
        <v>3.65</v>
      </c>
      <c r="W12" s="157"/>
      <c r="X12" s="157" t="s">
        <v>174</v>
      </c>
      <c r="Y12" s="157" t="s">
        <v>175</v>
      </c>
      <c r="Z12" s="147"/>
      <c r="AA12" s="147"/>
      <c r="AB12" s="147"/>
      <c r="AC12" s="147"/>
      <c r="AD12" s="147"/>
      <c r="AE12" s="147"/>
      <c r="AF12" s="147"/>
      <c r="AG12" s="147" t="s">
        <v>207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257" t="s">
        <v>367</v>
      </c>
      <c r="D13" s="258"/>
      <c r="E13" s="258"/>
      <c r="F13" s="258"/>
      <c r="G13" s="258"/>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209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178" t="s">
        <v>371</v>
      </c>
      <c r="D14" s="158"/>
      <c r="E14" s="159">
        <v>4.2</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179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8">
        <v>3</v>
      </c>
      <c r="B15" s="169" t="s">
        <v>372</v>
      </c>
      <c r="C15" s="177" t="s">
        <v>373</v>
      </c>
      <c r="D15" s="170" t="s">
        <v>219</v>
      </c>
      <c r="E15" s="171">
        <v>4.2</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t="s">
        <v>206</v>
      </c>
      <c r="S15" s="173" t="s">
        <v>182</v>
      </c>
      <c r="T15" s="174" t="s">
        <v>182</v>
      </c>
      <c r="U15" s="157">
        <v>0.23</v>
      </c>
      <c r="V15" s="157">
        <f>ROUND(E15*U15,2)</f>
        <v>0.97</v>
      </c>
      <c r="W15" s="157"/>
      <c r="X15" s="157" t="s">
        <v>174</v>
      </c>
      <c r="Y15" s="157" t="s">
        <v>175</v>
      </c>
      <c r="Z15" s="147"/>
      <c r="AA15" s="147"/>
      <c r="AB15" s="147"/>
      <c r="AC15" s="147"/>
      <c r="AD15" s="147"/>
      <c r="AE15" s="147"/>
      <c r="AF15" s="147"/>
      <c r="AG15" s="147" t="s">
        <v>207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57" t="s">
        <v>367</v>
      </c>
      <c r="D16" s="258"/>
      <c r="E16" s="258"/>
      <c r="F16" s="258"/>
      <c r="G16" s="258"/>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209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178" t="s">
        <v>374</v>
      </c>
      <c r="D17" s="158"/>
      <c r="E17" s="159">
        <v>4.2</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179</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8">
        <v>4</v>
      </c>
      <c r="B18" s="169" t="s">
        <v>375</v>
      </c>
      <c r="C18" s="177" t="s">
        <v>376</v>
      </c>
      <c r="D18" s="170" t="s">
        <v>322</v>
      </c>
      <c r="E18" s="171">
        <v>0.05</v>
      </c>
      <c r="F18" s="172"/>
      <c r="G18" s="173">
        <f>ROUND(E18*F18,2)</f>
        <v>0</v>
      </c>
      <c r="H18" s="172"/>
      <c r="I18" s="173">
        <f>ROUND(E18*H18,2)</f>
        <v>0</v>
      </c>
      <c r="J18" s="172"/>
      <c r="K18" s="173">
        <f>ROUND(E18*J18,2)</f>
        <v>0</v>
      </c>
      <c r="L18" s="173">
        <v>21</v>
      </c>
      <c r="M18" s="173">
        <f>G18*(1+L18/100)</f>
        <v>0</v>
      </c>
      <c r="N18" s="171">
        <v>1.0543800000000001</v>
      </c>
      <c r="O18" s="171">
        <f>ROUND(E18*N18,2)</f>
        <v>0.05</v>
      </c>
      <c r="P18" s="171">
        <v>0</v>
      </c>
      <c r="Q18" s="171">
        <f>ROUND(E18*P18,2)</f>
        <v>0</v>
      </c>
      <c r="R18" s="173" t="s">
        <v>206</v>
      </c>
      <c r="S18" s="173" t="s">
        <v>182</v>
      </c>
      <c r="T18" s="174" t="s">
        <v>182</v>
      </c>
      <c r="U18" s="157">
        <v>15.211</v>
      </c>
      <c r="V18" s="157">
        <f>ROUND(E18*U18,2)</f>
        <v>0.76</v>
      </c>
      <c r="W18" s="157"/>
      <c r="X18" s="157" t="s">
        <v>174</v>
      </c>
      <c r="Y18" s="157" t="s">
        <v>175</v>
      </c>
      <c r="Z18" s="147"/>
      <c r="AA18" s="147"/>
      <c r="AB18" s="147"/>
      <c r="AC18" s="147"/>
      <c r="AD18" s="147"/>
      <c r="AE18" s="147"/>
      <c r="AF18" s="147"/>
      <c r="AG18" s="147" t="s">
        <v>207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2" x14ac:dyDescent="0.2">
      <c r="A19" s="154"/>
      <c r="B19" s="155"/>
      <c r="C19" s="257" t="s">
        <v>377</v>
      </c>
      <c r="D19" s="258"/>
      <c r="E19" s="258"/>
      <c r="F19" s="258"/>
      <c r="G19" s="258"/>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209</v>
      </c>
      <c r="AH19" s="147"/>
      <c r="AI19" s="147"/>
      <c r="AJ19" s="147"/>
      <c r="AK19" s="147"/>
      <c r="AL19" s="147"/>
      <c r="AM19" s="147"/>
      <c r="AN19" s="147"/>
      <c r="AO19" s="147"/>
      <c r="AP19" s="147"/>
      <c r="AQ19" s="147"/>
      <c r="AR19" s="147"/>
      <c r="AS19" s="147"/>
      <c r="AT19" s="147"/>
      <c r="AU19" s="147"/>
      <c r="AV19" s="147"/>
      <c r="AW19" s="147"/>
      <c r="AX19" s="147"/>
      <c r="AY19" s="147"/>
      <c r="AZ19" s="147"/>
      <c r="BA19" s="175" t="str">
        <f>C19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9" s="147"/>
      <c r="BC19" s="147"/>
      <c r="BD19" s="147"/>
      <c r="BE19" s="147"/>
      <c r="BF19" s="147"/>
      <c r="BG19" s="147"/>
      <c r="BH19" s="147"/>
    </row>
    <row r="20" spans="1:60" outlineLevel="2" x14ac:dyDescent="0.2">
      <c r="A20" s="154"/>
      <c r="B20" s="155"/>
      <c r="C20" s="178" t="s">
        <v>378</v>
      </c>
      <c r="D20" s="158"/>
      <c r="E20" s="159">
        <v>0.05</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179</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5</v>
      </c>
      <c r="B21" s="169" t="s">
        <v>379</v>
      </c>
      <c r="C21" s="177" t="s">
        <v>380</v>
      </c>
      <c r="D21" s="170" t="s">
        <v>381</v>
      </c>
      <c r="E21" s="171">
        <v>6.6000000000000003E-2</v>
      </c>
      <c r="F21" s="172"/>
      <c r="G21" s="173">
        <f>ROUND(E21*F21,2)</f>
        <v>0</v>
      </c>
      <c r="H21" s="172"/>
      <c r="I21" s="173">
        <f>ROUND(E21*H21,2)</f>
        <v>0</v>
      </c>
      <c r="J21" s="172"/>
      <c r="K21" s="173">
        <f>ROUND(E21*J21,2)</f>
        <v>0</v>
      </c>
      <c r="L21" s="173">
        <v>21</v>
      </c>
      <c r="M21" s="173">
        <f>G21*(1+L21/100)</f>
        <v>0</v>
      </c>
      <c r="N21" s="171">
        <v>2.5250699999999999</v>
      </c>
      <c r="O21" s="171">
        <f>ROUND(E21*N21,2)</f>
        <v>0.17</v>
      </c>
      <c r="P21" s="171">
        <v>0</v>
      </c>
      <c r="Q21" s="171">
        <f>ROUND(E21*P21,2)</f>
        <v>0</v>
      </c>
      <c r="R21" s="173" t="s">
        <v>206</v>
      </c>
      <c r="S21" s="173" t="s">
        <v>182</v>
      </c>
      <c r="T21" s="174" t="s">
        <v>182</v>
      </c>
      <c r="U21" s="157">
        <v>1.016</v>
      </c>
      <c r="V21" s="157">
        <f>ROUND(E21*U21,2)</f>
        <v>7.0000000000000007E-2</v>
      </c>
      <c r="W21" s="157"/>
      <c r="X21" s="157" t="s">
        <v>174</v>
      </c>
      <c r="Y21" s="157" t="s">
        <v>175</v>
      </c>
      <c r="Z21" s="147"/>
      <c r="AA21" s="147"/>
      <c r="AB21" s="147"/>
      <c r="AC21" s="147"/>
      <c r="AD21" s="147"/>
      <c r="AE21" s="147"/>
      <c r="AF21" s="147"/>
      <c r="AG21" s="147" t="s">
        <v>207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257" t="s">
        <v>382</v>
      </c>
      <c r="D22" s="258"/>
      <c r="E22" s="258"/>
      <c r="F22" s="258"/>
      <c r="G22" s="258"/>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209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178" t="s">
        <v>383</v>
      </c>
      <c r="D23" s="158"/>
      <c r="E23" s="159">
        <v>6.6000000000000003E-2</v>
      </c>
      <c r="F23" s="157"/>
      <c r="G23" s="157"/>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179</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
      <c r="A24" s="161" t="s">
        <v>167</v>
      </c>
      <c r="B24" s="162" t="s">
        <v>99</v>
      </c>
      <c r="C24" s="176" t="s">
        <v>100</v>
      </c>
      <c r="D24" s="163"/>
      <c r="E24" s="164"/>
      <c r="F24" s="165"/>
      <c r="G24" s="165">
        <f>SUMIF(AG25:AG27,"&lt;&gt;NOR",G25:G27)</f>
        <v>0</v>
      </c>
      <c r="H24" s="165"/>
      <c r="I24" s="165">
        <f>SUM(I25:I27)</f>
        <v>0</v>
      </c>
      <c r="J24" s="165"/>
      <c r="K24" s="165">
        <f>SUM(K25:K27)</f>
        <v>0</v>
      </c>
      <c r="L24" s="165"/>
      <c r="M24" s="165">
        <f>SUM(M25:M27)</f>
        <v>0</v>
      </c>
      <c r="N24" s="164"/>
      <c r="O24" s="164">
        <f>SUM(O25:O27)</f>
        <v>0</v>
      </c>
      <c r="P24" s="164"/>
      <c r="Q24" s="164">
        <f>SUM(Q25:Q27)</f>
        <v>0.83</v>
      </c>
      <c r="R24" s="165"/>
      <c r="S24" s="165"/>
      <c r="T24" s="166"/>
      <c r="U24" s="160"/>
      <c r="V24" s="160">
        <f>SUM(V25:V27)</f>
        <v>2.1800000000000002</v>
      </c>
      <c r="W24" s="160"/>
      <c r="X24" s="160"/>
      <c r="Y24" s="160"/>
      <c r="AG24" t="s">
        <v>168</v>
      </c>
    </row>
    <row r="25" spans="1:60" outlineLevel="1" x14ac:dyDescent="0.2">
      <c r="A25" s="168">
        <v>6</v>
      </c>
      <c r="B25" s="169" t="s">
        <v>384</v>
      </c>
      <c r="C25" s="177" t="s">
        <v>385</v>
      </c>
      <c r="D25" s="170" t="s">
        <v>381</v>
      </c>
      <c r="E25" s="171">
        <v>0.375</v>
      </c>
      <c r="F25" s="172"/>
      <c r="G25" s="173">
        <f>ROUND(E25*F25,2)</f>
        <v>0</v>
      </c>
      <c r="H25" s="172"/>
      <c r="I25" s="173">
        <f>ROUND(E25*H25,2)</f>
        <v>0</v>
      </c>
      <c r="J25" s="172"/>
      <c r="K25" s="173">
        <f>ROUND(E25*J25,2)</f>
        <v>0</v>
      </c>
      <c r="L25" s="173">
        <v>21</v>
      </c>
      <c r="M25" s="173">
        <f>G25*(1+L25/100)</f>
        <v>0</v>
      </c>
      <c r="N25" s="171">
        <v>1.2500000000000001E-2</v>
      </c>
      <c r="O25" s="171">
        <f>ROUND(E25*N25,2)</f>
        <v>0</v>
      </c>
      <c r="P25" s="171">
        <v>2.2000000000000002</v>
      </c>
      <c r="Q25" s="171">
        <f>ROUND(E25*P25,2)</f>
        <v>0.83</v>
      </c>
      <c r="R25" s="173" t="s">
        <v>294</v>
      </c>
      <c r="S25" s="173" t="s">
        <v>182</v>
      </c>
      <c r="T25" s="174" t="s">
        <v>182</v>
      </c>
      <c r="U25" s="157">
        <v>5.82</v>
      </c>
      <c r="V25" s="157">
        <f>ROUND(E25*U25,2)</f>
        <v>2.1800000000000002</v>
      </c>
      <c r="W25" s="157"/>
      <c r="X25" s="157" t="s">
        <v>174</v>
      </c>
      <c r="Y25" s="157" t="s">
        <v>175</v>
      </c>
      <c r="Z25" s="147"/>
      <c r="AA25" s="147"/>
      <c r="AB25" s="147"/>
      <c r="AC25" s="147"/>
      <c r="AD25" s="147"/>
      <c r="AE25" s="147"/>
      <c r="AF25" s="147"/>
      <c r="AG25" s="147" t="s">
        <v>207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2" x14ac:dyDescent="0.2">
      <c r="A26" s="154"/>
      <c r="B26" s="155"/>
      <c r="C26" s="257" t="s">
        <v>386</v>
      </c>
      <c r="D26" s="258"/>
      <c r="E26" s="258"/>
      <c r="F26" s="258"/>
      <c r="G26" s="258"/>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209</v>
      </c>
      <c r="AH26" s="147"/>
      <c r="AI26" s="147"/>
      <c r="AJ26" s="147"/>
      <c r="AK26" s="147"/>
      <c r="AL26" s="147"/>
      <c r="AM26" s="147"/>
      <c r="AN26" s="147"/>
      <c r="AO26" s="147"/>
      <c r="AP26" s="147"/>
      <c r="AQ26" s="147"/>
      <c r="AR26" s="147"/>
      <c r="AS26" s="147"/>
      <c r="AT26" s="147"/>
      <c r="AU26" s="147"/>
      <c r="AV26" s="147"/>
      <c r="AW26" s="147"/>
      <c r="AX26" s="147"/>
      <c r="AY26" s="147"/>
      <c r="AZ26" s="147"/>
      <c r="BA26" s="175" t="str">
        <f>C26</f>
        <v>nebo vybourání otvorů průřezové plochy přes 4 m2 ve zdivu z betonu prostého, včetně pomocného lešení o výšce podlahy do 1900 mm a pro zatížení do 1,5 kPa  (150 kg/m2),</v>
      </c>
      <c r="BB26" s="147"/>
      <c r="BC26" s="147"/>
      <c r="BD26" s="147"/>
      <c r="BE26" s="147"/>
      <c r="BF26" s="147"/>
      <c r="BG26" s="147"/>
      <c r="BH26" s="147"/>
    </row>
    <row r="27" spans="1:60" outlineLevel="2" x14ac:dyDescent="0.2">
      <c r="A27" s="154"/>
      <c r="B27" s="155"/>
      <c r="C27" s="178" t="s">
        <v>387</v>
      </c>
      <c r="D27" s="158"/>
      <c r="E27" s="159">
        <v>0.375</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179</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
      <c r="A28" s="161" t="s">
        <v>167</v>
      </c>
      <c r="B28" s="162" t="s">
        <v>106</v>
      </c>
      <c r="C28" s="176" t="s">
        <v>107</v>
      </c>
      <c r="D28" s="163"/>
      <c r="E28" s="164"/>
      <c r="F28" s="165"/>
      <c r="G28" s="165">
        <f>SUMIF(AG29:AG83,"&lt;&gt;NOR",G29:G83)</f>
        <v>0</v>
      </c>
      <c r="H28" s="165"/>
      <c r="I28" s="165">
        <f>SUM(I29:I83)</f>
        <v>0</v>
      </c>
      <c r="J28" s="165"/>
      <c r="K28" s="165">
        <f>SUM(K29:K83)</f>
        <v>0</v>
      </c>
      <c r="L28" s="165"/>
      <c r="M28" s="165">
        <f>SUM(M29:M83)</f>
        <v>0</v>
      </c>
      <c r="N28" s="164"/>
      <c r="O28" s="164">
        <f>SUM(O29:O83)</f>
        <v>1.2500000000000002</v>
      </c>
      <c r="P28" s="164"/>
      <c r="Q28" s="164">
        <f>SUM(Q29:Q83)</f>
        <v>0</v>
      </c>
      <c r="R28" s="165"/>
      <c r="S28" s="165"/>
      <c r="T28" s="166"/>
      <c r="U28" s="160"/>
      <c r="V28" s="160">
        <f>SUM(V29:V83)</f>
        <v>413.59999999999997</v>
      </c>
      <c r="W28" s="160"/>
      <c r="X28" s="160"/>
      <c r="Y28" s="160"/>
      <c r="AG28" t="s">
        <v>168</v>
      </c>
    </row>
    <row r="29" spans="1:60" ht="22.5" outlineLevel="1" x14ac:dyDescent="0.2">
      <c r="A29" s="168">
        <v>7</v>
      </c>
      <c r="B29" s="169" t="s">
        <v>388</v>
      </c>
      <c r="C29" s="177" t="s">
        <v>389</v>
      </c>
      <c r="D29" s="170" t="s">
        <v>205</v>
      </c>
      <c r="E29" s="171">
        <v>10</v>
      </c>
      <c r="F29" s="172"/>
      <c r="G29" s="173">
        <f>ROUND(E29*F29,2)</f>
        <v>0</v>
      </c>
      <c r="H29" s="172"/>
      <c r="I29" s="173">
        <f>ROUND(E29*H29,2)</f>
        <v>0</v>
      </c>
      <c r="J29" s="172"/>
      <c r="K29" s="173">
        <f>ROUND(E29*J29,2)</f>
        <v>0</v>
      </c>
      <c r="L29" s="173">
        <v>21</v>
      </c>
      <c r="M29" s="173">
        <f>G29*(1+L29/100)</f>
        <v>0</v>
      </c>
      <c r="N29" s="171">
        <v>3.5E-4</v>
      </c>
      <c r="O29" s="171">
        <f>ROUND(E29*N29,2)</f>
        <v>0</v>
      </c>
      <c r="P29" s="171">
        <v>0</v>
      </c>
      <c r="Q29" s="171">
        <f>ROUND(E29*P29,2)</f>
        <v>0</v>
      </c>
      <c r="R29" s="173" t="s">
        <v>390</v>
      </c>
      <c r="S29" s="173" t="s">
        <v>182</v>
      </c>
      <c r="T29" s="174" t="s">
        <v>182</v>
      </c>
      <c r="U29" s="157">
        <v>0.2</v>
      </c>
      <c r="V29" s="157">
        <f>ROUND(E29*U29,2)</f>
        <v>2</v>
      </c>
      <c r="W29" s="157"/>
      <c r="X29" s="157" t="s">
        <v>174</v>
      </c>
      <c r="Y29" s="157" t="s">
        <v>175</v>
      </c>
      <c r="Z29" s="147"/>
      <c r="AA29" s="147"/>
      <c r="AB29" s="147"/>
      <c r="AC29" s="147"/>
      <c r="AD29" s="147"/>
      <c r="AE29" s="147"/>
      <c r="AF29" s="147"/>
      <c r="AG29" s="147" t="s">
        <v>207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78" t="s">
        <v>261</v>
      </c>
      <c r="D30" s="158"/>
      <c r="E30" s="159">
        <v>10</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179</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22.5" outlineLevel="1" x14ac:dyDescent="0.2">
      <c r="A31" s="168">
        <v>8</v>
      </c>
      <c r="B31" s="169" t="s">
        <v>391</v>
      </c>
      <c r="C31" s="177" t="s">
        <v>392</v>
      </c>
      <c r="D31" s="170" t="s">
        <v>205</v>
      </c>
      <c r="E31" s="171">
        <v>89.65</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t="s">
        <v>390</v>
      </c>
      <c r="S31" s="173" t="s">
        <v>182</v>
      </c>
      <c r="T31" s="174" t="s">
        <v>182</v>
      </c>
      <c r="U31" s="157">
        <v>0.91</v>
      </c>
      <c r="V31" s="157">
        <f>ROUND(E31*U31,2)</f>
        <v>81.58</v>
      </c>
      <c r="W31" s="157"/>
      <c r="X31" s="157" t="s">
        <v>174</v>
      </c>
      <c r="Y31" s="157" t="s">
        <v>175</v>
      </c>
      <c r="Z31" s="147"/>
      <c r="AA31" s="147"/>
      <c r="AB31" s="147"/>
      <c r="AC31" s="147"/>
      <c r="AD31" s="147"/>
      <c r="AE31" s="147"/>
      <c r="AF31" s="147"/>
      <c r="AG31" s="147" t="s">
        <v>244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248" t="s">
        <v>393</v>
      </c>
      <c r="D32" s="249"/>
      <c r="E32" s="249"/>
      <c r="F32" s="249"/>
      <c r="G32" s="249"/>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178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78" t="s">
        <v>394</v>
      </c>
      <c r="D33" s="158"/>
      <c r="E33" s="159">
        <v>15.42</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179</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178" t="s">
        <v>395</v>
      </c>
      <c r="D34" s="158"/>
      <c r="E34" s="159">
        <v>58.825000000000003</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179</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178" t="s">
        <v>396</v>
      </c>
      <c r="D35" s="158"/>
      <c r="E35" s="159">
        <v>12.43</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179</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78" t="s">
        <v>397</v>
      </c>
      <c r="D36" s="158"/>
      <c r="E36" s="159">
        <v>2.9750000000000001</v>
      </c>
      <c r="F36" s="157"/>
      <c r="G36" s="15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179</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8">
        <v>9</v>
      </c>
      <c r="B37" s="169" t="s">
        <v>398</v>
      </c>
      <c r="C37" s="177" t="s">
        <v>399</v>
      </c>
      <c r="D37" s="170" t="s">
        <v>205</v>
      </c>
      <c r="E37" s="171">
        <v>254.8</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t="s">
        <v>390</v>
      </c>
      <c r="S37" s="173" t="s">
        <v>182</v>
      </c>
      <c r="T37" s="174" t="s">
        <v>182</v>
      </c>
      <c r="U37" s="157">
        <v>0.91</v>
      </c>
      <c r="V37" s="157">
        <f>ROUND(E37*U37,2)</f>
        <v>231.87</v>
      </c>
      <c r="W37" s="157"/>
      <c r="X37" s="157" t="s">
        <v>174</v>
      </c>
      <c r="Y37" s="157" t="s">
        <v>175</v>
      </c>
      <c r="Z37" s="147"/>
      <c r="AA37" s="147"/>
      <c r="AB37" s="147"/>
      <c r="AC37" s="147"/>
      <c r="AD37" s="147"/>
      <c r="AE37" s="147"/>
      <c r="AF37" s="147"/>
      <c r="AG37" s="147" t="s">
        <v>244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248" t="s">
        <v>393</v>
      </c>
      <c r="D38" s="249"/>
      <c r="E38" s="249"/>
      <c r="F38" s="249"/>
      <c r="G38" s="249"/>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178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178" t="s">
        <v>400</v>
      </c>
      <c r="D39" s="158"/>
      <c r="E39" s="159">
        <v>254.8</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179</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33.75" outlineLevel="1" x14ac:dyDescent="0.2">
      <c r="A40" s="168">
        <v>10</v>
      </c>
      <c r="B40" s="169" t="s">
        <v>401</v>
      </c>
      <c r="C40" s="177" t="s">
        <v>402</v>
      </c>
      <c r="D40" s="170" t="s">
        <v>219</v>
      </c>
      <c r="E40" s="171">
        <v>9.9</v>
      </c>
      <c r="F40" s="172"/>
      <c r="G40" s="173">
        <f>ROUND(E40*F40,2)</f>
        <v>0</v>
      </c>
      <c r="H40" s="172"/>
      <c r="I40" s="173">
        <f>ROUND(E40*H40,2)</f>
        <v>0</v>
      </c>
      <c r="J40" s="172"/>
      <c r="K40" s="173">
        <f>ROUND(E40*J40,2)</f>
        <v>0</v>
      </c>
      <c r="L40" s="173">
        <v>21</v>
      </c>
      <c r="M40" s="173">
        <f>G40*(1+L40/100)</f>
        <v>0</v>
      </c>
      <c r="N40" s="171">
        <v>1.8400000000000001E-3</v>
      </c>
      <c r="O40" s="171">
        <f>ROUND(E40*N40,2)</f>
        <v>0.02</v>
      </c>
      <c r="P40" s="171">
        <v>0</v>
      </c>
      <c r="Q40" s="171">
        <f>ROUND(E40*P40,2)</f>
        <v>0</v>
      </c>
      <c r="R40" s="173" t="s">
        <v>390</v>
      </c>
      <c r="S40" s="173" t="s">
        <v>182</v>
      </c>
      <c r="T40" s="174" t="s">
        <v>182</v>
      </c>
      <c r="U40" s="157">
        <v>0.252</v>
      </c>
      <c r="V40" s="157">
        <f>ROUND(E40*U40,2)</f>
        <v>2.4900000000000002</v>
      </c>
      <c r="W40" s="157"/>
      <c r="X40" s="157" t="s">
        <v>174</v>
      </c>
      <c r="Y40" s="157" t="s">
        <v>175</v>
      </c>
      <c r="Z40" s="147"/>
      <c r="AA40" s="147"/>
      <c r="AB40" s="147"/>
      <c r="AC40" s="147"/>
      <c r="AD40" s="147"/>
      <c r="AE40" s="147"/>
      <c r="AF40" s="147"/>
      <c r="AG40" s="147" t="s">
        <v>176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257" t="s">
        <v>403</v>
      </c>
      <c r="D41" s="258"/>
      <c r="E41" s="258"/>
      <c r="F41" s="258"/>
      <c r="G41" s="258"/>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209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246" t="s">
        <v>404</v>
      </c>
      <c r="D42" s="247"/>
      <c r="E42" s="247"/>
      <c r="F42" s="247"/>
      <c r="G42" s="24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178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178" t="s">
        <v>405</v>
      </c>
      <c r="D43" s="158"/>
      <c r="E43" s="159">
        <v>9.9</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179</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33.75" outlineLevel="1" x14ac:dyDescent="0.2">
      <c r="A44" s="168">
        <v>11</v>
      </c>
      <c r="B44" s="169" t="s">
        <v>406</v>
      </c>
      <c r="C44" s="177" t="s">
        <v>407</v>
      </c>
      <c r="D44" s="170" t="s">
        <v>219</v>
      </c>
      <c r="E44" s="171">
        <v>90.5</v>
      </c>
      <c r="F44" s="172"/>
      <c r="G44" s="173">
        <f>ROUND(E44*F44,2)</f>
        <v>0</v>
      </c>
      <c r="H44" s="172"/>
      <c r="I44" s="173">
        <f>ROUND(E44*H44,2)</f>
        <v>0</v>
      </c>
      <c r="J44" s="172"/>
      <c r="K44" s="173">
        <f>ROUND(E44*J44,2)</f>
        <v>0</v>
      </c>
      <c r="L44" s="173">
        <v>21</v>
      </c>
      <c r="M44" s="173">
        <f>G44*(1+L44/100)</f>
        <v>0</v>
      </c>
      <c r="N44" s="171">
        <v>1.8400000000000001E-3</v>
      </c>
      <c r="O44" s="171">
        <f>ROUND(E44*N44,2)</f>
        <v>0.17</v>
      </c>
      <c r="P44" s="171">
        <v>0</v>
      </c>
      <c r="Q44" s="171">
        <f>ROUND(E44*P44,2)</f>
        <v>0</v>
      </c>
      <c r="R44" s="173" t="s">
        <v>390</v>
      </c>
      <c r="S44" s="173" t="s">
        <v>182</v>
      </c>
      <c r="T44" s="174" t="s">
        <v>182</v>
      </c>
      <c r="U44" s="157">
        <v>0.25</v>
      </c>
      <c r="V44" s="157">
        <f>ROUND(E44*U44,2)</f>
        <v>22.63</v>
      </c>
      <c r="W44" s="157"/>
      <c r="X44" s="157" t="s">
        <v>174</v>
      </c>
      <c r="Y44" s="157" t="s">
        <v>175</v>
      </c>
      <c r="Z44" s="147"/>
      <c r="AA44" s="147"/>
      <c r="AB44" s="147"/>
      <c r="AC44" s="147"/>
      <c r="AD44" s="147"/>
      <c r="AE44" s="147"/>
      <c r="AF44" s="147"/>
      <c r="AG44" s="147" t="s">
        <v>244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257" t="s">
        <v>403</v>
      </c>
      <c r="D45" s="258"/>
      <c r="E45" s="258"/>
      <c r="F45" s="258"/>
      <c r="G45" s="258"/>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209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246" t="s">
        <v>408</v>
      </c>
      <c r="D46" s="247"/>
      <c r="E46" s="247"/>
      <c r="F46" s="247"/>
      <c r="G46" s="24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178</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2" x14ac:dyDescent="0.2">
      <c r="A47" s="154"/>
      <c r="B47" s="155"/>
      <c r="C47" s="178" t="s">
        <v>409</v>
      </c>
      <c r="D47" s="158"/>
      <c r="E47" s="159">
        <v>90.5</v>
      </c>
      <c r="F47" s="157"/>
      <c r="G47" s="157"/>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179</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33.75" outlineLevel="1" x14ac:dyDescent="0.2">
      <c r="A48" s="168">
        <v>12</v>
      </c>
      <c r="B48" s="169" t="s">
        <v>410</v>
      </c>
      <c r="C48" s="177" t="s">
        <v>411</v>
      </c>
      <c r="D48" s="170" t="s">
        <v>219</v>
      </c>
      <c r="E48" s="171">
        <v>13.35</v>
      </c>
      <c r="F48" s="172"/>
      <c r="G48" s="173">
        <f>ROUND(E48*F48,2)</f>
        <v>0</v>
      </c>
      <c r="H48" s="172"/>
      <c r="I48" s="173">
        <f>ROUND(E48*H48,2)</f>
        <v>0</v>
      </c>
      <c r="J48" s="172"/>
      <c r="K48" s="173">
        <f>ROUND(E48*J48,2)</f>
        <v>0</v>
      </c>
      <c r="L48" s="173">
        <v>21</v>
      </c>
      <c r="M48" s="173">
        <f>G48*(1+L48/100)</f>
        <v>0</v>
      </c>
      <c r="N48" s="171">
        <v>5.8E-4</v>
      </c>
      <c r="O48" s="171">
        <f>ROUND(E48*N48,2)</f>
        <v>0.01</v>
      </c>
      <c r="P48" s="171">
        <v>0</v>
      </c>
      <c r="Q48" s="171">
        <f>ROUND(E48*P48,2)</f>
        <v>0</v>
      </c>
      <c r="R48" s="173" t="s">
        <v>390</v>
      </c>
      <c r="S48" s="173" t="s">
        <v>182</v>
      </c>
      <c r="T48" s="174" t="s">
        <v>182</v>
      </c>
      <c r="U48" s="157">
        <v>0.19</v>
      </c>
      <c r="V48" s="157">
        <f>ROUND(E48*U48,2)</f>
        <v>2.54</v>
      </c>
      <c r="W48" s="157"/>
      <c r="X48" s="157" t="s">
        <v>174</v>
      </c>
      <c r="Y48" s="157" t="s">
        <v>175</v>
      </c>
      <c r="Z48" s="147"/>
      <c r="AA48" s="147"/>
      <c r="AB48" s="147"/>
      <c r="AC48" s="147"/>
      <c r="AD48" s="147"/>
      <c r="AE48" s="147"/>
      <c r="AF48" s="147"/>
      <c r="AG48" s="147" t="s">
        <v>176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257" t="s">
        <v>403</v>
      </c>
      <c r="D49" s="258"/>
      <c r="E49" s="258"/>
      <c r="F49" s="258"/>
      <c r="G49" s="258"/>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209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246" t="s">
        <v>412</v>
      </c>
      <c r="D50" s="247"/>
      <c r="E50" s="247"/>
      <c r="F50" s="247"/>
      <c r="G50" s="247"/>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178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78" t="s">
        <v>413</v>
      </c>
      <c r="D51" s="158"/>
      <c r="E51" s="159">
        <v>11.85</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179</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78" t="s">
        <v>414</v>
      </c>
      <c r="D52" s="158"/>
      <c r="E52" s="159">
        <v>1.5</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179</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33.75" outlineLevel="1" x14ac:dyDescent="0.2">
      <c r="A53" s="168">
        <v>13</v>
      </c>
      <c r="B53" s="169" t="s">
        <v>415</v>
      </c>
      <c r="C53" s="177" t="s">
        <v>416</v>
      </c>
      <c r="D53" s="170" t="s">
        <v>219</v>
      </c>
      <c r="E53" s="171">
        <v>82.5</v>
      </c>
      <c r="F53" s="172"/>
      <c r="G53" s="173">
        <f>ROUND(E53*F53,2)</f>
        <v>0</v>
      </c>
      <c r="H53" s="172"/>
      <c r="I53" s="173">
        <f>ROUND(E53*H53,2)</f>
        <v>0</v>
      </c>
      <c r="J53" s="172"/>
      <c r="K53" s="173">
        <f>ROUND(E53*J53,2)</f>
        <v>0</v>
      </c>
      <c r="L53" s="173">
        <v>21</v>
      </c>
      <c r="M53" s="173">
        <f>G53*(1+L53/100)</f>
        <v>0</v>
      </c>
      <c r="N53" s="171">
        <v>7.6000000000000004E-4</v>
      </c>
      <c r="O53" s="171">
        <f>ROUND(E53*N53,2)</f>
        <v>0.06</v>
      </c>
      <c r="P53" s="171">
        <v>0</v>
      </c>
      <c r="Q53" s="171">
        <f>ROUND(E53*P53,2)</f>
        <v>0</v>
      </c>
      <c r="R53" s="173" t="s">
        <v>390</v>
      </c>
      <c r="S53" s="173" t="s">
        <v>182</v>
      </c>
      <c r="T53" s="174" t="s">
        <v>182</v>
      </c>
      <c r="U53" s="157">
        <v>0.19</v>
      </c>
      <c r="V53" s="157">
        <f>ROUND(E53*U53,2)</f>
        <v>15.68</v>
      </c>
      <c r="W53" s="157"/>
      <c r="X53" s="157" t="s">
        <v>174</v>
      </c>
      <c r="Y53" s="157" t="s">
        <v>175</v>
      </c>
      <c r="Z53" s="147"/>
      <c r="AA53" s="147"/>
      <c r="AB53" s="147"/>
      <c r="AC53" s="147"/>
      <c r="AD53" s="147"/>
      <c r="AE53" s="147"/>
      <c r="AF53" s="147"/>
      <c r="AG53" s="147" t="s">
        <v>176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257" t="s">
        <v>403</v>
      </c>
      <c r="D54" s="258"/>
      <c r="E54" s="258"/>
      <c r="F54" s="258"/>
      <c r="G54" s="258"/>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209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246" t="s">
        <v>417</v>
      </c>
      <c r="D55" s="247"/>
      <c r="E55" s="247"/>
      <c r="F55" s="247"/>
      <c r="G55" s="24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178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178" t="s">
        <v>418</v>
      </c>
      <c r="D56" s="158"/>
      <c r="E56" s="159">
        <v>77.099999999999994</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179</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78" t="s">
        <v>419</v>
      </c>
      <c r="D57" s="158"/>
      <c r="E57" s="159">
        <v>1.9</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179</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178" t="s">
        <v>420</v>
      </c>
      <c r="D58" s="158"/>
      <c r="E58" s="159">
        <v>3.5</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179</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33.75" outlineLevel="1" x14ac:dyDescent="0.2">
      <c r="A59" s="168">
        <v>14</v>
      </c>
      <c r="B59" s="169" t="s">
        <v>421</v>
      </c>
      <c r="C59" s="177" t="s">
        <v>422</v>
      </c>
      <c r="D59" s="170" t="s">
        <v>219</v>
      </c>
      <c r="E59" s="171">
        <v>93.75</v>
      </c>
      <c r="F59" s="172"/>
      <c r="G59" s="173">
        <f>ROUND(E59*F59,2)</f>
        <v>0</v>
      </c>
      <c r="H59" s="172"/>
      <c r="I59" s="173">
        <f>ROUND(E59*H59,2)</f>
        <v>0</v>
      </c>
      <c r="J59" s="172"/>
      <c r="K59" s="173">
        <f>ROUND(E59*J59,2)</f>
        <v>0</v>
      </c>
      <c r="L59" s="173">
        <v>21</v>
      </c>
      <c r="M59" s="173">
        <f>G59*(1+L59/100)</f>
        <v>0</v>
      </c>
      <c r="N59" s="171">
        <v>7.6000000000000004E-4</v>
      </c>
      <c r="O59" s="171">
        <f>ROUND(E59*N59,2)</f>
        <v>7.0000000000000007E-2</v>
      </c>
      <c r="P59" s="171">
        <v>0</v>
      </c>
      <c r="Q59" s="171">
        <f>ROUND(E59*P59,2)</f>
        <v>0</v>
      </c>
      <c r="R59" s="173" t="s">
        <v>390</v>
      </c>
      <c r="S59" s="173" t="s">
        <v>182</v>
      </c>
      <c r="T59" s="174" t="s">
        <v>182</v>
      </c>
      <c r="U59" s="157">
        <v>0.19</v>
      </c>
      <c r="V59" s="157">
        <f>ROUND(E59*U59,2)</f>
        <v>17.809999999999999</v>
      </c>
      <c r="W59" s="157"/>
      <c r="X59" s="157" t="s">
        <v>174</v>
      </c>
      <c r="Y59" s="157" t="s">
        <v>175</v>
      </c>
      <c r="Z59" s="147"/>
      <c r="AA59" s="147"/>
      <c r="AB59" s="147"/>
      <c r="AC59" s="147"/>
      <c r="AD59" s="147"/>
      <c r="AE59" s="147"/>
      <c r="AF59" s="147"/>
      <c r="AG59" s="147" t="s">
        <v>176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
      <c r="A60" s="154"/>
      <c r="B60" s="155"/>
      <c r="C60" s="257" t="s">
        <v>403</v>
      </c>
      <c r="D60" s="258"/>
      <c r="E60" s="258"/>
      <c r="F60" s="258"/>
      <c r="G60" s="258"/>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209</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2" x14ac:dyDescent="0.2">
      <c r="A61" s="154"/>
      <c r="B61" s="155"/>
      <c r="C61" s="246" t="s">
        <v>417</v>
      </c>
      <c r="D61" s="247"/>
      <c r="E61" s="247"/>
      <c r="F61" s="247"/>
      <c r="G61" s="24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178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246" t="s">
        <v>423</v>
      </c>
      <c r="D62" s="247"/>
      <c r="E62" s="247"/>
      <c r="F62" s="247"/>
      <c r="G62" s="24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178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178" t="s">
        <v>424</v>
      </c>
      <c r="D63" s="158"/>
      <c r="E63" s="159">
        <v>77.099999999999994</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179</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78" t="s">
        <v>425</v>
      </c>
      <c r="D64" s="158"/>
      <c r="E64" s="159">
        <v>13.15</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179</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78" t="s">
        <v>420</v>
      </c>
      <c r="D65" s="158"/>
      <c r="E65" s="159">
        <v>3.5</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179</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15</v>
      </c>
      <c r="B66" s="169" t="s">
        <v>426</v>
      </c>
      <c r="C66" s="177" t="s">
        <v>427</v>
      </c>
      <c r="D66" s="170" t="s">
        <v>205</v>
      </c>
      <c r="E66" s="171">
        <v>344.45</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t="s">
        <v>390</v>
      </c>
      <c r="S66" s="173" t="s">
        <v>182</v>
      </c>
      <c r="T66" s="174" t="s">
        <v>182</v>
      </c>
      <c r="U66" s="157">
        <v>0.1</v>
      </c>
      <c r="V66" s="157">
        <f>ROUND(E66*U66,2)</f>
        <v>34.450000000000003</v>
      </c>
      <c r="W66" s="157"/>
      <c r="X66" s="157" t="s">
        <v>174</v>
      </c>
      <c r="Y66" s="157" t="s">
        <v>175</v>
      </c>
      <c r="Z66" s="147"/>
      <c r="AA66" s="147"/>
      <c r="AB66" s="147"/>
      <c r="AC66" s="147"/>
      <c r="AD66" s="147"/>
      <c r="AE66" s="147"/>
      <c r="AF66" s="147"/>
      <c r="AG66" s="147" t="s">
        <v>244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78" t="s">
        <v>428</v>
      </c>
      <c r="D67" s="158"/>
      <c r="E67" s="159">
        <v>89.65</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179</v>
      </c>
      <c r="AH67" s="147">
        <v>5</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78" t="s">
        <v>429</v>
      </c>
      <c r="D68" s="158"/>
      <c r="E68" s="159">
        <v>254.8</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179</v>
      </c>
      <c r="AH68" s="147">
        <v>5</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8">
        <v>16</v>
      </c>
      <c r="B69" s="169" t="s">
        <v>430</v>
      </c>
      <c r="C69" s="177" t="s">
        <v>431</v>
      </c>
      <c r="D69" s="170" t="s">
        <v>219</v>
      </c>
      <c r="E69" s="171">
        <v>2.1</v>
      </c>
      <c r="F69" s="172"/>
      <c r="G69" s="173">
        <f>ROUND(E69*F69,2)</f>
        <v>0</v>
      </c>
      <c r="H69" s="172"/>
      <c r="I69" s="173">
        <f>ROUND(E69*H69,2)</f>
        <v>0</v>
      </c>
      <c r="J69" s="172"/>
      <c r="K69" s="173">
        <f>ROUND(E69*J69,2)</f>
        <v>0</v>
      </c>
      <c r="L69" s="173">
        <v>21</v>
      </c>
      <c r="M69" s="173">
        <f>G69*(1+L69/100)</f>
        <v>0</v>
      </c>
      <c r="N69" s="171">
        <v>1.8400000000000001E-3</v>
      </c>
      <c r="O69" s="171">
        <f>ROUND(E69*N69,2)</f>
        <v>0</v>
      </c>
      <c r="P69" s="171">
        <v>0</v>
      </c>
      <c r="Q69" s="171">
        <f>ROUND(E69*P69,2)</f>
        <v>0</v>
      </c>
      <c r="R69" s="173"/>
      <c r="S69" s="173" t="s">
        <v>172</v>
      </c>
      <c r="T69" s="174" t="s">
        <v>182</v>
      </c>
      <c r="U69" s="157">
        <v>0.25</v>
      </c>
      <c r="V69" s="157">
        <f>ROUND(E69*U69,2)</f>
        <v>0.53</v>
      </c>
      <c r="W69" s="157"/>
      <c r="X69" s="157" t="s">
        <v>174</v>
      </c>
      <c r="Y69" s="157" t="s">
        <v>175</v>
      </c>
      <c r="Z69" s="147"/>
      <c r="AA69" s="147"/>
      <c r="AB69" s="147"/>
      <c r="AC69" s="147"/>
      <c r="AD69" s="147"/>
      <c r="AE69" s="147"/>
      <c r="AF69" s="147"/>
      <c r="AG69" s="147" t="s">
        <v>244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248" t="s">
        <v>408</v>
      </c>
      <c r="D70" s="249"/>
      <c r="E70" s="249"/>
      <c r="F70" s="249"/>
      <c r="G70" s="249"/>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178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78" t="s">
        <v>432</v>
      </c>
      <c r="D71" s="158"/>
      <c r="E71" s="159">
        <v>2.1</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179</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2.5" outlineLevel="1" x14ac:dyDescent="0.2">
      <c r="A72" s="168">
        <v>17</v>
      </c>
      <c r="B72" s="169" t="s">
        <v>433</v>
      </c>
      <c r="C72" s="177" t="s">
        <v>434</v>
      </c>
      <c r="D72" s="170" t="s">
        <v>205</v>
      </c>
      <c r="E72" s="171">
        <v>396.11750000000001</v>
      </c>
      <c r="F72" s="172"/>
      <c r="G72" s="173">
        <f>ROUND(E72*F72,2)</f>
        <v>0</v>
      </c>
      <c r="H72" s="172"/>
      <c r="I72" s="173">
        <f>ROUND(E72*H72,2)</f>
        <v>0</v>
      </c>
      <c r="J72" s="172"/>
      <c r="K72" s="173">
        <f>ROUND(E72*J72,2)</f>
        <v>0</v>
      </c>
      <c r="L72" s="173">
        <v>21</v>
      </c>
      <c r="M72" s="173">
        <f>G72*(1+L72/100)</f>
        <v>0</v>
      </c>
      <c r="N72" s="171">
        <v>1.9599999999999999E-3</v>
      </c>
      <c r="O72" s="171">
        <f>ROUND(E72*N72,2)</f>
        <v>0.78</v>
      </c>
      <c r="P72" s="171">
        <v>0</v>
      </c>
      <c r="Q72" s="171">
        <f>ROUND(E72*P72,2)</f>
        <v>0</v>
      </c>
      <c r="R72" s="173" t="s">
        <v>228</v>
      </c>
      <c r="S72" s="173" t="s">
        <v>435</v>
      </c>
      <c r="T72" s="174" t="s">
        <v>435</v>
      </c>
      <c r="U72" s="157">
        <v>0</v>
      </c>
      <c r="V72" s="157">
        <f>ROUND(E72*U72,2)</f>
        <v>0</v>
      </c>
      <c r="W72" s="157"/>
      <c r="X72" s="157" t="s">
        <v>229</v>
      </c>
      <c r="Y72" s="157" t="s">
        <v>175</v>
      </c>
      <c r="Z72" s="147"/>
      <c r="AA72" s="147"/>
      <c r="AB72" s="147"/>
      <c r="AC72" s="147"/>
      <c r="AD72" s="147"/>
      <c r="AE72" s="147"/>
      <c r="AF72" s="147"/>
      <c r="AG72" s="147" t="s">
        <v>230</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178" t="s">
        <v>428</v>
      </c>
      <c r="D73" s="158"/>
      <c r="E73" s="159">
        <v>89.65</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179</v>
      </c>
      <c r="AH73" s="147">
        <v>5</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78" t="s">
        <v>429</v>
      </c>
      <c r="D74" s="158"/>
      <c r="E74" s="159">
        <v>254.8</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179</v>
      </c>
      <c r="AH74" s="147">
        <v>5</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78" t="s">
        <v>436</v>
      </c>
      <c r="D75" s="158"/>
      <c r="E75" s="159">
        <v>51.667499999999997</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179</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68">
        <v>18</v>
      </c>
      <c r="B76" s="169" t="s">
        <v>437</v>
      </c>
      <c r="C76" s="177" t="s">
        <v>438</v>
      </c>
      <c r="D76" s="170" t="s">
        <v>205</v>
      </c>
      <c r="E76" s="171">
        <v>11</v>
      </c>
      <c r="F76" s="172"/>
      <c r="G76" s="173">
        <f>ROUND(E76*F76,2)</f>
        <v>0</v>
      </c>
      <c r="H76" s="172"/>
      <c r="I76" s="173">
        <f>ROUND(E76*H76,2)</f>
        <v>0</v>
      </c>
      <c r="J76" s="172"/>
      <c r="K76" s="173">
        <f>ROUND(E76*J76,2)</f>
        <v>0</v>
      </c>
      <c r="L76" s="173">
        <v>21</v>
      </c>
      <c r="M76" s="173">
        <f>G76*(1+L76/100)</f>
        <v>0</v>
      </c>
      <c r="N76" s="171">
        <v>4.4999999999999997E-3</v>
      </c>
      <c r="O76" s="171">
        <f>ROUND(E76*N76,2)</f>
        <v>0.05</v>
      </c>
      <c r="P76" s="171">
        <v>0</v>
      </c>
      <c r="Q76" s="171">
        <f>ROUND(E76*P76,2)</f>
        <v>0</v>
      </c>
      <c r="R76" s="173" t="s">
        <v>228</v>
      </c>
      <c r="S76" s="173" t="s">
        <v>182</v>
      </c>
      <c r="T76" s="174" t="s">
        <v>182</v>
      </c>
      <c r="U76" s="157">
        <v>0</v>
      </c>
      <c r="V76" s="157">
        <f>ROUND(E76*U76,2)</f>
        <v>0</v>
      </c>
      <c r="W76" s="157"/>
      <c r="X76" s="157" t="s">
        <v>229</v>
      </c>
      <c r="Y76" s="157" t="s">
        <v>175</v>
      </c>
      <c r="Z76" s="147"/>
      <c r="AA76" s="147"/>
      <c r="AB76" s="147"/>
      <c r="AC76" s="147"/>
      <c r="AD76" s="147"/>
      <c r="AE76" s="147"/>
      <c r="AF76" s="147"/>
      <c r="AG76" s="147" t="s">
        <v>230</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178" t="s">
        <v>439</v>
      </c>
      <c r="D77" s="158"/>
      <c r="E77" s="159">
        <v>11</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179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8">
        <v>19</v>
      </c>
      <c r="B78" s="169" t="s">
        <v>440</v>
      </c>
      <c r="C78" s="177" t="s">
        <v>441</v>
      </c>
      <c r="D78" s="170" t="s">
        <v>205</v>
      </c>
      <c r="E78" s="171">
        <v>396.11750000000001</v>
      </c>
      <c r="F78" s="172"/>
      <c r="G78" s="173">
        <f>ROUND(E78*F78,2)</f>
        <v>0</v>
      </c>
      <c r="H78" s="172"/>
      <c r="I78" s="173">
        <f>ROUND(E78*H78,2)</f>
        <v>0</v>
      </c>
      <c r="J78" s="172"/>
      <c r="K78" s="173">
        <f>ROUND(E78*J78,2)</f>
        <v>0</v>
      </c>
      <c r="L78" s="173">
        <v>21</v>
      </c>
      <c r="M78" s="173">
        <f>G78*(1+L78/100)</f>
        <v>0</v>
      </c>
      <c r="N78" s="171">
        <v>1.2E-4</v>
      </c>
      <c r="O78" s="171">
        <f>ROUND(E78*N78,2)</f>
        <v>0.05</v>
      </c>
      <c r="P78" s="171">
        <v>0</v>
      </c>
      <c r="Q78" s="171">
        <f>ROUND(E78*P78,2)</f>
        <v>0</v>
      </c>
      <c r="R78" s="173" t="s">
        <v>228</v>
      </c>
      <c r="S78" s="173" t="s">
        <v>182</v>
      </c>
      <c r="T78" s="174" t="s">
        <v>182</v>
      </c>
      <c r="U78" s="157">
        <v>0</v>
      </c>
      <c r="V78" s="157">
        <f>ROUND(E78*U78,2)</f>
        <v>0</v>
      </c>
      <c r="W78" s="157"/>
      <c r="X78" s="157" t="s">
        <v>229</v>
      </c>
      <c r="Y78" s="157" t="s">
        <v>175</v>
      </c>
      <c r="Z78" s="147"/>
      <c r="AA78" s="147"/>
      <c r="AB78" s="147"/>
      <c r="AC78" s="147"/>
      <c r="AD78" s="147"/>
      <c r="AE78" s="147"/>
      <c r="AF78" s="147"/>
      <c r="AG78" s="147" t="s">
        <v>230</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178" t="s">
        <v>442</v>
      </c>
      <c r="D79" s="158"/>
      <c r="E79" s="159">
        <v>396.11750000000001</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179</v>
      </c>
      <c r="AH79" s="147">
        <v>5</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8">
        <v>20</v>
      </c>
      <c r="B80" s="169" t="s">
        <v>443</v>
      </c>
      <c r="C80" s="177" t="s">
        <v>444</v>
      </c>
      <c r="D80" s="170" t="s">
        <v>445</v>
      </c>
      <c r="E80" s="171">
        <v>20</v>
      </c>
      <c r="F80" s="172"/>
      <c r="G80" s="173">
        <f>ROUND(E80*F80,2)</f>
        <v>0</v>
      </c>
      <c r="H80" s="172"/>
      <c r="I80" s="173">
        <f>ROUND(E80*H80,2)</f>
        <v>0</v>
      </c>
      <c r="J80" s="172"/>
      <c r="K80" s="173">
        <f>ROUND(E80*J80,2)</f>
        <v>0</v>
      </c>
      <c r="L80" s="173">
        <v>21</v>
      </c>
      <c r="M80" s="173">
        <f>G80*(1+L80/100)</f>
        <v>0</v>
      </c>
      <c r="N80" s="171">
        <v>2.2300000000000002E-3</v>
      </c>
      <c r="O80" s="171">
        <f>ROUND(E80*N80,2)</f>
        <v>0.04</v>
      </c>
      <c r="P80" s="171">
        <v>0</v>
      </c>
      <c r="Q80" s="171">
        <f>ROUND(E80*P80,2)</f>
        <v>0</v>
      </c>
      <c r="R80" s="173"/>
      <c r="S80" s="173" t="s">
        <v>172</v>
      </c>
      <c r="T80" s="174" t="s">
        <v>183</v>
      </c>
      <c r="U80" s="157">
        <v>0</v>
      </c>
      <c r="V80" s="157">
        <f>ROUND(E80*U80,2)</f>
        <v>0</v>
      </c>
      <c r="W80" s="157"/>
      <c r="X80" s="157" t="s">
        <v>229</v>
      </c>
      <c r="Y80" s="157" t="s">
        <v>175</v>
      </c>
      <c r="Z80" s="147"/>
      <c r="AA80" s="147"/>
      <c r="AB80" s="147"/>
      <c r="AC80" s="147"/>
      <c r="AD80" s="147"/>
      <c r="AE80" s="147"/>
      <c r="AF80" s="147"/>
      <c r="AG80" s="147" t="s">
        <v>230</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178" t="s">
        <v>446</v>
      </c>
      <c r="D81" s="158"/>
      <c r="E81" s="159">
        <v>20</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179</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68">
        <v>21</v>
      </c>
      <c r="B82" s="169" t="s">
        <v>447</v>
      </c>
      <c r="C82" s="177" t="s">
        <v>448</v>
      </c>
      <c r="D82" s="170" t="s">
        <v>322</v>
      </c>
      <c r="E82" s="171">
        <v>1.2518199999999999</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t="s">
        <v>390</v>
      </c>
      <c r="S82" s="173" t="s">
        <v>182</v>
      </c>
      <c r="T82" s="174" t="s">
        <v>182</v>
      </c>
      <c r="U82" s="157">
        <v>1.61</v>
      </c>
      <c r="V82" s="157">
        <f>ROUND(E82*U82,2)</f>
        <v>2.02</v>
      </c>
      <c r="W82" s="157"/>
      <c r="X82" s="157" t="s">
        <v>323</v>
      </c>
      <c r="Y82" s="157" t="s">
        <v>175</v>
      </c>
      <c r="Z82" s="147"/>
      <c r="AA82" s="147"/>
      <c r="AB82" s="147"/>
      <c r="AC82" s="147"/>
      <c r="AD82" s="147"/>
      <c r="AE82" s="147"/>
      <c r="AF82" s="147"/>
      <c r="AG82" s="147" t="s">
        <v>324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257" t="s">
        <v>449</v>
      </c>
      <c r="D83" s="258"/>
      <c r="E83" s="258"/>
      <c r="F83" s="258"/>
      <c r="G83" s="258"/>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209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161" t="s">
        <v>167</v>
      </c>
      <c r="B84" s="162" t="s">
        <v>108</v>
      </c>
      <c r="C84" s="176" t="s">
        <v>109</v>
      </c>
      <c r="D84" s="163"/>
      <c r="E84" s="164"/>
      <c r="F84" s="165"/>
      <c r="G84" s="165">
        <f>SUMIF(AG85:AG107,"&lt;&gt;NOR",G85:G107)</f>
        <v>0</v>
      </c>
      <c r="H84" s="165"/>
      <c r="I84" s="165">
        <f>SUM(I85:I107)</f>
        <v>0</v>
      </c>
      <c r="J84" s="165"/>
      <c r="K84" s="165">
        <f>SUM(K85:K107)</f>
        <v>0</v>
      </c>
      <c r="L84" s="165"/>
      <c r="M84" s="165">
        <f>SUM(M85:M107)</f>
        <v>0</v>
      </c>
      <c r="N84" s="164"/>
      <c r="O84" s="164">
        <f>SUM(O85:O107)</f>
        <v>1.9</v>
      </c>
      <c r="P84" s="164"/>
      <c r="Q84" s="164">
        <f>SUM(Q85:Q107)</f>
        <v>0</v>
      </c>
      <c r="R84" s="165"/>
      <c r="S84" s="165"/>
      <c r="T84" s="166"/>
      <c r="U84" s="160"/>
      <c r="V84" s="160">
        <f>SUM(V85:V107)</f>
        <v>148.44</v>
      </c>
      <c r="W84" s="160"/>
      <c r="X84" s="160"/>
      <c r="Y84" s="160"/>
      <c r="AG84" t="s">
        <v>168</v>
      </c>
    </row>
    <row r="85" spans="1:60" outlineLevel="1" x14ac:dyDescent="0.2">
      <c r="A85" s="168">
        <v>22</v>
      </c>
      <c r="B85" s="169" t="s">
        <v>450</v>
      </c>
      <c r="C85" s="177" t="s">
        <v>451</v>
      </c>
      <c r="D85" s="170" t="s">
        <v>205</v>
      </c>
      <c r="E85" s="171">
        <v>44.295000000000002</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t="s">
        <v>452</v>
      </c>
      <c r="S85" s="173" t="s">
        <v>182</v>
      </c>
      <c r="T85" s="174" t="s">
        <v>182</v>
      </c>
      <c r="U85" s="157">
        <v>0.41</v>
      </c>
      <c r="V85" s="157">
        <f>ROUND(E85*U85,2)</f>
        <v>18.16</v>
      </c>
      <c r="W85" s="157"/>
      <c r="X85" s="157" t="s">
        <v>174</v>
      </c>
      <c r="Y85" s="157" t="s">
        <v>175</v>
      </c>
      <c r="Z85" s="147"/>
      <c r="AA85" s="147"/>
      <c r="AB85" s="147"/>
      <c r="AC85" s="147"/>
      <c r="AD85" s="147"/>
      <c r="AE85" s="147"/>
      <c r="AF85" s="147"/>
      <c r="AG85" s="147" t="s">
        <v>244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78" t="s">
        <v>453</v>
      </c>
      <c r="D86" s="158"/>
      <c r="E86" s="159">
        <v>34.695</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179</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78" t="s">
        <v>454</v>
      </c>
      <c r="D87" s="158"/>
      <c r="E87" s="159">
        <v>9.6</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179</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8">
        <v>23</v>
      </c>
      <c r="B88" s="169" t="s">
        <v>455</v>
      </c>
      <c r="C88" s="177" t="s">
        <v>456</v>
      </c>
      <c r="D88" s="170" t="s">
        <v>205</v>
      </c>
      <c r="E88" s="171">
        <v>281.78500000000003</v>
      </c>
      <c r="F88" s="172"/>
      <c r="G88" s="173">
        <f>ROUND(E88*F88,2)</f>
        <v>0</v>
      </c>
      <c r="H88" s="172"/>
      <c r="I88" s="173">
        <f>ROUND(E88*H88,2)</f>
        <v>0</v>
      </c>
      <c r="J88" s="172"/>
      <c r="K88" s="173">
        <f>ROUND(E88*J88,2)</f>
        <v>0</v>
      </c>
      <c r="L88" s="173">
        <v>21</v>
      </c>
      <c r="M88" s="173">
        <f>G88*(1+L88/100)</f>
        <v>0</v>
      </c>
      <c r="N88" s="171">
        <v>0</v>
      </c>
      <c r="O88" s="171">
        <f>ROUND(E88*N88,2)</f>
        <v>0</v>
      </c>
      <c r="P88" s="171">
        <v>0</v>
      </c>
      <c r="Q88" s="171">
        <f>ROUND(E88*P88,2)</f>
        <v>0</v>
      </c>
      <c r="R88" s="173" t="s">
        <v>452</v>
      </c>
      <c r="S88" s="173" t="s">
        <v>182</v>
      </c>
      <c r="T88" s="174" t="s">
        <v>182</v>
      </c>
      <c r="U88" s="157">
        <v>0.45</v>
      </c>
      <c r="V88" s="157">
        <f>ROUND(E88*U88,2)</f>
        <v>126.8</v>
      </c>
      <c r="W88" s="157"/>
      <c r="X88" s="157" t="s">
        <v>174</v>
      </c>
      <c r="Y88" s="157" t="s">
        <v>175</v>
      </c>
      <c r="Z88" s="147"/>
      <c r="AA88" s="147"/>
      <c r="AB88" s="147"/>
      <c r="AC88" s="147"/>
      <c r="AD88" s="147"/>
      <c r="AE88" s="147"/>
      <c r="AF88" s="147"/>
      <c r="AG88" s="147" t="s">
        <v>244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78" t="s">
        <v>400</v>
      </c>
      <c r="D89" s="158"/>
      <c r="E89" s="159">
        <v>254.8</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179</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78" t="s">
        <v>457</v>
      </c>
      <c r="D90" s="158"/>
      <c r="E90" s="159">
        <v>26.984999999999999</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179</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2.5" outlineLevel="1" x14ac:dyDescent="0.2">
      <c r="A91" s="168">
        <v>24</v>
      </c>
      <c r="B91" s="169" t="s">
        <v>458</v>
      </c>
      <c r="C91" s="177" t="s">
        <v>1157</v>
      </c>
      <c r="D91" s="170" t="s">
        <v>205</v>
      </c>
      <c r="E91" s="171">
        <v>2.94</v>
      </c>
      <c r="F91" s="172"/>
      <c r="G91" s="173">
        <f>ROUND(E91*F91,2)</f>
        <v>0</v>
      </c>
      <c r="H91" s="172"/>
      <c r="I91" s="173">
        <f>ROUND(E91*H91,2)</f>
        <v>0</v>
      </c>
      <c r="J91" s="172"/>
      <c r="K91" s="173">
        <f>ROUND(E91*J91,2)</f>
        <v>0</v>
      </c>
      <c r="L91" s="173">
        <v>21</v>
      </c>
      <c r="M91" s="173">
        <f>G91*(1+L91/100)</f>
        <v>0</v>
      </c>
      <c r="N91" s="171">
        <v>1.0499999999999999E-3</v>
      </c>
      <c r="O91" s="171">
        <f>ROUND(E91*N91,2)</f>
        <v>0</v>
      </c>
      <c r="P91" s="171">
        <v>0</v>
      </c>
      <c r="Q91" s="171">
        <f>ROUND(E91*P91,2)</f>
        <v>0</v>
      </c>
      <c r="R91" s="173" t="s">
        <v>228</v>
      </c>
      <c r="S91" s="173" t="s">
        <v>182</v>
      </c>
      <c r="T91" s="174" t="s">
        <v>182</v>
      </c>
      <c r="U91" s="157">
        <v>0</v>
      </c>
      <c r="V91" s="157">
        <f>ROUND(E91*U91,2)</f>
        <v>0</v>
      </c>
      <c r="W91" s="157"/>
      <c r="X91" s="157" t="s">
        <v>229</v>
      </c>
      <c r="Y91" s="157" t="s">
        <v>175</v>
      </c>
      <c r="Z91" s="147"/>
      <c r="AA91" s="147"/>
      <c r="AB91" s="147"/>
      <c r="AC91" s="147"/>
      <c r="AD91" s="147"/>
      <c r="AE91" s="147"/>
      <c r="AF91" s="147"/>
      <c r="AG91" s="147" t="s">
        <v>230</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2" x14ac:dyDescent="0.2">
      <c r="A92" s="154"/>
      <c r="B92" s="155"/>
      <c r="C92" s="178" t="s">
        <v>459</v>
      </c>
      <c r="D92" s="158"/>
      <c r="E92" s="159">
        <v>2.94</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179</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68">
        <v>25</v>
      </c>
      <c r="B93" s="169" t="s">
        <v>460</v>
      </c>
      <c r="C93" s="177" t="s">
        <v>1158</v>
      </c>
      <c r="D93" s="170" t="s">
        <v>205</v>
      </c>
      <c r="E93" s="171">
        <v>0.66</v>
      </c>
      <c r="F93" s="172"/>
      <c r="G93" s="173">
        <f>ROUND(E93*F93,2)</f>
        <v>0</v>
      </c>
      <c r="H93" s="172"/>
      <c r="I93" s="173">
        <f>ROUND(E93*H93,2)</f>
        <v>0</v>
      </c>
      <c r="J93" s="172"/>
      <c r="K93" s="173">
        <f>ROUND(E93*J93,2)</f>
        <v>0</v>
      </c>
      <c r="L93" s="173">
        <v>21</v>
      </c>
      <c r="M93" s="173">
        <f>G93*(1+L93/100)</f>
        <v>0</v>
      </c>
      <c r="N93" s="171">
        <v>1.0499999999999999E-3</v>
      </c>
      <c r="O93" s="171">
        <f>ROUND(E93*N93,2)</f>
        <v>0</v>
      </c>
      <c r="P93" s="171">
        <v>0</v>
      </c>
      <c r="Q93" s="171">
        <f>ROUND(E93*P93,2)</f>
        <v>0</v>
      </c>
      <c r="R93" s="173"/>
      <c r="S93" s="173" t="s">
        <v>172</v>
      </c>
      <c r="T93" s="174" t="s">
        <v>182</v>
      </c>
      <c r="U93" s="157">
        <v>0</v>
      </c>
      <c r="V93" s="157">
        <f>ROUND(E93*U93,2)</f>
        <v>0</v>
      </c>
      <c r="W93" s="157"/>
      <c r="X93" s="157" t="s">
        <v>229</v>
      </c>
      <c r="Y93" s="157" t="s">
        <v>175</v>
      </c>
      <c r="Z93" s="147"/>
      <c r="AA93" s="147"/>
      <c r="AB93" s="147"/>
      <c r="AC93" s="147"/>
      <c r="AD93" s="147"/>
      <c r="AE93" s="147"/>
      <c r="AF93" s="147"/>
      <c r="AG93" s="147" t="s">
        <v>230</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178" t="s">
        <v>461</v>
      </c>
      <c r="D94" s="158"/>
      <c r="E94" s="159">
        <v>0.66</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179</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33.75" outlineLevel="1" x14ac:dyDescent="0.2">
      <c r="A95" s="168">
        <v>26</v>
      </c>
      <c r="B95" s="169" t="s">
        <v>1156</v>
      </c>
      <c r="C95" s="177" t="s">
        <v>1159</v>
      </c>
      <c r="D95" s="170" t="s">
        <v>205</v>
      </c>
      <c r="E95" s="171">
        <v>28.334250000000001</v>
      </c>
      <c r="F95" s="172"/>
      <c r="G95" s="173">
        <f>ROUND(E95*F95,2)</f>
        <v>0</v>
      </c>
      <c r="H95" s="172"/>
      <c r="I95" s="173">
        <f>ROUND(E95*H95,2)</f>
        <v>0</v>
      </c>
      <c r="J95" s="172"/>
      <c r="K95" s="173">
        <f>ROUND(E95*J95,2)</f>
        <v>0</v>
      </c>
      <c r="L95" s="173">
        <v>21</v>
      </c>
      <c r="M95" s="173">
        <f>G95*(1+L95/100)</f>
        <v>0</v>
      </c>
      <c r="N95" s="171">
        <v>2.0999999999999999E-3</v>
      </c>
      <c r="O95" s="171">
        <f>ROUND(E95*N95,2)</f>
        <v>0.06</v>
      </c>
      <c r="P95" s="171">
        <v>0</v>
      </c>
      <c r="Q95" s="171">
        <f>ROUND(E95*P95,2)</f>
        <v>0</v>
      </c>
      <c r="R95" s="173" t="s">
        <v>228</v>
      </c>
      <c r="S95" s="173" t="s">
        <v>182</v>
      </c>
      <c r="T95" s="174" t="s">
        <v>182</v>
      </c>
      <c r="U95" s="157">
        <v>0</v>
      </c>
      <c r="V95" s="157">
        <f>ROUND(E95*U95,2)</f>
        <v>0</v>
      </c>
      <c r="W95" s="157"/>
      <c r="X95" s="157" t="s">
        <v>229</v>
      </c>
      <c r="Y95" s="157" t="s">
        <v>175</v>
      </c>
      <c r="Z95" s="147"/>
      <c r="AA95" s="147"/>
      <c r="AB95" s="147"/>
      <c r="AC95" s="147"/>
      <c r="AD95" s="147"/>
      <c r="AE95" s="147"/>
      <c r="AF95" s="147"/>
      <c r="AG95" s="147" t="s">
        <v>230</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2" x14ac:dyDescent="0.2">
      <c r="A96" s="154"/>
      <c r="B96" s="155"/>
      <c r="C96" s="178" t="s">
        <v>462</v>
      </c>
      <c r="D96" s="158"/>
      <c r="E96" s="159">
        <v>28.334250000000001</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179</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68">
        <v>27</v>
      </c>
      <c r="B97" s="169" t="s">
        <v>463</v>
      </c>
      <c r="C97" s="177" t="s">
        <v>1160</v>
      </c>
      <c r="D97" s="170" t="s">
        <v>205</v>
      </c>
      <c r="E97" s="171">
        <v>28.334250000000001</v>
      </c>
      <c r="F97" s="172"/>
      <c r="G97" s="173">
        <f>ROUND(E97*F97,2)</f>
        <v>0</v>
      </c>
      <c r="H97" s="172"/>
      <c r="I97" s="173">
        <f>ROUND(E97*H97,2)</f>
        <v>0</v>
      </c>
      <c r="J97" s="172"/>
      <c r="K97" s="173">
        <f>ROUND(E97*J97,2)</f>
        <v>0</v>
      </c>
      <c r="L97" s="173">
        <v>21</v>
      </c>
      <c r="M97" s="173">
        <f>G97*(1+L97/100)</f>
        <v>0</v>
      </c>
      <c r="N97" s="171">
        <v>5.5999999999999999E-3</v>
      </c>
      <c r="O97" s="171">
        <f>ROUND(E97*N97,2)</f>
        <v>0.16</v>
      </c>
      <c r="P97" s="171">
        <v>0</v>
      </c>
      <c r="Q97" s="171">
        <f>ROUND(E97*P97,2)</f>
        <v>0</v>
      </c>
      <c r="R97" s="173" t="s">
        <v>228</v>
      </c>
      <c r="S97" s="173" t="s">
        <v>182</v>
      </c>
      <c r="T97" s="174" t="s">
        <v>182</v>
      </c>
      <c r="U97" s="157">
        <v>0</v>
      </c>
      <c r="V97" s="157">
        <f>ROUND(E97*U97,2)</f>
        <v>0</v>
      </c>
      <c r="W97" s="157"/>
      <c r="X97" s="157" t="s">
        <v>229</v>
      </c>
      <c r="Y97" s="157" t="s">
        <v>175</v>
      </c>
      <c r="Z97" s="147"/>
      <c r="AA97" s="147"/>
      <c r="AB97" s="147"/>
      <c r="AC97" s="147"/>
      <c r="AD97" s="147"/>
      <c r="AE97" s="147"/>
      <c r="AF97" s="147"/>
      <c r="AG97" s="147" t="s">
        <v>230</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2" x14ac:dyDescent="0.2">
      <c r="A98" s="154"/>
      <c r="B98" s="155"/>
      <c r="C98" s="178" t="s">
        <v>464</v>
      </c>
      <c r="D98" s="158"/>
      <c r="E98" s="159">
        <v>28.334250000000001</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179</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68">
        <v>28</v>
      </c>
      <c r="B99" s="169" t="s">
        <v>465</v>
      </c>
      <c r="C99" s="177" t="s">
        <v>466</v>
      </c>
      <c r="D99" s="170" t="s">
        <v>381</v>
      </c>
      <c r="E99" s="171">
        <v>83.825999999999993</v>
      </c>
      <c r="F99" s="172"/>
      <c r="G99" s="173">
        <f>ROUND(E99*F99,2)</f>
        <v>0</v>
      </c>
      <c r="H99" s="172"/>
      <c r="I99" s="173">
        <f>ROUND(E99*H99,2)</f>
        <v>0</v>
      </c>
      <c r="J99" s="172"/>
      <c r="K99" s="173">
        <f>ROUND(E99*J99,2)</f>
        <v>0</v>
      </c>
      <c r="L99" s="173">
        <v>21</v>
      </c>
      <c r="M99" s="173">
        <f>G99*(1+L99/100)</f>
        <v>0</v>
      </c>
      <c r="N99" s="171">
        <v>0.02</v>
      </c>
      <c r="O99" s="171">
        <f>ROUND(E99*N99,2)</f>
        <v>1.68</v>
      </c>
      <c r="P99" s="171">
        <v>0</v>
      </c>
      <c r="Q99" s="171">
        <f>ROUND(E99*P99,2)</f>
        <v>0</v>
      </c>
      <c r="R99" s="173" t="s">
        <v>228</v>
      </c>
      <c r="S99" s="173" t="s">
        <v>182</v>
      </c>
      <c r="T99" s="174" t="s">
        <v>182</v>
      </c>
      <c r="U99" s="157">
        <v>0</v>
      </c>
      <c r="V99" s="157">
        <f>ROUND(E99*U99,2)</f>
        <v>0</v>
      </c>
      <c r="W99" s="157"/>
      <c r="X99" s="157" t="s">
        <v>229</v>
      </c>
      <c r="Y99" s="157" t="s">
        <v>175</v>
      </c>
      <c r="Z99" s="147"/>
      <c r="AA99" s="147"/>
      <c r="AB99" s="147"/>
      <c r="AC99" s="147"/>
      <c r="AD99" s="147"/>
      <c r="AE99" s="147"/>
      <c r="AF99" s="147"/>
      <c r="AG99" s="147" t="s">
        <v>230</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178" t="s">
        <v>467</v>
      </c>
      <c r="D100" s="158"/>
      <c r="E100" s="159">
        <v>80.262</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179</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78" t="s">
        <v>468</v>
      </c>
      <c r="D101" s="158"/>
      <c r="E101" s="159">
        <v>3.0840000000000001</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179</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78" t="s">
        <v>469</v>
      </c>
      <c r="D102" s="158"/>
      <c r="E102" s="159">
        <v>0.48</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179</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68">
        <v>29</v>
      </c>
      <c r="B103" s="169" t="s">
        <v>470</v>
      </c>
      <c r="C103" s="177" t="s">
        <v>1161</v>
      </c>
      <c r="D103" s="170" t="s">
        <v>381</v>
      </c>
      <c r="E103" s="171">
        <v>0.05</v>
      </c>
      <c r="F103" s="172"/>
      <c r="G103" s="173">
        <f>ROUND(E103*F103,2)</f>
        <v>0</v>
      </c>
      <c r="H103" s="172"/>
      <c r="I103" s="173">
        <f>ROUND(E103*H103,2)</f>
        <v>0</v>
      </c>
      <c r="J103" s="172"/>
      <c r="K103" s="173">
        <f>ROUND(E103*J103,2)</f>
        <v>0</v>
      </c>
      <c r="L103" s="173">
        <v>21</v>
      </c>
      <c r="M103" s="173">
        <f>G103*(1+L103/100)</f>
        <v>0</v>
      </c>
      <c r="N103" s="171">
        <v>0.02</v>
      </c>
      <c r="O103" s="171">
        <f>ROUND(E103*N103,2)</f>
        <v>0</v>
      </c>
      <c r="P103" s="171">
        <v>0</v>
      </c>
      <c r="Q103" s="171">
        <f>ROUND(E103*P103,2)</f>
        <v>0</v>
      </c>
      <c r="R103" s="173"/>
      <c r="S103" s="173" t="s">
        <v>172</v>
      </c>
      <c r="T103" s="174" t="s">
        <v>173</v>
      </c>
      <c r="U103" s="157">
        <v>0</v>
      </c>
      <c r="V103" s="157">
        <f>ROUND(E103*U103,2)</f>
        <v>0</v>
      </c>
      <c r="W103" s="157"/>
      <c r="X103" s="157" t="s">
        <v>229</v>
      </c>
      <c r="Y103" s="157" t="s">
        <v>175</v>
      </c>
      <c r="Z103" s="147"/>
      <c r="AA103" s="147"/>
      <c r="AB103" s="147"/>
      <c r="AC103" s="147"/>
      <c r="AD103" s="147"/>
      <c r="AE103" s="147"/>
      <c r="AF103" s="147"/>
      <c r="AG103" s="147" t="s">
        <v>471</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2" x14ac:dyDescent="0.2">
      <c r="A104" s="154"/>
      <c r="B104" s="155"/>
      <c r="C104" s="248" t="s">
        <v>472</v>
      </c>
      <c r="D104" s="249"/>
      <c r="E104" s="249"/>
      <c r="F104" s="249"/>
      <c r="G104" s="249"/>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178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178" t="s">
        <v>378</v>
      </c>
      <c r="D105" s="158"/>
      <c r="E105" s="159">
        <v>0.05</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179</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68">
        <v>30</v>
      </c>
      <c r="B106" s="169" t="s">
        <v>473</v>
      </c>
      <c r="C106" s="177" t="s">
        <v>474</v>
      </c>
      <c r="D106" s="170" t="s">
        <v>322</v>
      </c>
      <c r="E106" s="171">
        <v>1.89947</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t="s">
        <v>452</v>
      </c>
      <c r="S106" s="173" t="s">
        <v>182</v>
      </c>
      <c r="T106" s="174" t="s">
        <v>182</v>
      </c>
      <c r="U106" s="157">
        <v>1.831</v>
      </c>
      <c r="V106" s="157">
        <f>ROUND(E106*U106,2)</f>
        <v>3.48</v>
      </c>
      <c r="W106" s="157"/>
      <c r="X106" s="157" t="s">
        <v>323</v>
      </c>
      <c r="Y106" s="157" t="s">
        <v>175</v>
      </c>
      <c r="Z106" s="147"/>
      <c r="AA106" s="147"/>
      <c r="AB106" s="147"/>
      <c r="AC106" s="147"/>
      <c r="AD106" s="147"/>
      <c r="AE106" s="147"/>
      <c r="AF106" s="147"/>
      <c r="AG106" s="147" t="s">
        <v>324</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
      <c r="A107" s="154"/>
      <c r="B107" s="155"/>
      <c r="C107" s="257" t="s">
        <v>449</v>
      </c>
      <c r="D107" s="258"/>
      <c r="E107" s="258"/>
      <c r="F107" s="258"/>
      <c r="G107" s="258"/>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209</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x14ac:dyDescent="0.2">
      <c r="A108" s="161" t="s">
        <v>167</v>
      </c>
      <c r="B108" s="162" t="s">
        <v>110</v>
      </c>
      <c r="C108" s="176" t="s">
        <v>111</v>
      </c>
      <c r="D108" s="163"/>
      <c r="E108" s="164"/>
      <c r="F108" s="165"/>
      <c r="G108" s="165">
        <f>SUMIF(AG109:AG128,"&lt;&gt;NOR",G109:G128)</f>
        <v>0</v>
      </c>
      <c r="H108" s="165"/>
      <c r="I108" s="165">
        <f>SUM(I109:I128)</f>
        <v>0</v>
      </c>
      <c r="J108" s="165"/>
      <c r="K108" s="165">
        <f>SUM(K109:K128)</f>
        <v>0</v>
      </c>
      <c r="L108" s="165"/>
      <c r="M108" s="165">
        <f>SUM(M109:M128)</f>
        <v>0</v>
      </c>
      <c r="N108" s="164"/>
      <c r="O108" s="164">
        <f>SUM(O109:O128)</f>
        <v>0.02</v>
      </c>
      <c r="P108" s="164"/>
      <c r="Q108" s="164">
        <f>SUM(Q109:Q128)</f>
        <v>0.1</v>
      </c>
      <c r="R108" s="165"/>
      <c r="S108" s="165"/>
      <c r="T108" s="166"/>
      <c r="U108" s="160"/>
      <c r="V108" s="160">
        <f>SUM(V109:V128)</f>
        <v>17.27</v>
      </c>
      <c r="W108" s="160"/>
      <c r="X108" s="160"/>
      <c r="Y108" s="160"/>
      <c r="AG108" t="s">
        <v>168</v>
      </c>
    </row>
    <row r="109" spans="1:60" outlineLevel="1" x14ac:dyDescent="0.2">
      <c r="A109" s="168">
        <v>31</v>
      </c>
      <c r="B109" s="169" t="s">
        <v>475</v>
      </c>
      <c r="C109" s="177" t="s">
        <v>476</v>
      </c>
      <c r="D109" s="170" t="s">
        <v>219</v>
      </c>
      <c r="E109" s="171">
        <v>4.2</v>
      </c>
      <c r="F109" s="172"/>
      <c r="G109" s="173">
        <f>ROUND(E109*F109,2)</f>
        <v>0</v>
      </c>
      <c r="H109" s="172"/>
      <c r="I109" s="173">
        <f>ROUND(E109*H109,2)</f>
        <v>0</v>
      </c>
      <c r="J109" s="172"/>
      <c r="K109" s="173">
        <f>ROUND(E109*J109,2)</f>
        <v>0</v>
      </c>
      <c r="L109" s="173">
        <v>21</v>
      </c>
      <c r="M109" s="173">
        <f>G109*(1+L109/100)</f>
        <v>0</v>
      </c>
      <c r="N109" s="171">
        <v>0</v>
      </c>
      <c r="O109" s="171">
        <f>ROUND(E109*N109,2)</f>
        <v>0</v>
      </c>
      <c r="P109" s="171">
        <v>1.6199999999999999E-2</v>
      </c>
      <c r="Q109" s="171">
        <f>ROUND(E109*P109,2)</f>
        <v>7.0000000000000007E-2</v>
      </c>
      <c r="R109" s="173" t="s">
        <v>477</v>
      </c>
      <c r="S109" s="173" t="s">
        <v>182</v>
      </c>
      <c r="T109" s="174" t="s">
        <v>182</v>
      </c>
      <c r="U109" s="157">
        <v>0.26800000000000002</v>
      </c>
      <c r="V109" s="157">
        <f>ROUND(E109*U109,2)</f>
        <v>1.1299999999999999</v>
      </c>
      <c r="W109" s="157"/>
      <c r="X109" s="157" t="s">
        <v>174</v>
      </c>
      <c r="Y109" s="157" t="s">
        <v>175</v>
      </c>
      <c r="Z109" s="147"/>
      <c r="AA109" s="147"/>
      <c r="AB109" s="147"/>
      <c r="AC109" s="147"/>
      <c r="AD109" s="147"/>
      <c r="AE109" s="147"/>
      <c r="AF109" s="147"/>
      <c r="AG109" s="147" t="s">
        <v>207</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2" x14ac:dyDescent="0.2">
      <c r="A110" s="154"/>
      <c r="B110" s="155"/>
      <c r="C110" s="257" t="s">
        <v>478</v>
      </c>
      <c r="D110" s="258"/>
      <c r="E110" s="258"/>
      <c r="F110" s="258"/>
      <c r="G110" s="258"/>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209</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2" x14ac:dyDescent="0.2">
      <c r="A111" s="154"/>
      <c r="B111" s="155"/>
      <c r="C111" s="178" t="s">
        <v>479</v>
      </c>
      <c r="D111" s="158"/>
      <c r="E111" s="159">
        <v>4.2</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179</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68">
        <v>32</v>
      </c>
      <c r="B112" s="169" t="s">
        <v>480</v>
      </c>
      <c r="C112" s="177" t="s">
        <v>481</v>
      </c>
      <c r="D112" s="170" t="s">
        <v>219</v>
      </c>
      <c r="E112" s="171">
        <v>4.5</v>
      </c>
      <c r="F112" s="172"/>
      <c r="G112" s="173">
        <f>ROUND(E112*F112,2)</f>
        <v>0</v>
      </c>
      <c r="H112" s="172"/>
      <c r="I112" s="173">
        <f>ROUND(E112*H112,2)</f>
        <v>0</v>
      </c>
      <c r="J112" s="172"/>
      <c r="K112" s="173">
        <f>ROUND(E112*J112,2)</f>
        <v>0</v>
      </c>
      <c r="L112" s="173">
        <v>21</v>
      </c>
      <c r="M112" s="173">
        <f>G112*(1+L112/100)</f>
        <v>0</v>
      </c>
      <c r="N112" s="171">
        <v>1.6100000000000001E-3</v>
      </c>
      <c r="O112" s="171">
        <f>ROUND(E112*N112,2)</f>
        <v>0.01</v>
      </c>
      <c r="P112" s="171">
        <v>0</v>
      </c>
      <c r="Q112" s="171">
        <f>ROUND(E112*P112,2)</f>
        <v>0</v>
      </c>
      <c r="R112" s="173" t="s">
        <v>477</v>
      </c>
      <c r="S112" s="173" t="s">
        <v>182</v>
      </c>
      <c r="T112" s="174" t="s">
        <v>182</v>
      </c>
      <c r="U112" s="157">
        <v>0.74</v>
      </c>
      <c r="V112" s="157">
        <f>ROUND(E112*U112,2)</f>
        <v>3.33</v>
      </c>
      <c r="W112" s="157"/>
      <c r="X112" s="157" t="s">
        <v>174</v>
      </c>
      <c r="Y112" s="157" t="s">
        <v>175</v>
      </c>
      <c r="Z112" s="147"/>
      <c r="AA112" s="147"/>
      <c r="AB112" s="147"/>
      <c r="AC112" s="147"/>
      <c r="AD112" s="147"/>
      <c r="AE112" s="147"/>
      <c r="AF112" s="147"/>
      <c r="AG112" s="147" t="s">
        <v>207</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257" t="s">
        <v>482</v>
      </c>
      <c r="D113" s="258"/>
      <c r="E113" s="258"/>
      <c r="F113" s="258"/>
      <c r="G113" s="258"/>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209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246" t="s">
        <v>483</v>
      </c>
      <c r="D114" s="247"/>
      <c r="E114" s="247"/>
      <c r="F114" s="247"/>
      <c r="G114" s="247"/>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178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2" x14ac:dyDescent="0.2">
      <c r="A115" s="154"/>
      <c r="B115" s="155"/>
      <c r="C115" s="178" t="s">
        <v>484</v>
      </c>
      <c r="D115" s="158"/>
      <c r="E115" s="159">
        <v>4.5</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179</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68">
        <v>33</v>
      </c>
      <c r="B116" s="169" t="s">
        <v>485</v>
      </c>
      <c r="C116" s="177" t="s">
        <v>486</v>
      </c>
      <c r="D116" s="170" t="s">
        <v>293</v>
      </c>
      <c r="E116" s="171">
        <v>2</v>
      </c>
      <c r="F116" s="172"/>
      <c r="G116" s="173">
        <f>ROUND(E116*F116,2)</f>
        <v>0</v>
      </c>
      <c r="H116" s="172"/>
      <c r="I116" s="173">
        <f>ROUND(E116*H116,2)</f>
        <v>0</v>
      </c>
      <c r="J116" s="172"/>
      <c r="K116" s="173">
        <f>ROUND(E116*J116,2)</f>
        <v>0</v>
      </c>
      <c r="L116" s="173">
        <v>21</v>
      </c>
      <c r="M116" s="173">
        <f>G116*(1+L116/100)</f>
        <v>0</v>
      </c>
      <c r="N116" s="171">
        <v>0</v>
      </c>
      <c r="O116" s="171">
        <f>ROUND(E116*N116,2)</f>
        <v>0</v>
      </c>
      <c r="P116" s="171">
        <v>1.7049999999999999E-2</v>
      </c>
      <c r="Q116" s="171">
        <f>ROUND(E116*P116,2)</f>
        <v>0.03</v>
      </c>
      <c r="R116" s="173" t="s">
        <v>477</v>
      </c>
      <c r="S116" s="173" t="s">
        <v>182</v>
      </c>
      <c r="T116" s="174" t="s">
        <v>182</v>
      </c>
      <c r="U116" s="157">
        <v>0.41</v>
      </c>
      <c r="V116" s="157">
        <f>ROUND(E116*U116,2)</f>
        <v>0.82</v>
      </c>
      <c r="W116" s="157"/>
      <c r="X116" s="157" t="s">
        <v>174</v>
      </c>
      <c r="Y116" s="157" t="s">
        <v>175</v>
      </c>
      <c r="Z116" s="147"/>
      <c r="AA116" s="147"/>
      <c r="AB116" s="147"/>
      <c r="AC116" s="147"/>
      <c r="AD116" s="147"/>
      <c r="AE116" s="147"/>
      <c r="AF116" s="147"/>
      <c r="AG116" s="147" t="s">
        <v>207</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2" x14ac:dyDescent="0.2">
      <c r="A117" s="154"/>
      <c r="B117" s="155"/>
      <c r="C117" s="178" t="s">
        <v>75</v>
      </c>
      <c r="D117" s="158"/>
      <c r="E117" s="159">
        <v>2</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179</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2.5" outlineLevel="1" x14ac:dyDescent="0.2">
      <c r="A118" s="168">
        <v>34</v>
      </c>
      <c r="B118" s="169" t="s">
        <v>487</v>
      </c>
      <c r="C118" s="177" t="s">
        <v>488</v>
      </c>
      <c r="D118" s="170" t="s">
        <v>293</v>
      </c>
      <c r="E118" s="171">
        <v>2</v>
      </c>
      <c r="F118" s="172"/>
      <c r="G118" s="173">
        <f>ROUND(E118*F118,2)</f>
        <v>0</v>
      </c>
      <c r="H118" s="172"/>
      <c r="I118" s="173">
        <f>ROUND(E118*H118,2)</f>
        <v>0</v>
      </c>
      <c r="J118" s="172"/>
      <c r="K118" s="173">
        <f>ROUND(E118*J118,2)</f>
        <v>0</v>
      </c>
      <c r="L118" s="173">
        <v>21</v>
      </c>
      <c r="M118" s="173">
        <f>G118*(1+L118/100)</f>
        <v>0</v>
      </c>
      <c r="N118" s="171">
        <v>2.2200000000000002E-3</v>
      </c>
      <c r="O118" s="171">
        <f>ROUND(E118*N118,2)</f>
        <v>0</v>
      </c>
      <c r="P118" s="171">
        <v>0</v>
      </c>
      <c r="Q118" s="171">
        <f>ROUND(E118*P118,2)</f>
        <v>0</v>
      </c>
      <c r="R118" s="173" t="s">
        <v>477</v>
      </c>
      <c r="S118" s="173" t="s">
        <v>182</v>
      </c>
      <c r="T118" s="174" t="s">
        <v>182</v>
      </c>
      <c r="U118" s="157">
        <v>1.18</v>
      </c>
      <c r="V118" s="157">
        <f>ROUND(E118*U118,2)</f>
        <v>2.36</v>
      </c>
      <c r="W118" s="157"/>
      <c r="X118" s="157" t="s">
        <v>174</v>
      </c>
      <c r="Y118" s="157" t="s">
        <v>175</v>
      </c>
      <c r="Z118" s="147"/>
      <c r="AA118" s="147"/>
      <c r="AB118" s="147"/>
      <c r="AC118" s="147"/>
      <c r="AD118" s="147"/>
      <c r="AE118" s="147"/>
      <c r="AF118" s="147"/>
      <c r="AG118" s="147" t="s">
        <v>244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2" x14ac:dyDescent="0.2">
      <c r="A119" s="154"/>
      <c r="B119" s="155"/>
      <c r="C119" s="178" t="s">
        <v>75</v>
      </c>
      <c r="D119" s="158"/>
      <c r="E119" s="159">
        <v>2</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179</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68">
        <v>35</v>
      </c>
      <c r="B120" s="169" t="s">
        <v>1163</v>
      </c>
      <c r="C120" s="177" t="s">
        <v>1162</v>
      </c>
      <c r="D120" s="170" t="s">
        <v>293</v>
      </c>
      <c r="E120" s="171">
        <v>7</v>
      </c>
      <c r="F120" s="172"/>
      <c r="G120" s="173">
        <f>ROUND(E120*F120,2)</f>
        <v>0</v>
      </c>
      <c r="H120" s="172"/>
      <c r="I120" s="173">
        <f>ROUND(E120*H120,2)</f>
        <v>0</v>
      </c>
      <c r="J120" s="172"/>
      <c r="K120" s="173">
        <f>ROUND(E120*J120,2)</f>
        <v>0</v>
      </c>
      <c r="L120" s="173">
        <v>21</v>
      </c>
      <c r="M120" s="173">
        <f>G120*(1+L120/100)</f>
        <v>0</v>
      </c>
      <c r="N120" s="171">
        <v>2.7E-4</v>
      </c>
      <c r="O120" s="171">
        <f>ROUND(E120*N120,2)</f>
        <v>0</v>
      </c>
      <c r="P120" s="171">
        <v>0</v>
      </c>
      <c r="Q120" s="171">
        <f>ROUND(E120*P120,2)</f>
        <v>0</v>
      </c>
      <c r="R120" s="173" t="s">
        <v>477</v>
      </c>
      <c r="S120" s="173" t="s">
        <v>182</v>
      </c>
      <c r="T120" s="174" t="s">
        <v>182</v>
      </c>
      <c r="U120" s="157">
        <v>0.33300000000000002</v>
      </c>
      <c r="V120" s="157">
        <f>ROUND(E120*U120,2)</f>
        <v>2.33</v>
      </c>
      <c r="W120" s="157"/>
      <c r="X120" s="157" t="s">
        <v>174</v>
      </c>
      <c r="Y120" s="157" t="s">
        <v>175</v>
      </c>
      <c r="Z120" s="147"/>
      <c r="AA120" s="147"/>
      <c r="AB120" s="147"/>
      <c r="AC120" s="147"/>
      <c r="AD120" s="147"/>
      <c r="AE120" s="147"/>
      <c r="AF120" s="147"/>
      <c r="AG120" s="147" t="s">
        <v>207</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2" x14ac:dyDescent="0.2">
      <c r="A121" s="154"/>
      <c r="B121" s="155"/>
      <c r="C121" s="178" t="s">
        <v>489</v>
      </c>
      <c r="D121" s="158"/>
      <c r="E121" s="159">
        <v>7</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179</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ht="22.5" outlineLevel="1" x14ac:dyDescent="0.2">
      <c r="A122" s="168">
        <v>36</v>
      </c>
      <c r="B122" s="169" t="s">
        <v>490</v>
      </c>
      <c r="C122" s="177" t="s">
        <v>491</v>
      </c>
      <c r="D122" s="170" t="s">
        <v>293</v>
      </c>
      <c r="E122" s="171">
        <v>9</v>
      </c>
      <c r="F122" s="172"/>
      <c r="G122" s="173">
        <f>ROUND(E122*F122,2)</f>
        <v>0</v>
      </c>
      <c r="H122" s="172"/>
      <c r="I122" s="173">
        <f>ROUND(E122*H122,2)</f>
        <v>0</v>
      </c>
      <c r="J122" s="172"/>
      <c r="K122" s="173">
        <f>ROUND(E122*J122,2)</f>
        <v>0</v>
      </c>
      <c r="L122" s="173">
        <v>21</v>
      </c>
      <c r="M122" s="173">
        <f>G122*(1+L122/100)</f>
        <v>0</v>
      </c>
      <c r="N122" s="171">
        <v>1.08E-3</v>
      </c>
      <c r="O122" s="171">
        <f>ROUND(E122*N122,2)</f>
        <v>0.01</v>
      </c>
      <c r="P122" s="171">
        <v>0</v>
      </c>
      <c r="Q122" s="171">
        <f>ROUND(E122*P122,2)</f>
        <v>0</v>
      </c>
      <c r="R122" s="173"/>
      <c r="S122" s="173" t="s">
        <v>172</v>
      </c>
      <c r="T122" s="174" t="s">
        <v>173</v>
      </c>
      <c r="U122" s="157">
        <v>0.66</v>
      </c>
      <c r="V122" s="157">
        <f>ROUND(E122*U122,2)</f>
        <v>5.94</v>
      </c>
      <c r="W122" s="157"/>
      <c r="X122" s="157" t="s">
        <v>174</v>
      </c>
      <c r="Y122" s="157" t="s">
        <v>175</v>
      </c>
      <c r="Z122" s="147"/>
      <c r="AA122" s="147"/>
      <c r="AB122" s="147"/>
      <c r="AC122" s="147"/>
      <c r="AD122" s="147"/>
      <c r="AE122" s="147"/>
      <c r="AF122" s="147"/>
      <c r="AG122" s="147" t="s">
        <v>244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248" t="s">
        <v>483</v>
      </c>
      <c r="D123" s="249"/>
      <c r="E123" s="249"/>
      <c r="F123" s="249"/>
      <c r="G123" s="249"/>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178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2" x14ac:dyDescent="0.2">
      <c r="A124" s="154"/>
      <c r="B124" s="155"/>
      <c r="C124" s="178" t="s">
        <v>492</v>
      </c>
      <c r="D124" s="158"/>
      <c r="E124" s="159">
        <v>9</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179</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68">
        <v>37</v>
      </c>
      <c r="B125" s="169" t="s">
        <v>493</v>
      </c>
      <c r="C125" s="177" t="s">
        <v>494</v>
      </c>
      <c r="D125" s="170" t="s">
        <v>293</v>
      </c>
      <c r="E125" s="171">
        <v>2</v>
      </c>
      <c r="F125" s="172"/>
      <c r="G125" s="173">
        <f>ROUND(E125*F125,2)</f>
        <v>0</v>
      </c>
      <c r="H125" s="172"/>
      <c r="I125" s="173">
        <f>ROUND(E125*H125,2)</f>
        <v>0</v>
      </c>
      <c r="J125" s="172"/>
      <c r="K125" s="173">
        <f>ROUND(E125*J125,2)</f>
        <v>0</v>
      </c>
      <c r="L125" s="173">
        <v>21</v>
      </c>
      <c r="M125" s="173">
        <f>G125*(1+L125/100)</f>
        <v>0</v>
      </c>
      <c r="N125" s="171">
        <v>1.08E-3</v>
      </c>
      <c r="O125" s="171">
        <f>ROUND(E125*N125,2)</f>
        <v>0</v>
      </c>
      <c r="P125" s="171">
        <v>0</v>
      </c>
      <c r="Q125" s="171">
        <f>ROUND(E125*P125,2)</f>
        <v>0</v>
      </c>
      <c r="R125" s="173"/>
      <c r="S125" s="173" t="s">
        <v>172</v>
      </c>
      <c r="T125" s="174" t="s">
        <v>173</v>
      </c>
      <c r="U125" s="157">
        <v>0.66</v>
      </c>
      <c r="V125" s="157">
        <f>ROUND(E125*U125,2)</f>
        <v>1.32</v>
      </c>
      <c r="W125" s="157"/>
      <c r="X125" s="157" t="s">
        <v>174</v>
      </c>
      <c r="Y125" s="157" t="s">
        <v>175</v>
      </c>
      <c r="Z125" s="147"/>
      <c r="AA125" s="147"/>
      <c r="AB125" s="147"/>
      <c r="AC125" s="147"/>
      <c r="AD125" s="147"/>
      <c r="AE125" s="147"/>
      <c r="AF125" s="147"/>
      <c r="AG125" s="147" t="s">
        <v>244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2" x14ac:dyDescent="0.2">
      <c r="A126" s="154"/>
      <c r="B126" s="155"/>
      <c r="C126" s="178" t="s">
        <v>75</v>
      </c>
      <c r="D126" s="158"/>
      <c r="E126" s="159">
        <v>2</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179</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8">
        <v>38</v>
      </c>
      <c r="B127" s="169" t="s">
        <v>495</v>
      </c>
      <c r="C127" s="177" t="s">
        <v>496</v>
      </c>
      <c r="D127" s="170" t="s">
        <v>322</v>
      </c>
      <c r="E127" s="171">
        <v>2.546E-2</v>
      </c>
      <c r="F127" s="172"/>
      <c r="G127" s="173">
        <f>ROUND(E127*F127,2)</f>
        <v>0</v>
      </c>
      <c r="H127" s="172"/>
      <c r="I127" s="173">
        <f>ROUND(E127*H127,2)</f>
        <v>0</v>
      </c>
      <c r="J127" s="172"/>
      <c r="K127" s="173">
        <f>ROUND(E127*J127,2)</f>
        <v>0</v>
      </c>
      <c r="L127" s="173">
        <v>21</v>
      </c>
      <c r="M127" s="173">
        <f>G127*(1+L127/100)</f>
        <v>0</v>
      </c>
      <c r="N127" s="171">
        <v>0</v>
      </c>
      <c r="O127" s="171">
        <f>ROUND(E127*N127,2)</f>
        <v>0</v>
      </c>
      <c r="P127" s="171">
        <v>0</v>
      </c>
      <c r="Q127" s="171">
        <f>ROUND(E127*P127,2)</f>
        <v>0</v>
      </c>
      <c r="R127" s="173" t="s">
        <v>477</v>
      </c>
      <c r="S127" s="173" t="s">
        <v>182</v>
      </c>
      <c r="T127" s="174" t="s">
        <v>182</v>
      </c>
      <c r="U127" s="157">
        <v>1.5229999999999999</v>
      </c>
      <c r="V127" s="157">
        <f>ROUND(E127*U127,2)</f>
        <v>0.04</v>
      </c>
      <c r="W127" s="157"/>
      <c r="X127" s="157" t="s">
        <v>323</v>
      </c>
      <c r="Y127" s="157" t="s">
        <v>175</v>
      </c>
      <c r="Z127" s="147"/>
      <c r="AA127" s="147"/>
      <c r="AB127" s="147"/>
      <c r="AC127" s="147"/>
      <c r="AD127" s="147"/>
      <c r="AE127" s="147"/>
      <c r="AF127" s="147"/>
      <c r="AG127" s="147" t="s">
        <v>324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
      <c r="A128" s="154"/>
      <c r="B128" s="155"/>
      <c r="C128" s="257" t="s">
        <v>497</v>
      </c>
      <c r="D128" s="258"/>
      <c r="E128" s="258"/>
      <c r="F128" s="258"/>
      <c r="G128" s="258"/>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209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x14ac:dyDescent="0.2">
      <c r="A129" s="161" t="s">
        <v>167</v>
      </c>
      <c r="B129" s="162" t="s">
        <v>112</v>
      </c>
      <c r="C129" s="176" t="s">
        <v>113</v>
      </c>
      <c r="D129" s="163"/>
      <c r="E129" s="164"/>
      <c r="F129" s="165"/>
      <c r="G129" s="165">
        <f>SUMIF(AG130:AG138,"&lt;&gt;NOR",G130:G138)</f>
        <v>0</v>
      </c>
      <c r="H129" s="165"/>
      <c r="I129" s="165">
        <f>SUM(I130:I138)</f>
        <v>0</v>
      </c>
      <c r="J129" s="165"/>
      <c r="K129" s="165">
        <f>SUM(K130:K138)</f>
        <v>0</v>
      </c>
      <c r="L129" s="165"/>
      <c r="M129" s="165">
        <f>SUM(M130:M138)</f>
        <v>0</v>
      </c>
      <c r="N129" s="164"/>
      <c r="O129" s="164">
        <f>SUM(O130:O138)</f>
        <v>0.01</v>
      </c>
      <c r="P129" s="164"/>
      <c r="Q129" s="164">
        <f>SUM(Q130:Q138)</f>
        <v>0.01</v>
      </c>
      <c r="R129" s="165"/>
      <c r="S129" s="165"/>
      <c r="T129" s="166"/>
      <c r="U129" s="160"/>
      <c r="V129" s="160">
        <f>SUM(V130:V138)</f>
        <v>2.4900000000000002</v>
      </c>
      <c r="W129" s="160"/>
      <c r="X129" s="160"/>
      <c r="Y129" s="160"/>
      <c r="AG129" t="s">
        <v>168</v>
      </c>
    </row>
    <row r="130" spans="1:60" outlineLevel="1" x14ac:dyDescent="0.2">
      <c r="A130" s="168">
        <v>39</v>
      </c>
      <c r="B130" s="169" t="s">
        <v>498</v>
      </c>
      <c r="C130" s="177" t="s">
        <v>499</v>
      </c>
      <c r="D130" s="170" t="s">
        <v>219</v>
      </c>
      <c r="E130" s="171">
        <v>0.5</v>
      </c>
      <c r="F130" s="172"/>
      <c r="G130" s="173">
        <f>ROUND(E130*F130,2)</f>
        <v>0</v>
      </c>
      <c r="H130" s="172"/>
      <c r="I130" s="173">
        <f>ROUND(E130*H130,2)</f>
        <v>0</v>
      </c>
      <c r="J130" s="172"/>
      <c r="K130" s="173">
        <f>ROUND(E130*J130,2)</f>
        <v>0</v>
      </c>
      <c r="L130" s="173">
        <v>21</v>
      </c>
      <c r="M130" s="173">
        <f>G130*(1+L130/100)</f>
        <v>0</v>
      </c>
      <c r="N130" s="171">
        <v>0</v>
      </c>
      <c r="O130" s="171">
        <f>ROUND(E130*N130,2)</f>
        <v>0</v>
      </c>
      <c r="P130" s="171">
        <v>0</v>
      </c>
      <c r="Q130" s="171">
        <f>ROUND(E130*P130,2)</f>
        <v>0</v>
      </c>
      <c r="R130" s="173" t="s">
        <v>500</v>
      </c>
      <c r="S130" s="173" t="s">
        <v>182</v>
      </c>
      <c r="T130" s="174" t="s">
        <v>182</v>
      </c>
      <c r="U130" s="157">
        <v>0.55000000000000004</v>
      </c>
      <c r="V130" s="157">
        <f>ROUND(E130*U130,2)</f>
        <v>0.28000000000000003</v>
      </c>
      <c r="W130" s="157"/>
      <c r="X130" s="157" t="s">
        <v>174</v>
      </c>
      <c r="Y130" s="157" t="s">
        <v>175</v>
      </c>
      <c r="Z130" s="147"/>
      <c r="AA130" s="147"/>
      <c r="AB130" s="147"/>
      <c r="AC130" s="147"/>
      <c r="AD130" s="147"/>
      <c r="AE130" s="147"/>
      <c r="AF130" s="147"/>
      <c r="AG130" s="147" t="s">
        <v>207</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2" x14ac:dyDescent="0.2">
      <c r="A131" s="154"/>
      <c r="B131" s="155"/>
      <c r="C131" s="248" t="s">
        <v>501</v>
      </c>
      <c r="D131" s="249"/>
      <c r="E131" s="249"/>
      <c r="F131" s="249"/>
      <c r="G131" s="249"/>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178</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178" t="s">
        <v>502</v>
      </c>
      <c r="D132" s="158"/>
      <c r="E132" s="159">
        <v>0.5</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179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68">
        <v>40</v>
      </c>
      <c r="B133" s="169" t="s">
        <v>503</v>
      </c>
      <c r="C133" s="177" t="s">
        <v>504</v>
      </c>
      <c r="D133" s="170" t="s">
        <v>293</v>
      </c>
      <c r="E133" s="171">
        <v>2</v>
      </c>
      <c r="F133" s="172"/>
      <c r="G133" s="173">
        <f>ROUND(E133*F133,2)</f>
        <v>0</v>
      </c>
      <c r="H133" s="172"/>
      <c r="I133" s="173">
        <f>ROUND(E133*H133,2)</f>
        <v>0</v>
      </c>
      <c r="J133" s="172"/>
      <c r="K133" s="173">
        <f>ROUND(E133*J133,2)</f>
        <v>0</v>
      </c>
      <c r="L133" s="173">
        <v>21</v>
      </c>
      <c r="M133" s="173">
        <f>G133*(1+L133/100)</f>
        <v>0</v>
      </c>
      <c r="N133" s="171">
        <v>0</v>
      </c>
      <c r="O133" s="171">
        <f>ROUND(E133*N133,2)</f>
        <v>0</v>
      </c>
      <c r="P133" s="171">
        <v>4.3E-3</v>
      </c>
      <c r="Q133" s="171">
        <f>ROUND(E133*P133,2)</f>
        <v>0.01</v>
      </c>
      <c r="R133" s="173" t="s">
        <v>500</v>
      </c>
      <c r="S133" s="173" t="s">
        <v>182</v>
      </c>
      <c r="T133" s="174" t="s">
        <v>182</v>
      </c>
      <c r="U133" s="157">
        <v>0.4355</v>
      </c>
      <c r="V133" s="157">
        <f>ROUND(E133*U133,2)</f>
        <v>0.87</v>
      </c>
      <c r="W133" s="157"/>
      <c r="X133" s="157" t="s">
        <v>174</v>
      </c>
      <c r="Y133" s="157" t="s">
        <v>175</v>
      </c>
      <c r="Z133" s="147"/>
      <c r="AA133" s="147"/>
      <c r="AB133" s="147"/>
      <c r="AC133" s="147"/>
      <c r="AD133" s="147"/>
      <c r="AE133" s="147"/>
      <c r="AF133" s="147"/>
      <c r="AG133" s="147" t="s">
        <v>207</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78" t="s">
        <v>75</v>
      </c>
      <c r="D134" s="158"/>
      <c r="E134" s="159">
        <v>2</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179</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68">
        <v>41</v>
      </c>
      <c r="B135" s="169" t="s">
        <v>505</v>
      </c>
      <c r="C135" s="177" t="s">
        <v>506</v>
      </c>
      <c r="D135" s="170" t="s">
        <v>293</v>
      </c>
      <c r="E135" s="171">
        <v>2</v>
      </c>
      <c r="F135" s="172"/>
      <c r="G135" s="173">
        <f>ROUND(E135*F135,2)</f>
        <v>0</v>
      </c>
      <c r="H135" s="172"/>
      <c r="I135" s="173">
        <f>ROUND(E135*H135,2)</f>
        <v>0</v>
      </c>
      <c r="J135" s="172"/>
      <c r="K135" s="173">
        <f>ROUND(E135*J135,2)</f>
        <v>0</v>
      </c>
      <c r="L135" s="173">
        <v>21</v>
      </c>
      <c r="M135" s="173">
        <f>G135*(1+L135/100)</f>
        <v>0</v>
      </c>
      <c r="N135" s="171">
        <v>0</v>
      </c>
      <c r="O135" s="171">
        <f>ROUND(E135*N135,2)</f>
        <v>0</v>
      </c>
      <c r="P135" s="171">
        <v>0</v>
      </c>
      <c r="Q135" s="171">
        <f>ROUND(E135*P135,2)</f>
        <v>0</v>
      </c>
      <c r="R135" s="173" t="s">
        <v>500</v>
      </c>
      <c r="S135" s="173" t="s">
        <v>182</v>
      </c>
      <c r="T135" s="174" t="s">
        <v>182</v>
      </c>
      <c r="U135" s="157">
        <v>0.67</v>
      </c>
      <c r="V135" s="157">
        <f>ROUND(E135*U135,2)</f>
        <v>1.34</v>
      </c>
      <c r="W135" s="157"/>
      <c r="X135" s="157" t="s">
        <v>174</v>
      </c>
      <c r="Y135" s="157" t="s">
        <v>175</v>
      </c>
      <c r="Z135" s="147"/>
      <c r="AA135" s="147"/>
      <c r="AB135" s="147"/>
      <c r="AC135" s="147"/>
      <c r="AD135" s="147"/>
      <c r="AE135" s="147"/>
      <c r="AF135" s="147"/>
      <c r="AG135" s="147" t="s">
        <v>207</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2" x14ac:dyDescent="0.2">
      <c r="A136" s="154"/>
      <c r="B136" s="155"/>
      <c r="C136" s="178" t="s">
        <v>75</v>
      </c>
      <c r="D136" s="158"/>
      <c r="E136" s="159">
        <v>2</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179</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68">
        <v>42</v>
      </c>
      <c r="B137" s="169" t="s">
        <v>1164</v>
      </c>
      <c r="C137" s="177" t="s">
        <v>1165</v>
      </c>
      <c r="D137" s="170" t="s">
        <v>293</v>
      </c>
      <c r="E137" s="171">
        <v>2</v>
      </c>
      <c r="F137" s="172"/>
      <c r="G137" s="173">
        <f>ROUND(E137*F137,2)</f>
        <v>0</v>
      </c>
      <c r="H137" s="172"/>
      <c r="I137" s="173">
        <f>ROUND(E137*H137,2)</f>
        <v>0</v>
      </c>
      <c r="J137" s="172"/>
      <c r="K137" s="173">
        <f>ROUND(E137*J137,2)</f>
        <v>0</v>
      </c>
      <c r="L137" s="173">
        <v>21</v>
      </c>
      <c r="M137" s="173">
        <f>G137*(1+L137/100)</f>
        <v>0</v>
      </c>
      <c r="N137" s="171">
        <v>5.1200000000000004E-3</v>
      </c>
      <c r="O137" s="171">
        <f>ROUND(E137*N137,2)</f>
        <v>0.01</v>
      </c>
      <c r="P137" s="171">
        <v>0</v>
      </c>
      <c r="Q137" s="171">
        <f>ROUND(E137*P137,2)</f>
        <v>0</v>
      </c>
      <c r="R137" s="173" t="s">
        <v>228</v>
      </c>
      <c r="S137" s="173" t="s">
        <v>182</v>
      </c>
      <c r="T137" s="174" t="s">
        <v>182</v>
      </c>
      <c r="U137" s="157">
        <v>0</v>
      </c>
      <c r="V137" s="157">
        <f>ROUND(E137*U137,2)</f>
        <v>0</v>
      </c>
      <c r="W137" s="157"/>
      <c r="X137" s="157" t="s">
        <v>229</v>
      </c>
      <c r="Y137" s="157" t="s">
        <v>175</v>
      </c>
      <c r="Z137" s="147"/>
      <c r="AA137" s="147"/>
      <c r="AB137" s="147"/>
      <c r="AC137" s="147"/>
      <c r="AD137" s="147"/>
      <c r="AE137" s="147"/>
      <c r="AF137" s="147"/>
      <c r="AG137" s="147" t="s">
        <v>471</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2" x14ac:dyDescent="0.2">
      <c r="A138" s="154"/>
      <c r="B138" s="155"/>
      <c r="C138" s="178" t="s">
        <v>75</v>
      </c>
      <c r="D138" s="158"/>
      <c r="E138" s="159">
        <v>2</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179</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x14ac:dyDescent="0.2">
      <c r="A139" s="161" t="s">
        <v>167</v>
      </c>
      <c r="B139" s="162" t="s">
        <v>114</v>
      </c>
      <c r="C139" s="176" t="s">
        <v>115</v>
      </c>
      <c r="D139" s="163"/>
      <c r="E139" s="164"/>
      <c r="F139" s="165"/>
      <c r="G139" s="165">
        <f>SUMIF(AG140:AG155,"&lt;&gt;NOR",G140:G155)</f>
        <v>0</v>
      </c>
      <c r="H139" s="165"/>
      <c r="I139" s="165">
        <f>SUM(I140:I155)</f>
        <v>0</v>
      </c>
      <c r="J139" s="165"/>
      <c r="K139" s="165">
        <f>SUM(K140:K155)</f>
        <v>0</v>
      </c>
      <c r="L139" s="165"/>
      <c r="M139" s="165">
        <f>SUM(M140:M155)</f>
        <v>0</v>
      </c>
      <c r="N139" s="164"/>
      <c r="O139" s="164">
        <f>SUM(O140:O155)</f>
        <v>1.6</v>
      </c>
      <c r="P139" s="164"/>
      <c r="Q139" s="164">
        <f>SUM(Q140:Q155)</f>
        <v>0</v>
      </c>
      <c r="R139" s="165"/>
      <c r="S139" s="165"/>
      <c r="T139" s="166"/>
      <c r="U139" s="160"/>
      <c r="V139" s="160">
        <f>SUM(V140:V155)</f>
        <v>63.569999999999993</v>
      </c>
      <c r="W139" s="160"/>
      <c r="X139" s="160"/>
      <c r="Y139" s="160"/>
      <c r="AG139" t="s">
        <v>168</v>
      </c>
    </row>
    <row r="140" spans="1:60" outlineLevel="1" x14ac:dyDescent="0.2">
      <c r="A140" s="168">
        <v>43</v>
      </c>
      <c r="B140" s="169" t="s">
        <v>507</v>
      </c>
      <c r="C140" s="177" t="s">
        <v>508</v>
      </c>
      <c r="D140" s="170" t="s">
        <v>205</v>
      </c>
      <c r="E140" s="171">
        <v>77.95</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t="s">
        <v>509</v>
      </c>
      <c r="S140" s="173" t="s">
        <v>182</v>
      </c>
      <c r="T140" s="174" t="s">
        <v>182</v>
      </c>
      <c r="U140" s="157">
        <v>0.28999999999999998</v>
      </c>
      <c r="V140" s="157">
        <f>ROUND(E140*U140,2)</f>
        <v>22.61</v>
      </c>
      <c r="W140" s="157"/>
      <c r="X140" s="157" t="s">
        <v>174</v>
      </c>
      <c r="Y140" s="157" t="s">
        <v>175</v>
      </c>
      <c r="Z140" s="147"/>
      <c r="AA140" s="147"/>
      <c r="AB140" s="147"/>
      <c r="AC140" s="147"/>
      <c r="AD140" s="147"/>
      <c r="AE140" s="147"/>
      <c r="AF140" s="147"/>
      <c r="AG140" s="147" t="s">
        <v>244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257" t="s">
        <v>510</v>
      </c>
      <c r="D141" s="258"/>
      <c r="E141" s="258"/>
      <c r="F141" s="258"/>
      <c r="G141" s="258"/>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209</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2" x14ac:dyDescent="0.2">
      <c r="A142" s="154"/>
      <c r="B142" s="155"/>
      <c r="C142" s="178" t="s">
        <v>511</v>
      </c>
      <c r="D142" s="158"/>
      <c r="E142" s="159">
        <v>50.56</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179</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78" t="s">
        <v>512</v>
      </c>
      <c r="D143" s="158"/>
      <c r="E143" s="159">
        <v>23.13</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179</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78" t="s">
        <v>513</v>
      </c>
      <c r="D144" s="158"/>
      <c r="E144" s="159">
        <v>3.6</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179</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78" t="s">
        <v>461</v>
      </c>
      <c r="D145" s="158"/>
      <c r="E145" s="159">
        <v>0.66</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179</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ht="22.5" outlineLevel="1" x14ac:dyDescent="0.2">
      <c r="A146" s="168">
        <v>44</v>
      </c>
      <c r="B146" s="169" t="s">
        <v>514</v>
      </c>
      <c r="C146" s="177" t="s">
        <v>515</v>
      </c>
      <c r="D146" s="170" t="s">
        <v>219</v>
      </c>
      <c r="E146" s="171">
        <v>77.099999999999994</v>
      </c>
      <c r="F146" s="172"/>
      <c r="G146" s="173">
        <f>ROUND(E146*F146,2)</f>
        <v>0</v>
      </c>
      <c r="H146" s="172"/>
      <c r="I146" s="173">
        <f>ROUND(E146*H146,2)</f>
        <v>0</v>
      </c>
      <c r="J146" s="172"/>
      <c r="K146" s="173">
        <f>ROUND(E146*J146,2)</f>
        <v>0</v>
      </c>
      <c r="L146" s="173">
        <v>21</v>
      </c>
      <c r="M146" s="173">
        <f>G146*(1+L146/100)</f>
        <v>0</v>
      </c>
      <c r="N146" s="171">
        <v>7.5399999999999998E-3</v>
      </c>
      <c r="O146" s="171">
        <f>ROUND(E146*N146,2)</f>
        <v>0.57999999999999996</v>
      </c>
      <c r="P146" s="171">
        <v>0</v>
      </c>
      <c r="Q146" s="171">
        <f>ROUND(E146*P146,2)</f>
        <v>0</v>
      </c>
      <c r="R146" s="173" t="s">
        <v>509</v>
      </c>
      <c r="S146" s="173" t="s">
        <v>182</v>
      </c>
      <c r="T146" s="174" t="s">
        <v>182</v>
      </c>
      <c r="U146" s="157">
        <v>0.495</v>
      </c>
      <c r="V146" s="157">
        <f>ROUND(E146*U146,2)</f>
        <v>38.159999999999997</v>
      </c>
      <c r="W146" s="157"/>
      <c r="X146" s="157" t="s">
        <v>174</v>
      </c>
      <c r="Y146" s="157" t="s">
        <v>175</v>
      </c>
      <c r="Z146" s="147"/>
      <c r="AA146" s="147"/>
      <c r="AB146" s="147"/>
      <c r="AC146" s="147"/>
      <c r="AD146" s="147"/>
      <c r="AE146" s="147"/>
      <c r="AF146" s="147"/>
      <c r="AG146" s="147" t="s">
        <v>207</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2" x14ac:dyDescent="0.2">
      <c r="A147" s="154"/>
      <c r="B147" s="155"/>
      <c r="C147" s="257" t="s">
        <v>516</v>
      </c>
      <c r="D147" s="258"/>
      <c r="E147" s="258"/>
      <c r="F147" s="258"/>
      <c r="G147" s="258"/>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209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178" t="s">
        <v>517</v>
      </c>
      <c r="D148" s="158"/>
      <c r="E148" s="159">
        <v>77.099999999999994</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179</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2.5" outlineLevel="1" x14ac:dyDescent="0.2">
      <c r="A149" s="168">
        <v>45</v>
      </c>
      <c r="B149" s="169" t="s">
        <v>1166</v>
      </c>
      <c r="C149" s="177" t="s">
        <v>1167</v>
      </c>
      <c r="D149" s="170" t="s">
        <v>205</v>
      </c>
      <c r="E149" s="171">
        <v>0.79200000000000004</v>
      </c>
      <c r="F149" s="172"/>
      <c r="G149" s="173">
        <f>ROUND(E149*F149,2)</f>
        <v>0</v>
      </c>
      <c r="H149" s="172"/>
      <c r="I149" s="173">
        <f>ROUND(E149*H149,2)</f>
        <v>0</v>
      </c>
      <c r="J149" s="172"/>
      <c r="K149" s="173">
        <f>ROUND(E149*J149,2)</f>
        <v>0</v>
      </c>
      <c r="L149" s="173">
        <v>21</v>
      </c>
      <c r="M149" s="173">
        <f>G149*(1+L149/100)</f>
        <v>0</v>
      </c>
      <c r="N149" s="171">
        <v>7.26E-3</v>
      </c>
      <c r="O149" s="171">
        <f>ROUND(E149*N149,2)</f>
        <v>0.01</v>
      </c>
      <c r="P149" s="171">
        <v>0</v>
      </c>
      <c r="Q149" s="171">
        <f>ROUND(E149*P149,2)</f>
        <v>0</v>
      </c>
      <c r="R149" s="173" t="s">
        <v>228</v>
      </c>
      <c r="S149" s="173" t="s">
        <v>182</v>
      </c>
      <c r="T149" s="174" t="s">
        <v>182</v>
      </c>
      <c r="U149" s="157">
        <v>0</v>
      </c>
      <c r="V149" s="157">
        <f>ROUND(E149*U149,2)</f>
        <v>0</v>
      </c>
      <c r="W149" s="157"/>
      <c r="X149" s="157" t="s">
        <v>229</v>
      </c>
      <c r="Y149" s="157" t="s">
        <v>175</v>
      </c>
      <c r="Z149" s="147"/>
      <c r="AA149" s="147"/>
      <c r="AB149" s="147"/>
      <c r="AC149" s="147"/>
      <c r="AD149" s="147"/>
      <c r="AE149" s="147"/>
      <c r="AF149" s="147"/>
      <c r="AG149" s="147" t="s">
        <v>230</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178" t="s">
        <v>518</v>
      </c>
      <c r="D150" s="158"/>
      <c r="E150" s="159">
        <v>0.79200000000000004</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179</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22.5" outlineLevel="1" x14ac:dyDescent="0.2">
      <c r="A151" s="168">
        <v>46</v>
      </c>
      <c r="B151" s="169" t="s">
        <v>519</v>
      </c>
      <c r="C151" s="177" t="s">
        <v>520</v>
      </c>
      <c r="D151" s="170" t="s">
        <v>205</v>
      </c>
      <c r="E151" s="171">
        <v>92.688000000000002</v>
      </c>
      <c r="F151" s="172"/>
      <c r="G151" s="173">
        <f>ROUND(E151*F151,2)</f>
        <v>0</v>
      </c>
      <c r="H151" s="172"/>
      <c r="I151" s="173">
        <f>ROUND(E151*H151,2)</f>
        <v>0</v>
      </c>
      <c r="J151" s="172"/>
      <c r="K151" s="173">
        <f>ROUND(E151*J151,2)</f>
        <v>0</v>
      </c>
      <c r="L151" s="173">
        <v>21</v>
      </c>
      <c r="M151" s="173">
        <f>G151*(1+L151/100)</f>
        <v>0</v>
      </c>
      <c r="N151" s="171">
        <v>1.09E-2</v>
      </c>
      <c r="O151" s="171">
        <f>ROUND(E151*N151,2)</f>
        <v>1.01</v>
      </c>
      <c r="P151" s="171">
        <v>0</v>
      </c>
      <c r="Q151" s="171">
        <f>ROUND(E151*P151,2)</f>
        <v>0</v>
      </c>
      <c r="R151" s="173" t="s">
        <v>228</v>
      </c>
      <c r="S151" s="173" t="s">
        <v>182</v>
      </c>
      <c r="T151" s="174" t="s">
        <v>182</v>
      </c>
      <c r="U151" s="157">
        <v>0</v>
      </c>
      <c r="V151" s="157">
        <f>ROUND(E151*U151,2)</f>
        <v>0</v>
      </c>
      <c r="W151" s="157"/>
      <c r="X151" s="157" t="s">
        <v>229</v>
      </c>
      <c r="Y151" s="157" t="s">
        <v>175</v>
      </c>
      <c r="Z151" s="147"/>
      <c r="AA151" s="147"/>
      <c r="AB151" s="147"/>
      <c r="AC151" s="147"/>
      <c r="AD151" s="147"/>
      <c r="AE151" s="147"/>
      <c r="AF151" s="147"/>
      <c r="AG151" s="147" t="s">
        <v>230</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2" x14ac:dyDescent="0.2">
      <c r="A152" s="154"/>
      <c r="B152" s="155"/>
      <c r="C152" s="178" t="s">
        <v>521</v>
      </c>
      <c r="D152" s="158"/>
      <c r="E152" s="159">
        <v>77.95</v>
      </c>
      <c r="F152" s="157"/>
      <c r="G152" s="157"/>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179</v>
      </c>
      <c r="AH152" s="147">
        <v>5</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
      <c r="A153" s="154"/>
      <c r="B153" s="155"/>
      <c r="C153" s="178" t="s">
        <v>522</v>
      </c>
      <c r="D153" s="158"/>
      <c r="E153" s="159">
        <v>14.738</v>
      </c>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179</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68">
        <v>47</v>
      </c>
      <c r="B154" s="169" t="s">
        <v>523</v>
      </c>
      <c r="C154" s="177" t="s">
        <v>524</v>
      </c>
      <c r="D154" s="170" t="s">
        <v>322</v>
      </c>
      <c r="E154" s="171">
        <v>1.59738</v>
      </c>
      <c r="F154" s="172"/>
      <c r="G154" s="173">
        <f>ROUND(E154*F154,2)</f>
        <v>0</v>
      </c>
      <c r="H154" s="172"/>
      <c r="I154" s="173">
        <f>ROUND(E154*H154,2)</f>
        <v>0</v>
      </c>
      <c r="J154" s="172"/>
      <c r="K154" s="173">
        <f>ROUND(E154*J154,2)</f>
        <v>0</v>
      </c>
      <c r="L154" s="173">
        <v>21</v>
      </c>
      <c r="M154" s="173">
        <f>G154*(1+L154/100)</f>
        <v>0</v>
      </c>
      <c r="N154" s="171">
        <v>0</v>
      </c>
      <c r="O154" s="171">
        <f>ROUND(E154*N154,2)</f>
        <v>0</v>
      </c>
      <c r="P154" s="171">
        <v>0</v>
      </c>
      <c r="Q154" s="171">
        <f>ROUND(E154*P154,2)</f>
        <v>0</v>
      </c>
      <c r="R154" s="173" t="s">
        <v>509</v>
      </c>
      <c r="S154" s="173" t="s">
        <v>182</v>
      </c>
      <c r="T154" s="174" t="s">
        <v>182</v>
      </c>
      <c r="U154" s="157">
        <v>1.7509999999999999</v>
      </c>
      <c r="V154" s="157">
        <f>ROUND(E154*U154,2)</f>
        <v>2.8</v>
      </c>
      <c r="W154" s="157"/>
      <c r="X154" s="157" t="s">
        <v>323</v>
      </c>
      <c r="Y154" s="157" t="s">
        <v>175</v>
      </c>
      <c r="Z154" s="147"/>
      <c r="AA154" s="147"/>
      <c r="AB154" s="147"/>
      <c r="AC154" s="147"/>
      <c r="AD154" s="147"/>
      <c r="AE154" s="147"/>
      <c r="AF154" s="147"/>
      <c r="AG154" s="147" t="s">
        <v>324</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2" x14ac:dyDescent="0.2">
      <c r="A155" s="154"/>
      <c r="B155" s="155"/>
      <c r="C155" s="257" t="s">
        <v>449</v>
      </c>
      <c r="D155" s="258"/>
      <c r="E155" s="258"/>
      <c r="F155" s="258"/>
      <c r="G155" s="258"/>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209</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x14ac:dyDescent="0.2">
      <c r="A156" s="161" t="s">
        <v>167</v>
      </c>
      <c r="B156" s="162" t="s">
        <v>118</v>
      </c>
      <c r="C156" s="176" t="s">
        <v>119</v>
      </c>
      <c r="D156" s="163"/>
      <c r="E156" s="164"/>
      <c r="F156" s="165"/>
      <c r="G156" s="165">
        <f>SUMIF(AG157:AG190,"&lt;&gt;NOR",G157:G190)</f>
        <v>0</v>
      </c>
      <c r="H156" s="165"/>
      <c r="I156" s="165">
        <f>SUM(I157:I190)</f>
        <v>0</v>
      </c>
      <c r="J156" s="165"/>
      <c r="K156" s="165">
        <f>SUM(K157:K190)</f>
        <v>0</v>
      </c>
      <c r="L156" s="165"/>
      <c r="M156" s="165">
        <f>SUM(M157:M190)</f>
        <v>0</v>
      </c>
      <c r="N156" s="164"/>
      <c r="O156" s="164">
        <f>SUM(O157:O190)</f>
        <v>0.05</v>
      </c>
      <c r="P156" s="164"/>
      <c r="Q156" s="164">
        <f>SUM(Q157:Q190)</f>
        <v>0.28000000000000003</v>
      </c>
      <c r="R156" s="165"/>
      <c r="S156" s="165"/>
      <c r="T156" s="166"/>
      <c r="U156" s="160"/>
      <c r="V156" s="160">
        <f>SUM(V157:V190)</f>
        <v>17.760000000000002</v>
      </c>
      <c r="W156" s="160"/>
      <c r="X156" s="160"/>
      <c r="Y156" s="160"/>
      <c r="AG156" t="s">
        <v>168</v>
      </c>
    </row>
    <row r="157" spans="1:60" outlineLevel="1" x14ac:dyDescent="0.2">
      <c r="A157" s="168">
        <v>48</v>
      </c>
      <c r="B157" s="169" t="s">
        <v>525</v>
      </c>
      <c r="C157" s="177" t="s">
        <v>526</v>
      </c>
      <c r="D157" s="170" t="s">
        <v>219</v>
      </c>
      <c r="E157" s="171">
        <v>11.25</v>
      </c>
      <c r="F157" s="172"/>
      <c r="G157" s="173">
        <f>ROUND(E157*F157,2)</f>
        <v>0</v>
      </c>
      <c r="H157" s="172"/>
      <c r="I157" s="173">
        <f>ROUND(E157*H157,2)</f>
        <v>0</v>
      </c>
      <c r="J157" s="172"/>
      <c r="K157" s="173">
        <f>ROUND(E157*J157,2)</f>
        <v>0</v>
      </c>
      <c r="L157" s="173">
        <v>21</v>
      </c>
      <c r="M157" s="173">
        <f>G157*(1+L157/100)</f>
        <v>0</v>
      </c>
      <c r="N157" s="171">
        <v>1.16E-3</v>
      </c>
      <c r="O157" s="171">
        <f>ROUND(E157*N157,2)</f>
        <v>0.01</v>
      </c>
      <c r="P157" s="171">
        <v>0</v>
      </c>
      <c r="Q157" s="171">
        <f>ROUND(E157*P157,2)</f>
        <v>0</v>
      </c>
      <c r="R157" s="173" t="s">
        <v>527</v>
      </c>
      <c r="S157" s="173" t="s">
        <v>182</v>
      </c>
      <c r="T157" s="174" t="s">
        <v>182</v>
      </c>
      <c r="U157" s="157">
        <v>0.21</v>
      </c>
      <c r="V157" s="157">
        <f>ROUND(E157*U157,2)</f>
        <v>2.36</v>
      </c>
      <c r="W157" s="157"/>
      <c r="X157" s="157" t="s">
        <v>174</v>
      </c>
      <c r="Y157" s="157" t="s">
        <v>175</v>
      </c>
      <c r="Z157" s="147"/>
      <c r="AA157" s="147"/>
      <c r="AB157" s="147"/>
      <c r="AC157" s="147"/>
      <c r="AD157" s="147"/>
      <c r="AE157" s="147"/>
      <c r="AF157" s="147"/>
      <c r="AG157" s="147" t="s">
        <v>244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2" x14ac:dyDescent="0.2">
      <c r="A158" s="154"/>
      <c r="B158" s="155"/>
      <c r="C158" s="178" t="s">
        <v>528</v>
      </c>
      <c r="D158" s="158"/>
      <c r="E158" s="159">
        <v>11.25</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179</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2.5" outlineLevel="1" x14ac:dyDescent="0.2">
      <c r="A159" s="168">
        <v>49</v>
      </c>
      <c r="B159" s="169" t="s">
        <v>529</v>
      </c>
      <c r="C159" s="177" t="s">
        <v>530</v>
      </c>
      <c r="D159" s="170" t="s">
        <v>219</v>
      </c>
      <c r="E159" s="171">
        <v>3.5</v>
      </c>
      <c r="F159" s="172"/>
      <c r="G159" s="173">
        <f>ROUND(E159*F159,2)</f>
        <v>0</v>
      </c>
      <c r="H159" s="172"/>
      <c r="I159" s="173">
        <f>ROUND(E159*H159,2)</f>
        <v>0</v>
      </c>
      <c r="J159" s="172"/>
      <c r="K159" s="173">
        <f>ROUND(E159*J159,2)</f>
        <v>0</v>
      </c>
      <c r="L159" s="173">
        <v>21</v>
      </c>
      <c r="M159" s="173">
        <f>G159*(1+L159/100)</f>
        <v>0</v>
      </c>
      <c r="N159" s="171">
        <v>2.7499999999999998E-3</v>
      </c>
      <c r="O159" s="171">
        <f>ROUND(E159*N159,2)</f>
        <v>0.01</v>
      </c>
      <c r="P159" s="171">
        <v>0</v>
      </c>
      <c r="Q159" s="171">
        <f>ROUND(E159*P159,2)</f>
        <v>0</v>
      </c>
      <c r="R159" s="173" t="s">
        <v>527</v>
      </c>
      <c r="S159" s="173" t="s">
        <v>182</v>
      </c>
      <c r="T159" s="174" t="s">
        <v>182</v>
      </c>
      <c r="U159" s="157">
        <v>0.22</v>
      </c>
      <c r="V159" s="157">
        <f>ROUND(E159*U159,2)</f>
        <v>0.77</v>
      </c>
      <c r="W159" s="157"/>
      <c r="X159" s="157" t="s">
        <v>174</v>
      </c>
      <c r="Y159" s="157" t="s">
        <v>175</v>
      </c>
      <c r="Z159" s="147"/>
      <c r="AA159" s="147"/>
      <c r="AB159" s="147"/>
      <c r="AC159" s="147"/>
      <c r="AD159" s="147"/>
      <c r="AE159" s="147"/>
      <c r="AF159" s="147"/>
      <c r="AG159" s="147" t="s">
        <v>244</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2" x14ac:dyDescent="0.2">
      <c r="A160" s="154"/>
      <c r="B160" s="155"/>
      <c r="C160" s="248" t="s">
        <v>531</v>
      </c>
      <c r="D160" s="249"/>
      <c r="E160" s="249"/>
      <c r="F160" s="249"/>
      <c r="G160" s="249"/>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178</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2" x14ac:dyDescent="0.2">
      <c r="A161" s="154"/>
      <c r="B161" s="155"/>
      <c r="C161" s="178" t="s">
        <v>532</v>
      </c>
      <c r="D161" s="158"/>
      <c r="E161" s="159">
        <v>3.5</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179</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22.5" outlineLevel="1" x14ac:dyDescent="0.2">
      <c r="A162" s="168">
        <v>50</v>
      </c>
      <c r="B162" s="169" t="s">
        <v>533</v>
      </c>
      <c r="C162" s="177" t="s">
        <v>534</v>
      </c>
      <c r="D162" s="170" t="s">
        <v>219</v>
      </c>
      <c r="E162" s="171">
        <v>7</v>
      </c>
      <c r="F162" s="172"/>
      <c r="G162" s="173">
        <f>ROUND(E162*F162,2)</f>
        <v>0</v>
      </c>
      <c r="H162" s="172"/>
      <c r="I162" s="173">
        <f>ROUND(E162*H162,2)</f>
        <v>0</v>
      </c>
      <c r="J162" s="172"/>
      <c r="K162" s="173">
        <f>ROUND(E162*J162,2)</f>
        <v>0</v>
      </c>
      <c r="L162" s="173">
        <v>21</v>
      </c>
      <c r="M162" s="173">
        <f>G162*(1+L162/100)</f>
        <v>0</v>
      </c>
      <c r="N162" s="171">
        <v>3.1700000000000001E-3</v>
      </c>
      <c r="O162" s="171">
        <f>ROUND(E162*N162,2)</f>
        <v>0.02</v>
      </c>
      <c r="P162" s="171">
        <v>0</v>
      </c>
      <c r="Q162" s="171">
        <f>ROUND(E162*P162,2)</f>
        <v>0</v>
      </c>
      <c r="R162" s="173" t="s">
        <v>527</v>
      </c>
      <c r="S162" s="173" t="s">
        <v>182</v>
      </c>
      <c r="T162" s="174" t="s">
        <v>182</v>
      </c>
      <c r="U162" s="157">
        <v>0.219</v>
      </c>
      <c r="V162" s="157">
        <f>ROUND(E162*U162,2)</f>
        <v>1.53</v>
      </c>
      <c r="W162" s="157"/>
      <c r="X162" s="157" t="s">
        <v>174</v>
      </c>
      <c r="Y162" s="157" t="s">
        <v>175</v>
      </c>
      <c r="Z162" s="147"/>
      <c r="AA162" s="147"/>
      <c r="AB162" s="147"/>
      <c r="AC162" s="147"/>
      <c r="AD162" s="147"/>
      <c r="AE162" s="147"/>
      <c r="AF162" s="147"/>
      <c r="AG162" s="147" t="s">
        <v>244</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2" x14ac:dyDescent="0.2">
      <c r="A163" s="154"/>
      <c r="B163" s="155"/>
      <c r="C163" s="248" t="s">
        <v>535</v>
      </c>
      <c r="D163" s="249"/>
      <c r="E163" s="249"/>
      <c r="F163" s="249"/>
      <c r="G163" s="249"/>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178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
      <c r="A164" s="154"/>
      <c r="B164" s="155"/>
      <c r="C164" s="178" t="s">
        <v>489</v>
      </c>
      <c r="D164" s="158"/>
      <c r="E164" s="159">
        <v>7</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179</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22.5" outlineLevel="1" x14ac:dyDescent="0.2">
      <c r="A165" s="168">
        <v>51</v>
      </c>
      <c r="B165" s="169" t="s">
        <v>536</v>
      </c>
      <c r="C165" s="177" t="s">
        <v>537</v>
      </c>
      <c r="D165" s="170" t="s">
        <v>219</v>
      </c>
      <c r="E165" s="171">
        <v>2.2000000000000002</v>
      </c>
      <c r="F165" s="172"/>
      <c r="G165" s="173">
        <f>ROUND(E165*F165,2)</f>
        <v>0</v>
      </c>
      <c r="H165" s="172"/>
      <c r="I165" s="173">
        <f>ROUND(E165*H165,2)</f>
        <v>0</v>
      </c>
      <c r="J165" s="172"/>
      <c r="K165" s="173">
        <f>ROUND(E165*J165,2)</f>
        <v>0</v>
      </c>
      <c r="L165" s="173">
        <v>21</v>
      </c>
      <c r="M165" s="173">
        <f>G165*(1+L165/100)</f>
        <v>0</v>
      </c>
      <c r="N165" s="171">
        <v>1.8400000000000001E-3</v>
      </c>
      <c r="O165" s="171">
        <f>ROUND(E165*N165,2)</f>
        <v>0</v>
      </c>
      <c r="P165" s="171">
        <v>0</v>
      </c>
      <c r="Q165" s="171">
        <f>ROUND(E165*P165,2)</f>
        <v>0</v>
      </c>
      <c r="R165" s="173" t="s">
        <v>527</v>
      </c>
      <c r="S165" s="173" t="s">
        <v>182</v>
      </c>
      <c r="T165" s="174" t="s">
        <v>182</v>
      </c>
      <c r="U165" s="157">
        <v>0.26</v>
      </c>
      <c r="V165" s="157">
        <f>ROUND(E165*U165,2)</f>
        <v>0.56999999999999995</v>
      </c>
      <c r="W165" s="157"/>
      <c r="X165" s="157" t="s">
        <v>174</v>
      </c>
      <c r="Y165" s="157" t="s">
        <v>175</v>
      </c>
      <c r="Z165" s="147"/>
      <c r="AA165" s="147"/>
      <c r="AB165" s="147"/>
      <c r="AC165" s="147"/>
      <c r="AD165" s="147"/>
      <c r="AE165" s="147"/>
      <c r="AF165" s="147"/>
      <c r="AG165" s="147" t="s">
        <v>244</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2" x14ac:dyDescent="0.2">
      <c r="A166" s="154"/>
      <c r="B166" s="155"/>
      <c r="C166" s="257" t="s">
        <v>538</v>
      </c>
      <c r="D166" s="258"/>
      <c r="E166" s="258"/>
      <c r="F166" s="258"/>
      <c r="G166" s="258"/>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209</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2" x14ac:dyDescent="0.2">
      <c r="A167" s="154"/>
      <c r="B167" s="155"/>
      <c r="C167" s="246" t="s">
        <v>539</v>
      </c>
      <c r="D167" s="247"/>
      <c r="E167" s="247"/>
      <c r="F167" s="247"/>
      <c r="G167" s="24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178</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2" x14ac:dyDescent="0.2">
      <c r="A168" s="154"/>
      <c r="B168" s="155"/>
      <c r="C168" s="178" t="s">
        <v>540</v>
      </c>
      <c r="D168" s="158"/>
      <c r="E168" s="159">
        <v>2.2000000000000002</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179</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ht="22.5" outlineLevel="1" x14ac:dyDescent="0.2">
      <c r="A169" s="168">
        <v>52</v>
      </c>
      <c r="B169" s="169" t="s">
        <v>541</v>
      </c>
      <c r="C169" s="177" t="s">
        <v>542</v>
      </c>
      <c r="D169" s="170" t="s">
        <v>219</v>
      </c>
      <c r="E169" s="171">
        <v>6</v>
      </c>
      <c r="F169" s="172"/>
      <c r="G169" s="173">
        <f>ROUND(E169*F169,2)</f>
        <v>0</v>
      </c>
      <c r="H169" s="172"/>
      <c r="I169" s="173">
        <f>ROUND(E169*H169,2)</f>
        <v>0</v>
      </c>
      <c r="J169" s="172"/>
      <c r="K169" s="173">
        <f>ROUND(E169*J169,2)</f>
        <v>0</v>
      </c>
      <c r="L169" s="173">
        <v>21</v>
      </c>
      <c r="M169" s="173">
        <f>G169*(1+L169/100)</f>
        <v>0</v>
      </c>
      <c r="N169" s="171">
        <v>2.3999999999999998E-3</v>
      </c>
      <c r="O169" s="171">
        <f>ROUND(E169*N169,2)</f>
        <v>0.01</v>
      </c>
      <c r="P169" s="171">
        <v>0</v>
      </c>
      <c r="Q169" s="171">
        <f>ROUND(E169*P169,2)</f>
        <v>0</v>
      </c>
      <c r="R169" s="173" t="s">
        <v>527</v>
      </c>
      <c r="S169" s="173" t="s">
        <v>182</v>
      </c>
      <c r="T169" s="174" t="s">
        <v>182</v>
      </c>
      <c r="U169" s="157">
        <v>0.26</v>
      </c>
      <c r="V169" s="157">
        <f>ROUND(E169*U169,2)</f>
        <v>1.56</v>
      </c>
      <c r="W169" s="157"/>
      <c r="X169" s="157" t="s">
        <v>174</v>
      </c>
      <c r="Y169" s="157" t="s">
        <v>175</v>
      </c>
      <c r="Z169" s="147"/>
      <c r="AA169" s="147"/>
      <c r="AB169" s="147"/>
      <c r="AC169" s="147"/>
      <c r="AD169" s="147"/>
      <c r="AE169" s="147"/>
      <c r="AF169" s="147"/>
      <c r="AG169" s="147" t="s">
        <v>244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2" x14ac:dyDescent="0.2">
      <c r="A170" s="154"/>
      <c r="B170" s="155"/>
      <c r="C170" s="257" t="s">
        <v>538</v>
      </c>
      <c r="D170" s="258"/>
      <c r="E170" s="258"/>
      <c r="F170" s="258"/>
      <c r="G170" s="258"/>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209</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2" x14ac:dyDescent="0.2">
      <c r="A171" s="154"/>
      <c r="B171" s="155"/>
      <c r="C171" s="246" t="s">
        <v>543</v>
      </c>
      <c r="D171" s="247"/>
      <c r="E171" s="247"/>
      <c r="F171" s="247"/>
      <c r="G171" s="24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178</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246" t="s">
        <v>544</v>
      </c>
      <c r="D172" s="247"/>
      <c r="E172" s="247"/>
      <c r="F172" s="247"/>
      <c r="G172" s="24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178</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2" x14ac:dyDescent="0.2">
      <c r="A173" s="154"/>
      <c r="B173" s="155"/>
      <c r="C173" s="178" t="s">
        <v>545</v>
      </c>
      <c r="D173" s="158"/>
      <c r="E173" s="159">
        <v>6</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179</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ht="22.5" outlineLevel="1" x14ac:dyDescent="0.2">
      <c r="A174" s="168">
        <v>53</v>
      </c>
      <c r="B174" s="169" t="s">
        <v>546</v>
      </c>
      <c r="C174" s="177" t="s">
        <v>547</v>
      </c>
      <c r="D174" s="170" t="s">
        <v>293</v>
      </c>
      <c r="E174" s="171">
        <v>1</v>
      </c>
      <c r="F174" s="172"/>
      <c r="G174" s="173">
        <f>ROUND(E174*F174,2)</f>
        <v>0</v>
      </c>
      <c r="H174" s="172"/>
      <c r="I174" s="173">
        <f>ROUND(E174*H174,2)</f>
        <v>0</v>
      </c>
      <c r="J174" s="172"/>
      <c r="K174" s="173">
        <f>ROUND(E174*J174,2)</f>
        <v>0</v>
      </c>
      <c r="L174" s="173">
        <v>21</v>
      </c>
      <c r="M174" s="173">
        <f>G174*(1+L174/100)</f>
        <v>0</v>
      </c>
      <c r="N174" s="171">
        <v>4.0000000000000002E-4</v>
      </c>
      <c r="O174" s="171">
        <f>ROUND(E174*N174,2)</f>
        <v>0</v>
      </c>
      <c r="P174" s="171">
        <v>0</v>
      </c>
      <c r="Q174" s="171">
        <f>ROUND(E174*P174,2)</f>
        <v>0</v>
      </c>
      <c r="R174" s="173" t="s">
        <v>527</v>
      </c>
      <c r="S174" s="173" t="s">
        <v>182</v>
      </c>
      <c r="T174" s="174" t="s">
        <v>182</v>
      </c>
      <c r="U174" s="157">
        <v>0.41</v>
      </c>
      <c r="V174" s="157">
        <f>ROUND(E174*U174,2)</f>
        <v>0.41</v>
      </c>
      <c r="W174" s="157"/>
      <c r="X174" s="157" t="s">
        <v>174</v>
      </c>
      <c r="Y174" s="157" t="s">
        <v>175</v>
      </c>
      <c r="Z174" s="147"/>
      <c r="AA174" s="147"/>
      <c r="AB174" s="147"/>
      <c r="AC174" s="147"/>
      <c r="AD174" s="147"/>
      <c r="AE174" s="147"/>
      <c r="AF174" s="147"/>
      <c r="AG174" s="147" t="s">
        <v>244</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2" x14ac:dyDescent="0.2">
      <c r="A175" s="154"/>
      <c r="B175" s="155"/>
      <c r="C175" s="178" t="s">
        <v>73</v>
      </c>
      <c r="D175" s="158"/>
      <c r="E175" s="159">
        <v>1</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179</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68">
        <v>54</v>
      </c>
      <c r="B176" s="169" t="s">
        <v>548</v>
      </c>
      <c r="C176" s="177" t="s">
        <v>549</v>
      </c>
      <c r="D176" s="170" t="s">
        <v>219</v>
      </c>
      <c r="E176" s="171">
        <v>2.2000000000000002</v>
      </c>
      <c r="F176" s="172"/>
      <c r="G176" s="173">
        <f>ROUND(E176*F176,2)</f>
        <v>0</v>
      </c>
      <c r="H176" s="172"/>
      <c r="I176" s="173">
        <f>ROUND(E176*H176,2)</f>
        <v>0</v>
      </c>
      <c r="J176" s="172"/>
      <c r="K176" s="173">
        <f>ROUND(E176*J176,2)</f>
        <v>0</v>
      </c>
      <c r="L176" s="173">
        <v>21</v>
      </c>
      <c r="M176" s="173">
        <f>G176*(1+L176/100)</f>
        <v>0</v>
      </c>
      <c r="N176" s="171">
        <v>0</v>
      </c>
      <c r="O176" s="171">
        <f>ROUND(E176*N176,2)</f>
        <v>0</v>
      </c>
      <c r="P176" s="171">
        <v>2.8600000000000001E-3</v>
      </c>
      <c r="Q176" s="171">
        <f>ROUND(E176*P176,2)</f>
        <v>0.01</v>
      </c>
      <c r="R176" s="173" t="s">
        <v>527</v>
      </c>
      <c r="S176" s="173" t="s">
        <v>182</v>
      </c>
      <c r="T176" s="174" t="s">
        <v>182</v>
      </c>
      <c r="U176" s="157">
        <v>0.06</v>
      </c>
      <c r="V176" s="157">
        <f>ROUND(E176*U176,2)</f>
        <v>0.13</v>
      </c>
      <c r="W176" s="157"/>
      <c r="X176" s="157" t="s">
        <v>174</v>
      </c>
      <c r="Y176" s="157" t="s">
        <v>175</v>
      </c>
      <c r="Z176" s="147"/>
      <c r="AA176" s="147"/>
      <c r="AB176" s="147"/>
      <c r="AC176" s="147"/>
      <c r="AD176" s="147"/>
      <c r="AE176" s="147"/>
      <c r="AF176" s="147"/>
      <c r="AG176" s="147" t="s">
        <v>207</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
      <c r="A177" s="154"/>
      <c r="B177" s="155"/>
      <c r="C177" s="178" t="s">
        <v>540</v>
      </c>
      <c r="D177" s="158"/>
      <c r="E177" s="159">
        <v>2.2000000000000002</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179</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68">
        <v>55</v>
      </c>
      <c r="B178" s="169" t="s">
        <v>550</v>
      </c>
      <c r="C178" s="177" t="s">
        <v>551</v>
      </c>
      <c r="D178" s="170" t="s">
        <v>219</v>
      </c>
      <c r="E178" s="171">
        <v>6</v>
      </c>
      <c r="F178" s="172"/>
      <c r="G178" s="173">
        <f>ROUND(E178*F178,2)</f>
        <v>0</v>
      </c>
      <c r="H178" s="172"/>
      <c r="I178" s="173">
        <f>ROUND(E178*H178,2)</f>
        <v>0</v>
      </c>
      <c r="J178" s="172"/>
      <c r="K178" s="173">
        <f>ROUND(E178*J178,2)</f>
        <v>0</v>
      </c>
      <c r="L178" s="173">
        <v>21</v>
      </c>
      <c r="M178" s="173">
        <f>G178*(1+L178/100)</f>
        <v>0</v>
      </c>
      <c r="N178" s="171">
        <v>0</v>
      </c>
      <c r="O178" s="171">
        <f>ROUND(E178*N178,2)</f>
        <v>0</v>
      </c>
      <c r="P178" s="171">
        <v>3.3600000000000001E-3</v>
      </c>
      <c r="Q178" s="171">
        <f>ROUND(E178*P178,2)</f>
        <v>0.02</v>
      </c>
      <c r="R178" s="173" t="s">
        <v>527</v>
      </c>
      <c r="S178" s="173" t="s">
        <v>182</v>
      </c>
      <c r="T178" s="174" t="s">
        <v>182</v>
      </c>
      <c r="U178" s="157">
        <v>7.0000000000000007E-2</v>
      </c>
      <c r="V178" s="157">
        <f>ROUND(E178*U178,2)</f>
        <v>0.42</v>
      </c>
      <c r="W178" s="157"/>
      <c r="X178" s="157" t="s">
        <v>174</v>
      </c>
      <c r="Y178" s="157" t="s">
        <v>175</v>
      </c>
      <c r="Z178" s="147"/>
      <c r="AA178" s="147"/>
      <c r="AB178" s="147"/>
      <c r="AC178" s="147"/>
      <c r="AD178" s="147"/>
      <c r="AE178" s="147"/>
      <c r="AF178" s="147"/>
      <c r="AG178" s="147" t="s">
        <v>207</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248" t="s">
        <v>552</v>
      </c>
      <c r="D179" s="249"/>
      <c r="E179" s="249"/>
      <c r="F179" s="249"/>
      <c r="G179" s="249"/>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178</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2" x14ac:dyDescent="0.2">
      <c r="A180" s="154"/>
      <c r="B180" s="155"/>
      <c r="C180" s="178" t="s">
        <v>553</v>
      </c>
      <c r="D180" s="158"/>
      <c r="E180" s="159">
        <v>6</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179</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68">
        <v>56</v>
      </c>
      <c r="B181" s="169" t="s">
        <v>554</v>
      </c>
      <c r="C181" s="177" t="s">
        <v>555</v>
      </c>
      <c r="D181" s="170" t="s">
        <v>219</v>
      </c>
      <c r="E181" s="171">
        <v>89.66</v>
      </c>
      <c r="F181" s="172"/>
      <c r="G181" s="173">
        <f>ROUND(E181*F181,2)</f>
        <v>0</v>
      </c>
      <c r="H181" s="172"/>
      <c r="I181" s="173">
        <f>ROUND(E181*H181,2)</f>
        <v>0</v>
      </c>
      <c r="J181" s="172"/>
      <c r="K181" s="173">
        <f>ROUND(E181*J181,2)</f>
        <v>0</v>
      </c>
      <c r="L181" s="173">
        <v>21</v>
      </c>
      <c r="M181" s="173">
        <f>G181*(1+L181/100)</f>
        <v>0</v>
      </c>
      <c r="N181" s="171">
        <v>0</v>
      </c>
      <c r="O181" s="171">
        <f>ROUND(E181*N181,2)</f>
        <v>0</v>
      </c>
      <c r="P181" s="171">
        <v>2.3E-3</v>
      </c>
      <c r="Q181" s="171">
        <f>ROUND(E181*P181,2)</f>
        <v>0.21</v>
      </c>
      <c r="R181" s="173" t="s">
        <v>527</v>
      </c>
      <c r="S181" s="173" t="s">
        <v>182</v>
      </c>
      <c r="T181" s="174" t="s">
        <v>182</v>
      </c>
      <c r="U181" s="157">
        <v>0.1</v>
      </c>
      <c r="V181" s="157">
        <f>ROUND(E181*U181,2)</f>
        <v>8.9700000000000006</v>
      </c>
      <c r="W181" s="157"/>
      <c r="X181" s="157" t="s">
        <v>174</v>
      </c>
      <c r="Y181" s="157" t="s">
        <v>175</v>
      </c>
      <c r="Z181" s="147"/>
      <c r="AA181" s="147"/>
      <c r="AB181" s="147"/>
      <c r="AC181" s="147"/>
      <c r="AD181" s="147"/>
      <c r="AE181" s="147"/>
      <c r="AF181" s="147"/>
      <c r="AG181" s="147" t="s">
        <v>207</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2" x14ac:dyDescent="0.2">
      <c r="A182" s="154"/>
      <c r="B182" s="155"/>
      <c r="C182" s="178" t="s">
        <v>556</v>
      </c>
      <c r="D182" s="158"/>
      <c r="E182" s="159">
        <v>89.66</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179</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68">
        <v>57</v>
      </c>
      <c r="B183" s="169" t="s">
        <v>557</v>
      </c>
      <c r="C183" s="177" t="s">
        <v>558</v>
      </c>
      <c r="D183" s="170" t="s">
        <v>219</v>
      </c>
      <c r="E183" s="171">
        <v>10.5</v>
      </c>
      <c r="F183" s="172"/>
      <c r="G183" s="173">
        <f>ROUND(E183*F183,2)</f>
        <v>0</v>
      </c>
      <c r="H183" s="172"/>
      <c r="I183" s="173">
        <f>ROUND(E183*H183,2)</f>
        <v>0</v>
      </c>
      <c r="J183" s="172"/>
      <c r="K183" s="173">
        <f>ROUND(E183*J183,2)</f>
        <v>0</v>
      </c>
      <c r="L183" s="173">
        <v>21</v>
      </c>
      <c r="M183" s="173">
        <f>G183*(1+L183/100)</f>
        <v>0</v>
      </c>
      <c r="N183" s="171">
        <v>0</v>
      </c>
      <c r="O183" s="171">
        <f>ROUND(E183*N183,2)</f>
        <v>0</v>
      </c>
      <c r="P183" s="171">
        <v>2.2599999999999999E-3</v>
      </c>
      <c r="Q183" s="171">
        <f>ROUND(E183*P183,2)</f>
        <v>0.02</v>
      </c>
      <c r="R183" s="173" t="s">
        <v>527</v>
      </c>
      <c r="S183" s="173" t="s">
        <v>182</v>
      </c>
      <c r="T183" s="174" t="s">
        <v>182</v>
      </c>
      <c r="U183" s="157">
        <v>0.06</v>
      </c>
      <c r="V183" s="157">
        <f>ROUND(E183*U183,2)</f>
        <v>0.63</v>
      </c>
      <c r="W183" s="157"/>
      <c r="X183" s="157" t="s">
        <v>174</v>
      </c>
      <c r="Y183" s="157" t="s">
        <v>175</v>
      </c>
      <c r="Z183" s="147"/>
      <c r="AA183" s="147"/>
      <c r="AB183" s="147"/>
      <c r="AC183" s="147"/>
      <c r="AD183" s="147"/>
      <c r="AE183" s="147"/>
      <c r="AF183" s="147"/>
      <c r="AG183" s="147" t="s">
        <v>207</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2" x14ac:dyDescent="0.2">
      <c r="A184" s="154"/>
      <c r="B184" s="155"/>
      <c r="C184" s="248" t="s">
        <v>559</v>
      </c>
      <c r="D184" s="249"/>
      <c r="E184" s="249"/>
      <c r="F184" s="249"/>
      <c r="G184" s="249"/>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178</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2" x14ac:dyDescent="0.2">
      <c r="A185" s="154"/>
      <c r="B185" s="155"/>
      <c r="C185" s="178" t="s">
        <v>560</v>
      </c>
      <c r="D185" s="158"/>
      <c r="E185" s="159">
        <v>3.5</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179</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78" t="s">
        <v>561</v>
      </c>
      <c r="D186" s="158"/>
      <c r="E186" s="159">
        <v>7</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179</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68">
        <v>58</v>
      </c>
      <c r="B187" s="169" t="s">
        <v>562</v>
      </c>
      <c r="C187" s="177" t="s">
        <v>563</v>
      </c>
      <c r="D187" s="170" t="s">
        <v>293</v>
      </c>
      <c r="E187" s="171">
        <v>1</v>
      </c>
      <c r="F187" s="172"/>
      <c r="G187" s="173">
        <f>ROUND(E187*F187,2)</f>
        <v>0</v>
      </c>
      <c r="H187" s="172"/>
      <c r="I187" s="173">
        <f>ROUND(E187*H187,2)</f>
        <v>0</v>
      </c>
      <c r="J187" s="172"/>
      <c r="K187" s="173">
        <f>ROUND(E187*J187,2)</f>
        <v>0</v>
      </c>
      <c r="L187" s="173">
        <v>21</v>
      </c>
      <c r="M187" s="173">
        <f>G187*(1+L187/100)</f>
        <v>0</v>
      </c>
      <c r="N187" s="171">
        <v>0</v>
      </c>
      <c r="O187" s="171">
        <f>ROUND(E187*N187,2)</f>
        <v>0</v>
      </c>
      <c r="P187" s="171">
        <v>2.0080000000000001E-2</v>
      </c>
      <c r="Q187" s="171">
        <f>ROUND(E187*P187,2)</f>
        <v>0.02</v>
      </c>
      <c r="R187" s="173"/>
      <c r="S187" s="173" t="s">
        <v>172</v>
      </c>
      <c r="T187" s="174" t="s">
        <v>182</v>
      </c>
      <c r="U187" s="157">
        <v>0.09</v>
      </c>
      <c r="V187" s="157">
        <f>ROUND(E187*U187,2)</f>
        <v>0.09</v>
      </c>
      <c r="W187" s="157"/>
      <c r="X187" s="157" t="s">
        <v>174</v>
      </c>
      <c r="Y187" s="157" t="s">
        <v>175</v>
      </c>
      <c r="Z187" s="147"/>
      <c r="AA187" s="147"/>
      <c r="AB187" s="147"/>
      <c r="AC187" s="147"/>
      <c r="AD187" s="147"/>
      <c r="AE187" s="147"/>
      <c r="AF187" s="147"/>
      <c r="AG187" s="147" t="s">
        <v>207</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2" x14ac:dyDescent="0.2">
      <c r="A188" s="154"/>
      <c r="B188" s="155"/>
      <c r="C188" s="178" t="s">
        <v>73</v>
      </c>
      <c r="D188" s="158"/>
      <c r="E188" s="159">
        <v>1</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179</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68">
        <v>59</v>
      </c>
      <c r="B189" s="169" t="s">
        <v>564</v>
      </c>
      <c r="C189" s="177" t="s">
        <v>565</v>
      </c>
      <c r="D189" s="170" t="s">
        <v>322</v>
      </c>
      <c r="E189" s="171">
        <v>6.3710000000000003E-2</v>
      </c>
      <c r="F189" s="172"/>
      <c r="G189" s="173">
        <f>ROUND(E189*F189,2)</f>
        <v>0</v>
      </c>
      <c r="H189" s="172"/>
      <c r="I189" s="173">
        <f>ROUND(E189*H189,2)</f>
        <v>0</v>
      </c>
      <c r="J189" s="172"/>
      <c r="K189" s="173">
        <f>ROUND(E189*J189,2)</f>
        <v>0</v>
      </c>
      <c r="L189" s="173">
        <v>21</v>
      </c>
      <c r="M189" s="173">
        <f>G189*(1+L189/100)</f>
        <v>0</v>
      </c>
      <c r="N189" s="171">
        <v>0</v>
      </c>
      <c r="O189" s="171">
        <f>ROUND(E189*N189,2)</f>
        <v>0</v>
      </c>
      <c r="P189" s="171">
        <v>0</v>
      </c>
      <c r="Q189" s="171">
        <f>ROUND(E189*P189,2)</f>
        <v>0</v>
      </c>
      <c r="R189" s="173" t="s">
        <v>527</v>
      </c>
      <c r="S189" s="173" t="s">
        <v>182</v>
      </c>
      <c r="T189" s="174" t="s">
        <v>182</v>
      </c>
      <c r="U189" s="157">
        <v>4.9470000000000001</v>
      </c>
      <c r="V189" s="157">
        <f>ROUND(E189*U189,2)</f>
        <v>0.32</v>
      </c>
      <c r="W189" s="157"/>
      <c r="X189" s="157" t="s">
        <v>323</v>
      </c>
      <c r="Y189" s="157" t="s">
        <v>175</v>
      </c>
      <c r="Z189" s="147"/>
      <c r="AA189" s="147"/>
      <c r="AB189" s="147"/>
      <c r="AC189" s="147"/>
      <c r="AD189" s="147"/>
      <c r="AE189" s="147"/>
      <c r="AF189" s="147"/>
      <c r="AG189" s="147" t="s">
        <v>324</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2" x14ac:dyDescent="0.2">
      <c r="A190" s="154"/>
      <c r="B190" s="155"/>
      <c r="C190" s="257" t="s">
        <v>449</v>
      </c>
      <c r="D190" s="258"/>
      <c r="E190" s="258"/>
      <c r="F190" s="258"/>
      <c r="G190" s="258"/>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209</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x14ac:dyDescent="0.2">
      <c r="A191" s="161" t="s">
        <v>167</v>
      </c>
      <c r="B191" s="162" t="s">
        <v>126</v>
      </c>
      <c r="C191" s="176" t="s">
        <v>127</v>
      </c>
      <c r="D191" s="163"/>
      <c r="E191" s="164"/>
      <c r="F191" s="165"/>
      <c r="G191" s="165">
        <f>SUMIF(AG192:AG196,"&lt;&gt;NOR",G192:G196)</f>
        <v>0</v>
      </c>
      <c r="H191" s="165"/>
      <c r="I191" s="165">
        <f>SUM(I192:I196)</f>
        <v>0</v>
      </c>
      <c r="J191" s="165"/>
      <c r="K191" s="165">
        <f>SUM(K192:K196)</f>
        <v>0</v>
      </c>
      <c r="L191" s="165"/>
      <c r="M191" s="165">
        <f>SUM(M192:M196)</f>
        <v>0</v>
      </c>
      <c r="N191" s="164"/>
      <c r="O191" s="164">
        <f>SUM(O192:O196)</f>
        <v>0</v>
      </c>
      <c r="P191" s="164"/>
      <c r="Q191" s="164">
        <f>SUM(Q192:Q196)</f>
        <v>0</v>
      </c>
      <c r="R191" s="165"/>
      <c r="S191" s="165"/>
      <c r="T191" s="166"/>
      <c r="U191" s="160"/>
      <c r="V191" s="160">
        <f>SUM(V192:V196)</f>
        <v>0.4</v>
      </c>
      <c r="W191" s="160"/>
      <c r="X191" s="160"/>
      <c r="Y191" s="160"/>
      <c r="AG191" t="s">
        <v>168</v>
      </c>
    </row>
    <row r="192" spans="1:60" outlineLevel="1" x14ac:dyDescent="0.2">
      <c r="A192" s="168">
        <v>60</v>
      </c>
      <c r="B192" s="169" t="s">
        <v>566</v>
      </c>
      <c r="C192" s="177" t="s">
        <v>567</v>
      </c>
      <c r="D192" s="170" t="s">
        <v>205</v>
      </c>
      <c r="E192" s="171">
        <v>0.8</v>
      </c>
      <c r="F192" s="172"/>
      <c r="G192" s="173">
        <f>ROUND(E192*F192,2)</f>
        <v>0</v>
      </c>
      <c r="H192" s="172"/>
      <c r="I192" s="173">
        <f>ROUND(E192*H192,2)</f>
        <v>0</v>
      </c>
      <c r="J192" s="172"/>
      <c r="K192" s="173">
        <f>ROUND(E192*J192,2)</f>
        <v>0</v>
      </c>
      <c r="L192" s="173">
        <v>21</v>
      </c>
      <c r="M192" s="173">
        <f>G192*(1+L192/100)</f>
        <v>0</v>
      </c>
      <c r="N192" s="171">
        <v>1.0000000000000001E-5</v>
      </c>
      <c r="O192" s="171">
        <f>ROUND(E192*N192,2)</f>
        <v>0</v>
      </c>
      <c r="P192" s="171">
        <v>0</v>
      </c>
      <c r="Q192" s="171">
        <f>ROUND(E192*P192,2)</f>
        <v>0</v>
      </c>
      <c r="R192" s="173" t="s">
        <v>568</v>
      </c>
      <c r="S192" s="173" t="s">
        <v>182</v>
      </c>
      <c r="T192" s="174" t="s">
        <v>182</v>
      </c>
      <c r="U192" s="157">
        <v>7.1999999999999995E-2</v>
      </c>
      <c r="V192" s="157">
        <f>ROUND(E192*U192,2)</f>
        <v>0.06</v>
      </c>
      <c r="W192" s="157"/>
      <c r="X192" s="157" t="s">
        <v>174</v>
      </c>
      <c r="Y192" s="157" t="s">
        <v>175</v>
      </c>
      <c r="Z192" s="147"/>
      <c r="AA192" s="147"/>
      <c r="AB192" s="147"/>
      <c r="AC192" s="147"/>
      <c r="AD192" s="147"/>
      <c r="AE192" s="147"/>
      <c r="AF192" s="147"/>
      <c r="AG192" s="147" t="s">
        <v>207</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178" t="s">
        <v>569</v>
      </c>
      <c r="D193" s="158"/>
      <c r="E193" s="159">
        <v>0.8</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179</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68">
        <v>61</v>
      </c>
      <c r="B194" s="169" t="s">
        <v>570</v>
      </c>
      <c r="C194" s="177" t="s">
        <v>571</v>
      </c>
      <c r="D194" s="170" t="s">
        <v>205</v>
      </c>
      <c r="E194" s="171">
        <v>1.2</v>
      </c>
      <c r="F194" s="172"/>
      <c r="G194" s="173">
        <f>ROUND(E194*F194,2)</f>
        <v>0</v>
      </c>
      <c r="H194" s="172"/>
      <c r="I194" s="173">
        <f>ROUND(E194*H194,2)</f>
        <v>0</v>
      </c>
      <c r="J194" s="172"/>
      <c r="K194" s="173">
        <f>ROUND(E194*J194,2)</f>
        <v>0</v>
      </c>
      <c r="L194" s="173">
        <v>21</v>
      </c>
      <c r="M194" s="173">
        <f>G194*(1+L194/100)</f>
        <v>0</v>
      </c>
      <c r="N194" s="171">
        <v>4.0999999999999999E-4</v>
      </c>
      <c r="O194" s="171">
        <f>ROUND(E194*N194,2)</f>
        <v>0</v>
      </c>
      <c r="P194" s="171">
        <v>0</v>
      </c>
      <c r="Q194" s="171">
        <f>ROUND(E194*P194,2)</f>
        <v>0</v>
      </c>
      <c r="R194" s="173" t="s">
        <v>568</v>
      </c>
      <c r="S194" s="173" t="s">
        <v>182</v>
      </c>
      <c r="T194" s="174" t="s">
        <v>182</v>
      </c>
      <c r="U194" s="157">
        <v>0.28699999999999998</v>
      </c>
      <c r="V194" s="157">
        <f>ROUND(E194*U194,2)</f>
        <v>0.34</v>
      </c>
      <c r="W194" s="157"/>
      <c r="X194" s="157" t="s">
        <v>174</v>
      </c>
      <c r="Y194" s="157" t="s">
        <v>175</v>
      </c>
      <c r="Z194" s="147"/>
      <c r="AA194" s="147"/>
      <c r="AB194" s="147"/>
      <c r="AC194" s="147"/>
      <c r="AD194" s="147"/>
      <c r="AE194" s="147"/>
      <c r="AF194" s="147"/>
      <c r="AG194" s="147" t="s">
        <v>207</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2" x14ac:dyDescent="0.2">
      <c r="A195" s="154"/>
      <c r="B195" s="155"/>
      <c r="C195" s="248" t="s">
        <v>572</v>
      </c>
      <c r="D195" s="249"/>
      <c r="E195" s="249"/>
      <c r="F195" s="249"/>
      <c r="G195" s="249"/>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178</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2" x14ac:dyDescent="0.2">
      <c r="A196" s="154"/>
      <c r="B196" s="155"/>
      <c r="C196" s="178" t="s">
        <v>573</v>
      </c>
      <c r="D196" s="158"/>
      <c r="E196" s="159">
        <v>1.2</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179</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x14ac:dyDescent="0.2">
      <c r="A197" s="161" t="s">
        <v>167</v>
      </c>
      <c r="B197" s="162" t="s">
        <v>134</v>
      </c>
      <c r="C197" s="176" t="s">
        <v>135</v>
      </c>
      <c r="D197" s="163"/>
      <c r="E197" s="164"/>
      <c r="F197" s="165"/>
      <c r="G197" s="165">
        <f>SUMIF(AG198:AG209,"&lt;&gt;NOR",G198:G209)</f>
        <v>0</v>
      </c>
      <c r="H197" s="165"/>
      <c r="I197" s="165">
        <f>SUM(I198:I209)</f>
        <v>0</v>
      </c>
      <c r="J197" s="165"/>
      <c r="K197" s="165">
        <f>SUM(K198:K209)</f>
        <v>0</v>
      </c>
      <c r="L197" s="165"/>
      <c r="M197" s="165">
        <f>SUM(M198:M209)</f>
        <v>0</v>
      </c>
      <c r="N197" s="164"/>
      <c r="O197" s="164">
        <f>SUM(O198:O209)</f>
        <v>0.02</v>
      </c>
      <c r="P197" s="164"/>
      <c r="Q197" s="164">
        <f>SUM(Q198:Q209)</f>
        <v>0</v>
      </c>
      <c r="R197" s="165"/>
      <c r="S197" s="165"/>
      <c r="T197" s="166"/>
      <c r="U197" s="160"/>
      <c r="V197" s="160">
        <f>SUM(V198:V209)</f>
        <v>63.05</v>
      </c>
      <c r="W197" s="160"/>
      <c r="X197" s="160"/>
      <c r="Y197" s="160"/>
      <c r="AG197" t="s">
        <v>168</v>
      </c>
    </row>
    <row r="198" spans="1:60" outlineLevel="1" x14ac:dyDescent="0.2">
      <c r="A198" s="168">
        <v>62</v>
      </c>
      <c r="B198" s="169" t="s">
        <v>574</v>
      </c>
      <c r="C198" s="177" t="s">
        <v>575</v>
      </c>
      <c r="D198" s="170" t="s">
        <v>219</v>
      </c>
      <c r="E198" s="171">
        <v>121.3</v>
      </c>
      <c r="F198" s="172"/>
      <c r="G198" s="173">
        <f>ROUND(E198*F198,2)</f>
        <v>0</v>
      </c>
      <c r="H198" s="172"/>
      <c r="I198" s="173">
        <f>ROUND(E198*H198,2)</f>
        <v>0</v>
      </c>
      <c r="J198" s="172"/>
      <c r="K198" s="173">
        <f>ROUND(E198*J198,2)</f>
        <v>0</v>
      </c>
      <c r="L198" s="173">
        <v>21</v>
      </c>
      <c r="M198" s="173">
        <f>G198*(1+L198/100)</f>
        <v>0</v>
      </c>
      <c r="N198" s="171">
        <v>1.3999999999999999E-4</v>
      </c>
      <c r="O198" s="171">
        <f>ROUND(E198*N198,2)</f>
        <v>0.02</v>
      </c>
      <c r="P198" s="171">
        <v>0</v>
      </c>
      <c r="Q198" s="171">
        <f>ROUND(E198*P198,2)</f>
        <v>0</v>
      </c>
      <c r="R198" s="173" t="s">
        <v>134</v>
      </c>
      <c r="S198" s="173" t="s">
        <v>182</v>
      </c>
      <c r="T198" s="174" t="s">
        <v>182</v>
      </c>
      <c r="U198" s="157">
        <v>0.5</v>
      </c>
      <c r="V198" s="157">
        <f>ROUND(E198*U198,2)</f>
        <v>60.65</v>
      </c>
      <c r="W198" s="157"/>
      <c r="X198" s="157" t="s">
        <v>174</v>
      </c>
      <c r="Y198" s="157" t="s">
        <v>175</v>
      </c>
      <c r="Z198" s="147"/>
      <c r="AA198" s="147"/>
      <c r="AB198" s="147"/>
      <c r="AC198" s="147"/>
      <c r="AD198" s="147"/>
      <c r="AE198" s="147"/>
      <c r="AF198" s="147"/>
      <c r="AG198" s="147" t="s">
        <v>207</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78" t="s">
        <v>576</v>
      </c>
      <c r="D199" s="158"/>
      <c r="E199" s="159">
        <v>109.3</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179</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78" t="s">
        <v>577</v>
      </c>
      <c r="D200" s="158"/>
      <c r="E200" s="159">
        <v>12</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179</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68">
        <v>63</v>
      </c>
      <c r="B201" s="169" t="s">
        <v>578</v>
      </c>
      <c r="C201" s="177" t="s">
        <v>579</v>
      </c>
      <c r="D201" s="170" t="s">
        <v>293</v>
      </c>
      <c r="E201" s="171">
        <v>2</v>
      </c>
      <c r="F201" s="172"/>
      <c r="G201" s="173">
        <f>ROUND(E201*F201,2)</f>
        <v>0</v>
      </c>
      <c r="H201" s="172"/>
      <c r="I201" s="173">
        <f>ROUND(E201*H201,2)</f>
        <v>0</v>
      </c>
      <c r="J201" s="172"/>
      <c r="K201" s="173">
        <f>ROUND(E201*J201,2)</f>
        <v>0</v>
      </c>
      <c r="L201" s="173">
        <v>21</v>
      </c>
      <c r="M201" s="173">
        <f>G201*(1+L201/100)</f>
        <v>0</v>
      </c>
      <c r="N201" s="171">
        <v>0</v>
      </c>
      <c r="O201" s="171">
        <f>ROUND(E201*N201,2)</f>
        <v>0</v>
      </c>
      <c r="P201" s="171">
        <v>0</v>
      </c>
      <c r="Q201" s="171">
        <f>ROUND(E201*P201,2)</f>
        <v>0</v>
      </c>
      <c r="R201" s="173"/>
      <c r="S201" s="173" t="s">
        <v>172</v>
      </c>
      <c r="T201" s="174" t="s">
        <v>173</v>
      </c>
      <c r="U201" s="157">
        <v>0.8</v>
      </c>
      <c r="V201" s="157">
        <f>ROUND(E201*U201,2)</f>
        <v>1.6</v>
      </c>
      <c r="W201" s="157"/>
      <c r="X201" s="157" t="s">
        <v>174</v>
      </c>
      <c r="Y201" s="157" t="s">
        <v>175</v>
      </c>
      <c r="Z201" s="147"/>
      <c r="AA201" s="147"/>
      <c r="AB201" s="147"/>
      <c r="AC201" s="147"/>
      <c r="AD201" s="147"/>
      <c r="AE201" s="147"/>
      <c r="AF201" s="147"/>
      <c r="AG201" s="147" t="s">
        <v>207</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2" x14ac:dyDescent="0.2">
      <c r="A202" s="154"/>
      <c r="B202" s="155"/>
      <c r="C202" s="178" t="s">
        <v>75</v>
      </c>
      <c r="D202" s="158"/>
      <c r="E202" s="159">
        <v>2</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179</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68">
        <v>64</v>
      </c>
      <c r="B203" s="169" t="s">
        <v>580</v>
      </c>
      <c r="C203" s="177" t="s">
        <v>581</v>
      </c>
      <c r="D203" s="170" t="s">
        <v>293</v>
      </c>
      <c r="E203" s="171">
        <v>1</v>
      </c>
      <c r="F203" s="172"/>
      <c r="G203" s="173">
        <f>ROUND(E203*F203,2)</f>
        <v>0</v>
      </c>
      <c r="H203" s="172"/>
      <c r="I203" s="173">
        <f>ROUND(E203*H203,2)</f>
        <v>0</v>
      </c>
      <c r="J203" s="172"/>
      <c r="K203" s="173">
        <f>ROUND(E203*J203,2)</f>
        <v>0</v>
      </c>
      <c r="L203" s="173">
        <v>21</v>
      </c>
      <c r="M203" s="173">
        <f>G203*(1+L203/100)</f>
        <v>0</v>
      </c>
      <c r="N203" s="171">
        <v>0</v>
      </c>
      <c r="O203" s="171">
        <f>ROUND(E203*N203,2)</f>
        <v>0</v>
      </c>
      <c r="P203" s="171">
        <v>0</v>
      </c>
      <c r="Q203" s="171">
        <f>ROUND(E203*P203,2)</f>
        <v>0</v>
      </c>
      <c r="R203" s="173"/>
      <c r="S203" s="173" t="s">
        <v>172</v>
      </c>
      <c r="T203" s="174" t="s">
        <v>173</v>
      </c>
      <c r="U203" s="157">
        <v>0.8</v>
      </c>
      <c r="V203" s="157">
        <f>ROUND(E203*U203,2)</f>
        <v>0.8</v>
      </c>
      <c r="W203" s="157"/>
      <c r="X203" s="157" t="s">
        <v>174</v>
      </c>
      <c r="Y203" s="157" t="s">
        <v>175</v>
      </c>
      <c r="Z203" s="147"/>
      <c r="AA203" s="147"/>
      <c r="AB203" s="147"/>
      <c r="AC203" s="147"/>
      <c r="AD203" s="147"/>
      <c r="AE203" s="147"/>
      <c r="AF203" s="147"/>
      <c r="AG203" s="147" t="s">
        <v>207</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
      <c r="A204" s="154"/>
      <c r="B204" s="155"/>
      <c r="C204" s="178" t="s">
        <v>73</v>
      </c>
      <c r="D204" s="158"/>
      <c r="E204" s="159">
        <v>1</v>
      </c>
      <c r="F204" s="157"/>
      <c r="G204" s="157"/>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179</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68">
        <v>65</v>
      </c>
      <c r="B205" s="169" t="s">
        <v>582</v>
      </c>
      <c r="C205" s="177" t="s">
        <v>583</v>
      </c>
      <c r="D205" s="170" t="s">
        <v>584</v>
      </c>
      <c r="E205" s="171">
        <v>1</v>
      </c>
      <c r="F205" s="172"/>
      <c r="G205" s="173">
        <f>ROUND(E205*F205,2)</f>
        <v>0</v>
      </c>
      <c r="H205" s="172"/>
      <c r="I205" s="173">
        <f>ROUND(E205*H205,2)</f>
        <v>0</v>
      </c>
      <c r="J205" s="172"/>
      <c r="K205" s="173">
        <f>ROUND(E205*J205,2)</f>
        <v>0</v>
      </c>
      <c r="L205" s="173">
        <v>21</v>
      </c>
      <c r="M205" s="173">
        <f>G205*(1+L205/100)</f>
        <v>0</v>
      </c>
      <c r="N205" s="171">
        <v>0</v>
      </c>
      <c r="O205" s="171">
        <f>ROUND(E205*N205,2)</f>
        <v>0</v>
      </c>
      <c r="P205" s="171">
        <v>0</v>
      </c>
      <c r="Q205" s="171">
        <f>ROUND(E205*P205,2)</f>
        <v>0</v>
      </c>
      <c r="R205" s="173"/>
      <c r="S205" s="173" t="s">
        <v>172</v>
      </c>
      <c r="T205" s="174" t="s">
        <v>183</v>
      </c>
      <c r="U205" s="157">
        <v>0</v>
      </c>
      <c r="V205" s="157">
        <f>ROUND(E205*U205,2)</f>
        <v>0</v>
      </c>
      <c r="W205" s="157"/>
      <c r="X205" s="157" t="s">
        <v>174</v>
      </c>
      <c r="Y205" s="157" t="s">
        <v>175</v>
      </c>
      <c r="Z205" s="147"/>
      <c r="AA205" s="147"/>
      <c r="AB205" s="147"/>
      <c r="AC205" s="147"/>
      <c r="AD205" s="147"/>
      <c r="AE205" s="147"/>
      <c r="AF205" s="147"/>
      <c r="AG205" s="147" t="s">
        <v>207</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2" x14ac:dyDescent="0.2">
      <c r="A206" s="154"/>
      <c r="B206" s="155"/>
      <c r="C206" s="248" t="s">
        <v>585</v>
      </c>
      <c r="D206" s="249"/>
      <c r="E206" s="249"/>
      <c r="F206" s="249"/>
      <c r="G206" s="249"/>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178</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2" x14ac:dyDescent="0.2">
      <c r="A207" s="154"/>
      <c r="B207" s="155"/>
      <c r="C207" s="178" t="s">
        <v>73</v>
      </c>
      <c r="D207" s="158"/>
      <c r="E207" s="159">
        <v>1</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179</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68">
        <v>66</v>
      </c>
      <c r="B208" s="169" t="s">
        <v>586</v>
      </c>
      <c r="C208" s="177" t="s">
        <v>587</v>
      </c>
      <c r="D208" s="170" t="s">
        <v>584</v>
      </c>
      <c r="E208" s="171">
        <v>1</v>
      </c>
      <c r="F208" s="172"/>
      <c r="G208" s="173">
        <f>ROUND(E208*F208,2)</f>
        <v>0</v>
      </c>
      <c r="H208" s="172"/>
      <c r="I208" s="173">
        <f>ROUND(E208*H208,2)</f>
        <v>0</v>
      </c>
      <c r="J208" s="172"/>
      <c r="K208" s="173">
        <f>ROUND(E208*J208,2)</f>
        <v>0</v>
      </c>
      <c r="L208" s="173">
        <v>21</v>
      </c>
      <c r="M208" s="173">
        <f>G208*(1+L208/100)</f>
        <v>0</v>
      </c>
      <c r="N208" s="171">
        <v>0</v>
      </c>
      <c r="O208" s="171">
        <f>ROUND(E208*N208,2)</f>
        <v>0</v>
      </c>
      <c r="P208" s="171">
        <v>0</v>
      </c>
      <c r="Q208" s="171">
        <f>ROUND(E208*P208,2)</f>
        <v>0</v>
      </c>
      <c r="R208" s="173"/>
      <c r="S208" s="173" t="s">
        <v>172</v>
      </c>
      <c r="T208" s="174" t="s">
        <v>183</v>
      </c>
      <c r="U208" s="157">
        <v>0</v>
      </c>
      <c r="V208" s="157">
        <f>ROUND(E208*U208,2)</f>
        <v>0</v>
      </c>
      <c r="W208" s="157"/>
      <c r="X208" s="157" t="s">
        <v>174</v>
      </c>
      <c r="Y208" s="157" t="s">
        <v>175</v>
      </c>
      <c r="Z208" s="147"/>
      <c r="AA208" s="147"/>
      <c r="AB208" s="147"/>
      <c r="AC208" s="147"/>
      <c r="AD208" s="147"/>
      <c r="AE208" s="147"/>
      <c r="AF208" s="147"/>
      <c r="AG208" s="147" t="s">
        <v>207</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2" x14ac:dyDescent="0.2">
      <c r="A209" s="154"/>
      <c r="B209" s="155"/>
      <c r="C209" s="178" t="s">
        <v>73</v>
      </c>
      <c r="D209" s="158"/>
      <c r="E209" s="159">
        <v>1</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179</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x14ac:dyDescent="0.2">
      <c r="A210" s="161" t="s">
        <v>167</v>
      </c>
      <c r="B210" s="162" t="s">
        <v>136</v>
      </c>
      <c r="C210" s="176" t="s">
        <v>137</v>
      </c>
      <c r="D210" s="163"/>
      <c r="E210" s="164"/>
      <c r="F210" s="165"/>
      <c r="G210" s="165">
        <f>SUMIF(AG211:AG216,"&lt;&gt;NOR",G211:G216)</f>
        <v>0</v>
      </c>
      <c r="H210" s="165"/>
      <c r="I210" s="165">
        <f>SUM(I211:I216)</f>
        <v>0</v>
      </c>
      <c r="J210" s="165"/>
      <c r="K210" s="165">
        <f>SUM(K211:K216)</f>
        <v>0</v>
      </c>
      <c r="L210" s="165"/>
      <c r="M210" s="165">
        <f>SUM(M211:M216)</f>
        <v>0</v>
      </c>
      <c r="N210" s="164"/>
      <c r="O210" s="164">
        <f>SUM(O211:O216)</f>
        <v>0</v>
      </c>
      <c r="P210" s="164"/>
      <c r="Q210" s="164">
        <f>SUM(Q211:Q216)</f>
        <v>0</v>
      </c>
      <c r="R210" s="165"/>
      <c r="S210" s="165"/>
      <c r="T210" s="166"/>
      <c r="U210" s="160"/>
      <c r="V210" s="160">
        <f>SUM(V211:V216)</f>
        <v>0</v>
      </c>
      <c r="W210" s="160"/>
      <c r="X210" s="160"/>
      <c r="Y210" s="160"/>
      <c r="AG210" t="s">
        <v>168</v>
      </c>
    </row>
    <row r="211" spans="1:60" outlineLevel="1" x14ac:dyDescent="0.2">
      <c r="A211" s="182">
        <v>67</v>
      </c>
      <c r="B211" s="183" t="s">
        <v>588</v>
      </c>
      <c r="C211" s="189" t="s">
        <v>589</v>
      </c>
      <c r="D211" s="184" t="s">
        <v>322</v>
      </c>
      <c r="E211" s="185">
        <v>1.2122200000000001</v>
      </c>
      <c r="F211" s="186"/>
      <c r="G211" s="187">
        <f>ROUND(E211*F211,2)</f>
        <v>0</v>
      </c>
      <c r="H211" s="186"/>
      <c r="I211" s="187">
        <f>ROUND(E211*H211,2)</f>
        <v>0</v>
      </c>
      <c r="J211" s="186"/>
      <c r="K211" s="187">
        <f>ROUND(E211*J211,2)</f>
        <v>0</v>
      </c>
      <c r="L211" s="187">
        <v>21</v>
      </c>
      <c r="M211" s="187">
        <f>G211*(1+L211/100)</f>
        <v>0</v>
      </c>
      <c r="N211" s="185">
        <v>0</v>
      </c>
      <c r="O211" s="185">
        <f>ROUND(E211*N211,2)</f>
        <v>0</v>
      </c>
      <c r="P211" s="185">
        <v>0</v>
      </c>
      <c r="Q211" s="185">
        <f>ROUND(E211*P211,2)</f>
        <v>0</v>
      </c>
      <c r="R211" s="187" t="s">
        <v>294</v>
      </c>
      <c r="S211" s="187" t="s">
        <v>590</v>
      </c>
      <c r="T211" s="188" t="s">
        <v>590</v>
      </c>
      <c r="U211" s="157">
        <v>0</v>
      </c>
      <c r="V211" s="157">
        <f>ROUND(E211*U211,2)</f>
        <v>0</v>
      </c>
      <c r="W211" s="157"/>
      <c r="X211" s="157" t="s">
        <v>353</v>
      </c>
      <c r="Y211" s="157" t="s">
        <v>175</v>
      </c>
      <c r="Z211" s="147"/>
      <c r="AA211" s="147"/>
      <c r="AB211" s="147"/>
      <c r="AC211" s="147"/>
      <c r="AD211" s="147"/>
      <c r="AE211" s="147"/>
      <c r="AF211" s="147"/>
      <c r="AG211" s="147" t="s">
        <v>354</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82">
        <v>68</v>
      </c>
      <c r="B212" s="183" t="s">
        <v>355</v>
      </c>
      <c r="C212" s="189" t="s">
        <v>356</v>
      </c>
      <c r="D212" s="184" t="s">
        <v>322</v>
      </c>
      <c r="E212" s="185">
        <v>1.2122200000000001</v>
      </c>
      <c r="F212" s="186"/>
      <c r="G212" s="187">
        <f>ROUND(E212*F212,2)</f>
        <v>0</v>
      </c>
      <c r="H212" s="186"/>
      <c r="I212" s="187">
        <f>ROUND(E212*H212,2)</f>
        <v>0</v>
      </c>
      <c r="J212" s="186"/>
      <c r="K212" s="187">
        <f>ROUND(E212*J212,2)</f>
        <v>0</v>
      </c>
      <c r="L212" s="187">
        <v>21</v>
      </c>
      <c r="M212" s="187">
        <f>G212*(1+L212/100)</f>
        <v>0</v>
      </c>
      <c r="N212" s="185">
        <v>0</v>
      </c>
      <c r="O212" s="185">
        <f>ROUND(E212*N212,2)</f>
        <v>0</v>
      </c>
      <c r="P212" s="185">
        <v>0</v>
      </c>
      <c r="Q212" s="185">
        <f>ROUND(E212*P212,2)</f>
        <v>0</v>
      </c>
      <c r="R212" s="187"/>
      <c r="S212" s="187" t="s">
        <v>172</v>
      </c>
      <c r="T212" s="188" t="s">
        <v>173</v>
      </c>
      <c r="U212" s="157">
        <v>0</v>
      </c>
      <c r="V212" s="157">
        <f>ROUND(E212*U212,2)</f>
        <v>0</v>
      </c>
      <c r="W212" s="157"/>
      <c r="X212" s="157" t="s">
        <v>353</v>
      </c>
      <c r="Y212" s="157" t="s">
        <v>175</v>
      </c>
      <c r="Z212" s="147"/>
      <c r="AA212" s="147"/>
      <c r="AB212" s="147"/>
      <c r="AC212" s="147"/>
      <c r="AD212" s="147"/>
      <c r="AE212" s="147"/>
      <c r="AF212" s="147"/>
      <c r="AG212" s="147" t="s">
        <v>354</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68">
        <v>69</v>
      </c>
      <c r="B213" s="169" t="s">
        <v>357</v>
      </c>
      <c r="C213" s="177" t="s">
        <v>358</v>
      </c>
      <c r="D213" s="170" t="s">
        <v>322</v>
      </c>
      <c r="E213" s="171">
        <v>1.2122200000000001</v>
      </c>
      <c r="F213" s="172"/>
      <c r="G213" s="173">
        <f>ROUND(E213*F213,2)</f>
        <v>0</v>
      </c>
      <c r="H213" s="172"/>
      <c r="I213" s="173">
        <f>ROUND(E213*H213,2)</f>
        <v>0</v>
      </c>
      <c r="J213" s="172"/>
      <c r="K213" s="173">
        <f>ROUND(E213*J213,2)</f>
        <v>0</v>
      </c>
      <c r="L213" s="173">
        <v>21</v>
      </c>
      <c r="M213" s="173">
        <f>G213*(1+L213/100)</f>
        <v>0</v>
      </c>
      <c r="N213" s="171">
        <v>0</v>
      </c>
      <c r="O213" s="171">
        <f>ROUND(E213*N213,2)</f>
        <v>0</v>
      </c>
      <c r="P213" s="171">
        <v>0</v>
      </c>
      <c r="Q213" s="171">
        <f>ROUND(E213*P213,2)</f>
        <v>0</v>
      </c>
      <c r="R213" s="173"/>
      <c r="S213" s="173" t="s">
        <v>172</v>
      </c>
      <c r="T213" s="174" t="s">
        <v>173</v>
      </c>
      <c r="U213" s="157">
        <v>0</v>
      </c>
      <c r="V213" s="157">
        <f>ROUND(E213*U213,2)</f>
        <v>0</v>
      </c>
      <c r="W213" s="157"/>
      <c r="X213" s="157" t="s">
        <v>353</v>
      </c>
      <c r="Y213" s="157" t="s">
        <v>175</v>
      </c>
      <c r="Z213" s="147"/>
      <c r="AA213" s="147"/>
      <c r="AB213" s="147"/>
      <c r="AC213" s="147"/>
      <c r="AD213" s="147"/>
      <c r="AE213" s="147"/>
      <c r="AF213" s="147"/>
      <c r="AG213" s="147" t="s">
        <v>354</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2" x14ac:dyDescent="0.2">
      <c r="A214" s="154"/>
      <c r="B214" s="155"/>
      <c r="C214" s="248" t="s">
        <v>359</v>
      </c>
      <c r="D214" s="249"/>
      <c r="E214" s="249"/>
      <c r="F214" s="249"/>
      <c r="G214" s="249"/>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178</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68">
        <v>70</v>
      </c>
      <c r="B215" s="169" t="s">
        <v>360</v>
      </c>
      <c r="C215" s="177" t="s">
        <v>361</v>
      </c>
      <c r="D215" s="170" t="s">
        <v>322</v>
      </c>
      <c r="E215" s="171">
        <v>1.2122200000000001</v>
      </c>
      <c r="F215" s="172"/>
      <c r="G215" s="173">
        <f>ROUND(E215*F215,2)</f>
        <v>0</v>
      </c>
      <c r="H215" s="172"/>
      <c r="I215" s="173">
        <f>ROUND(E215*H215,2)</f>
        <v>0</v>
      </c>
      <c r="J215" s="172"/>
      <c r="K215" s="173">
        <f>ROUND(E215*J215,2)</f>
        <v>0</v>
      </c>
      <c r="L215" s="173">
        <v>21</v>
      </c>
      <c r="M215" s="173">
        <f>G215*(1+L215/100)</f>
        <v>0</v>
      </c>
      <c r="N215" s="171">
        <v>0</v>
      </c>
      <c r="O215" s="171">
        <f>ROUND(E215*N215,2)</f>
        <v>0</v>
      </c>
      <c r="P215" s="171">
        <v>0</v>
      </c>
      <c r="Q215" s="171">
        <f>ROUND(E215*P215,2)</f>
        <v>0</v>
      </c>
      <c r="R215" s="173"/>
      <c r="S215" s="173" t="s">
        <v>172</v>
      </c>
      <c r="T215" s="174" t="s">
        <v>173</v>
      </c>
      <c r="U215" s="157">
        <v>0</v>
      </c>
      <c r="V215" s="157">
        <f>ROUND(E215*U215,2)</f>
        <v>0</v>
      </c>
      <c r="W215" s="157"/>
      <c r="X215" s="157" t="s">
        <v>353</v>
      </c>
      <c r="Y215" s="157" t="s">
        <v>175</v>
      </c>
      <c r="Z215" s="147"/>
      <c r="AA215" s="147"/>
      <c r="AB215" s="147"/>
      <c r="AC215" s="147"/>
      <c r="AD215" s="147"/>
      <c r="AE215" s="147"/>
      <c r="AF215" s="147"/>
      <c r="AG215" s="147" t="s">
        <v>354</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
      <c r="A216" s="154"/>
      <c r="B216" s="155"/>
      <c r="C216" s="248" t="s">
        <v>362</v>
      </c>
      <c r="D216" s="249"/>
      <c r="E216" s="249"/>
      <c r="F216" s="249"/>
      <c r="G216" s="249"/>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178</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x14ac:dyDescent="0.2">
      <c r="A217" s="3"/>
      <c r="B217" s="4"/>
      <c r="C217" s="179"/>
      <c r="D217" s="6"/>
      <c r="E217" s="3"/>
      <c r="F217" s="3"/>
      <c r="G217" s="3"/>
      <c r="H217" s="3"/>
      <c r="I217" s="3"/>
      <c r="J217" s="3"/>
      <c r="K217" s="3"/>
      <c r="L217" s="3"/>
      <c r="M217" s="3"/>
      <c r="N217" s="3"/>
      <c r="O217" s="3"/>
      <c r="P217" s="3"/>
      <c r="Q217" s="3"/>
      <c r="R217" s="3"/>
      <c r="S217" s="3"/>
      <c r="T217" s="3"/>
      <c r="U217" s="3"/>
      <c r="V217" s="3"/>
      <c r="W217" s="3"/>
      <c r="X217" s="3"/>
      <c r="Y217" s="3"/>
      <c r="AE217">
        <v>15</v>
      </c>
      <c r="AF217">
        <v>21</v>
      </c>
      <c r="AG217" t="s">
        <v>153</v>
      </c>
    </row>
    <row r="218" spans="1:60" x14ac:dyDescent="0.2">
      <c r="A218" s="150"/>
      <c r="B218" s="151" t="s">
        <v>29</v>
      </c>
      <c r="C218" s="180"/>
      <c r="D218" s="152"/>
      <c r="E218" s="153"/>
      <c r="F218" s="153"/>
      <c r="G218" s="167">
        <f>G8+G24+G28+G84+G108+G129+G139+G156+G191+G197+G210</f>
        <v>0</v>
      </c>
      <c r="H218" s="3"/>
      <c r="I218" s="3"/>
      <c r="J218" s="3"/>
      <c r="K218" s="3"/>
      <c r="L218" s="3"/>
      <c r="M218" s="3"/>
      <c r="N218" s="3"/>
      <c r="O218" s="3"/>
      <c r="P218" s="3"/>
      <c r="Q218" s="3"/>
      <c r="R218" s="3"/>
      <c r="S218" s="3"/>
      <c r="T218" s="3"/>
      <c r="U218" s="3"/>
      <c r="V218" s="3"/>
      <c r="W218" s="3"/>
      <c r="X218" s="3"/>
      <c r="Y218" s="3"/>
      <c r="AE218">
        <f>SUMIF(L7:L216,AE217,G7:G216)</f>
        <v>0</v>
      </c>
      <c r="AF218">
        <f>SUMIF(L7:L216,AF217,G7:G216)</f>
        <v>0</v>
      </c>
      <c r="AG218" t="s">
        <v>201</v>
      </c>
    </row>
    <row r="219" spans="1:60" x14ac:dyDescent="0.2">
      <c r="C219" s="181"/>
      <c r="D219" s="10"/>
      <c r="AG219" t="s">
        <v>202</v>
      </c>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BbiAzTLmgePIbSExnnuz/huVXZo4ypvky4I9SJDy9QitqBT1wSgCq9pEyqaP4FQ883gt3tXSOst2ZhzFQ+lEg==" saltValue="V/sF5hK0Xvyai9XD1W4m2A==" spinCount="100000" sheet="1" formatRows="0"/>
  <mergeCells count="50">
    <mergeCell ref="C13:G13"/>
    <mergeCell ref="A1:G1"/>
    <mergeCell ref="C2:G2"/>
    <mergeCell ref="C3:G3"/>
    <mergeCell ref="C4:G4"/>
    <mergeCell ref="C10:G10"/>
    <mergeCell ref="C50:G50"/>
    <mergeCell ref="C16:G16"/>
    <mergeCell ref="C19:G19"/>
    <mergeCell ref="C22:G22"/>
    <mergeCell ref="C26:G26"/>
    <mergeCell ref="C32:G32"/>
    <mergeCell ref="C38:G38"/>
    <mergeCell ref="C41:G41"/>
    <mergeCell ref="C42:G42"/>
    <mergeCell ref="C45:G45"/>
    <mergeCell ref="C46:G46"/>
    <mergeCell ref="C49:G49"/>
    <mergeCell ref="C114:G114"/>
    <mergeCell ref="C54:G54"/>
    <mergeCell ref="C55:G55"/>
    <mergeCell ref="C60:G60"/>
    <mergeCell ref="C61:G61"/>
    <mergeCell ref="C62:G62"/>
    <mergeCell ref="C70:G70"/>
    <mergeCell ref="C83:G83"/>
    <mergeCell ref="C104:G104"/>
    <mergeCell ref="C107:G107"/>
    <mergeCell ref="C110:G110"/>
    <mergeCell ref="C113:G113"/>
    <mergeCell ref="C171:G171"/>
    <mergeCell ref="C123:G123"/>
    <mergeCell ref="C128:G128"/>
    <mergeCell ref="C131:G131"/>
    <mergeCell ref="C141:G141"/>
    <mergeCell ref="C147:G147"/>
    <mergeCell ref="C155:G155"/>
    <mergeCell ref="C160:G160"/>
    <mergeCell ref="C163:G163"/>
    <mergeCell ref="C166:G166"/>
    <mergeCell ref="C167:G167"/>
    <mergeCell ref="C170:G170"/>
    <mergeCell ref="C214:G214"/>
    <mergeCell ref="C216:G216"/>
    <mergeCell ref="C172:G172"/>
    <mergeCell ref="C179:G179"/>
    <mergeCell ref="C184:G184"/>
    <mergeCell ref="C190:G190"/>
    <mergeCell ref="C195:G195"/>
    <mergeCell ref="C206:G206"/>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zoomScale="130" zoomScaleNormal="130"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0" customWidth="1"/>
    <col min="3" max="3" width="63.28515625" style="120"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0" t="s">
        <v>140</v>
      </c>
      <c r="B1" s="250"/>
      <c r="C1" s="250"/>
      <c r="D1" s="250"/>
      <c r="E1" s="250"/>
      <c r="F1" s="250"/>
      <c r="G1" s="250"/>
      <c r="AG1" t="s">
        <v>141</v>
      </c>
    </row>
    <row r="2" spans="1:60" ht="25.15" customHeight="1" x14ac:dyDescent="0.2">
      <c r="A2" s="139" t="s">
        <v>7</v>
      </c>
      <c r="B2" s="49" t="s">
        <v>44</v>
      </c>
      <c r="C2" s="251" t="s">
        <v>45</v>
      </c>
      <c r="D2" s="252"/>
      <c r="E2" s="252"/>
      <c r="F2" s="252"/>
      <c r="G2" s="253"/>
      <c r="AG2" t="s">
        <v>142</v>
      </c>
    </row>
    <row r="3" spans="1:60" ht="25.15" customHeight="1" x14ac:dyDescent="0.2">
      <c r="A3" s="139" t="s">
        <v>8</v>
      </c>
      <c r="B3" s="49" t="s">
        <v>48</v>
      </c>
      <c r="C3" s="251" t="s">
        <v>49</v>
      </c>
      <c r="D3" s="252"/>
      <c r="E3" s="252"/>
      <c r="F3" s="252"/>
      <c r="G3" s="253"/>
      <c r="AC3" s="120" t="s">
        <v>142</v>
      </c>
      <c r="AG3" t="s">
        <v>143</v>
      </c>
    </row>
    <row r="4" spans="1:60" ht="25.15" customHeight="1" x14ac:dyDescent="0.2">
      <c r="A4" s="140" t="s">
        <v>9</v>
      </c>
      <c r="B4" s="141" t="s">
        <v>55</v>
      </c>
      <c r="C4" s="254" t="s">
        <v>56</v>
      </c>
      <c r="D4" s="255"/>
      <c r="E4" s="255"/>
      <c r="F4" s="255"/>
      <c r="G4" s="256"/>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c r="Y6" s="146" t="s">
        <v>166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167</v>
      </c>
      <c r="B8" s="162" t="s">
        <v>73</v>
      </c>
      <c r="C8" s="176" t="s">
        <v>74</v>
      </c>
      <c r="D8" s="163"/>
      <c r="E8" s="164"/>
      <c r="F8" s="165"/>
      <c r="G8" s="165">
        <f>SUMIF(AG9:AG11,"&lt;&gt;NOR",G9:G11)</f>
        <v>0</v>
      </c>
      <c r="H8" s="165"/>
      <c r="I8" s="165">
        <f>SUM(I9:I11)</f>
        <v>0</v>
      </c>
      <c r="J8" s="165"/>
      <c r="K8" s="165">
        <f>SUM(K9:K11)</f>
        <v>0</v>
      </c>
      <c r="L8" s="165"/>
      <c r="M8" s="165">
        <f>SUM(M9:M11)</f>
        <v>0</v>
      </c>
      <c r="N8" s="164"/>
      <c r="O8" s="164">
        <f>SUM(O9:O11)</f>
        <v>0</v>
      </c>
      <c r="P8" s="164"/>
      <c r="Q8" s="164">
        <f>SUM(Q9:Q11)</f>
        <v>0</v>
      </c>
      <c r="R8" s="165"/>
      <c r="S8" s="165"/>
      <c r="T8" s="166"/>
      <c r="U8" s="160"/>
      <c r="V8" s="160">
        <f>SUM(V9:V11)</f>
        <v>0.04</v>
      </c>
      <c r="W8" s="160"/>
      <c r="X8" s="160"/>
      <c r="Y8" s="160"/>
      <c r="AG8" t="s">
        <v>168</v>
      </c>
    </row>
    <row r="9" spans="1:60" outlineLevel="1" x14ac:dyDescent="0.2">
      <c r="A9" s="168">
        <v>1</v>
      </c>
      <c r="B9" s="169" t="s">
        <v>591</v>
      </c>
      <c r="C9" s="177" t="s">
        <v>592</v>
      </c>
      <c r="D9" s="170" t="s">
        <v>381</v>
      </c>
      <c r="E9" s="171">
        <v>0.192</v>
      </c>
      <c r="F9" s="172"/>
      <c r="G9" s="173">
        <f>ROUND(E9*F9,2)</f>
        <v>0</v>
      </c>
      <c r="H9" s="172"/>
      <c r="I9" s="173">
        <f>ROUND(E9*H9,2)</f>
        <v>0</v>
      </c>
      <c r="J9" s="172"/>
      <c r="K9" s="173">
        <f>ROUND(E9*J9,2)</f>
        <v>0</v>
      </c>
      <c r="L9" s="173">
        <v>21</v>
      </c>
      <c r="M9" s="173">
        <f>G9*(1+L9/100)</f>
        <v>0</v>
      </c>
      <c r="N9" s="171">
        <v>0</v>
      </c>
      <c r="O9" s="171">
        <f>ROUND(E9*N9,2)</f>
        <v>0</v>
      </c>
      <c r="P9" s="171">
        <v>0</v>
      </c>
      <c r="Q9" s="171">
        <f>ROUND(E9*P9,2)</f>
        <v>0</v>
      </c>
      <c r="R9" s="173" t="s">
        <v>593</v>
      </c>
      <c r="S9" s="173" t="s">
        <v>182</v>
      </c>
      <c r="T9" s="174" t="s">
        <v>182</v>
      </c>
      <c r="U9" s="157">
        <v>0.2</v>
      </c>
      <c r="V9" s="157">
        <f>ROUND(E9*U9,2)</f>
        <v>0.04</v>
      </c>
      <c r="W9" s="157"/>
      <c r="X9" s="157" t="s">
        <v>174</v>
      </c>
      <c r="Y9" s="157" t="s">
        <v>175</v>
      </c>
      <c r="Z9" s="147"/>
      <c r="AA9" s="147"/>
      <c r="AB9" s="147"/>
      <c r="AC9" s="147"/>
      <c r="AD9" s="147"/>
      <c r="AE9" s="147"/>
      <c r="AF9" s="147"/>
      <c r="AG9" s="147" t="s">
        <v>207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7" t="s">
        <v>594</v>
      </c>
      <c r="D10" s="258"/>
      <c r="E10" s="258"/>
      <c r="F10" s="258"/>
      <c r="G10" s="258"/>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209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178" t="s">
        <v>595</v>
      </c>
      <c r="D11" s="158"/>
      <c r="E11" s="159">
        <v>0.192</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179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x14ac:dyDescent="0.2">
      <c r="A12" s="161" t="s">
        <v>167</v>
      </c>
      <c r="B12" s="162" t="s">
        <v>75</v>
      </c>
      <c r="C12" s="176" t="s">
        <v>76</v>
      </c>
      <c r="D12" s="163"/>
      <c r="E12" s="164"/>
      <c r="F12" s="165"/>
      <c r="G12" s="165">
        <f>SUMIF(AG13:AG14,"&lt;&gt;NOR",G13:G14)</f>
        <v>0</v>
      </c>
      <c r="H12" s="165"/>
      <c r="I12" s="165">
        <f>SUM(I13:I14)</f>
        <v>0</v>
      </c>
      <c r="J12" s="165"/>
      <c r="K12" s="165">
        <f>SUM(K13:K14)</f>
        <v>0</v>
      </c>
      <c r="L12" s="165"/>
      <c r="M12" s="165">
        <f>SUM(M13:M14)</f>
        <v>0</v>
      </c>
      <c r="N12" s="164"/>
      <c r="O12" s="164">
        <f>SUM(O13:O14)</f>
        <v>0</v>
      </c>
      <c r="P12" s="164"/>
      <c r="Q12" s="164">
        <f>SUM(Q13:Q14)</f>
        <v>0</v>
      </c>
      <c r="R12" s="165"/>
      <c r="S12" s="165"/>
      <c r="T12" s="166"/>
      <c r="U12" s="160"/>
      <c r="V12" s="160">
        <f>SUM(V13:V14)</f>
        <v>0.09</v>
      </c>
      <c r="W12" s="160"/>
      <c r="X12" s="160"/>
      <c r="Y12" s="160"/>
      <c r="AG12" t="s">
        <v>168</v>
      </c>
    </row>
    <row r="13" spans="1:60" outlineLevel="1" x14ac:dyDescent="0.2">
      <c r="A13" s="168">
        <v>2</v>
      </c>
      <c r="B13" s="169" t="s">
        <v>596</v>
      </c>
      <c r="C13" s="177" t="s">
        <v>597</v>
      </c>
      <c r="D13" s="170" t="s">
        <v>381</v>
      </c>
      <c r="E13" s="171">
        <v>0.192</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t="s">
        <v>206</v>
      </c>
      <c r="S13" s="173" t="s">
        <v>182</v>
      </c>
      <c r="T13" s="174" t="s">
        <v>182</v>
      </c>
      <c r="U13" s="157">
        <v>0.47699999999999998</v>
      </c>
      <c r="V13" s="157">
        <f>ROUND(E13*U13,2)</f>
        <v>0.09</v>
      </c>
      <c r="W13" s="157"/>
      <c r="X13" s="157" t="s">
        <v>174</v>
      </c>
      <c r="Y13" s="157" t="s">
        <v>175</v>
      </c>
      <c r="Z13" s="147"/>
      <c r="AA13" s="147"/>
      <c r="AB13" s="147"/>
      <c r="AC13" s="147"/>
      <c r="AD13" s="147"/>
      <c r="AE13" s="147"/>
      <c r="AF13" s="147"/>
      <c r="AG13" s="147" t="s">
        <v>207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178" t="s">
        <v>598</v>
      </c>
      <c r="D14" s="158"/>
      <c r="E14" s="159">
        <v>0.192</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179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
      <c r="A15" s="161" t="s">
        <v>167</v>
      </c>
      <c r="B15" s="162" t="s">
        <v>79</v>
      </c>
      <c r="C15" s="176" t="s">
        <v>80</v>
      </c>
      <c r="D15" s="163"/>
      <c r="E15" s="164"/>
      <c r="F15" s="165"/>
      <c r="G15" s="165">
        <f>SUMIF(AG16:AG25,"&lt;&gt;NOR",G16:G25)</f>
        <v>0</v>
      </c>
      <c r="H15" s="165"/>
      <c r="I15" s="165">
        <f>SUM(I16:I25)</f>
        <v>0</v>
      </c>
      <c r="J15" s="165"/>
      <c r="K15" s="165">
        <f>SUM(K16:K25)</f>
        <v>0</v>
      </c>
      <c r="L15" s="165"/>
      <c r="M15" s="165">
        <f>SUM(M16:M25)</f>
        <v>0</v>
      </c>
      <c r="N15" s="164"/>
      <c r="O15" s="164">
        <f>SUM(O16:O25)</f>
        <v>0.34</v>
      </c>
      <c r="P15" s="164"/>
      <c r="Q15" s="164">
        <f>SUM(Q16:Q25)</f>
        <v>0</v>
      </c>
      <c r="R15" s="165"/>
      <c r="S15" s="165"/>
      <c r="T15" s="166"/>
      <c r="U15" s="160"/>
      <c r="V15" s="160">
        <f>SUM(V16:V25)</f>
        <v>13.29</v>
      </c>
      <c r="W15" s="160"/>
      <c r="X15" s="160"/>
      <c r="Y15" s="160"/>
      <c r="AG15" t="s">
        <v>168</v>
      </c>
    </row>
    <row r="16" spans="1:60" ht="22.5" outlineLevel="1" x14ac:dyDescent="0.2">
      <c r="A16" s="168">
        <v>3</v>
      </c>
      <c r="B16" s="169" t="s">
        <v>599</v>
      </c>
      <c r="C16" s="177" t="s">
        <v>600</v>
      </c>
      <c r="D16" s="170" t="s">
        <v>205</v>
      </c>
      <c r="E16" s="171">
        <v>22.305</v>
      </c>
      <c r="F16" s="172"/>
      <c r="G16" s="173">
        <f>ROUND(E16*F16,2)</f>
        <v>0</v>
      </c>
      <c r="H16" s="172"/>
      <c r="I16" s="173">
        <f>ROUND(E16*H16,2)</f>
        <v>0</v>
      </c>
      <c r="J16" s="172"/>
      <c r="K16" s="173">
        <f>ROUND(E16*J16,2)</f>
        <v>0</v>
      </c>
      <c r="L16" s="173">
        <v>21</v>
      </c>
      <c r="M16" s="173">
        <f>G16*(1+L16/100)</f>
        <v>0</v>
      </c>
      <c r="N16" s="171">
        <v>1.5429999999999999E-2</v>
      </c>
      <c r="O16" s="171">
        <f>ROUND(E16*N16,2)</f>
        <v>0.34</v>
      </c>
      <c r="P16" s="171">
        <v>0</v>
      </c>
      <c r="Q16" s="171">
        <f>ROUND(E16*P16,2)</f>
        <v>0</v>
      </c>
      <c r="R16" s="173" t="s">
        <v>206</v>
      </c>
      <c r="S16" s="173" t="s">
        <v>182</v>
      </c>
      <c r="T16" s="174" t="s">
        <v>182</v>
      </c>
      <c r="U16" s="157">
        <v>0.55000000000000004</v>
      </c>
      <c r="V16" s="157">
        <f>ROUND(E16*U16,2)</f>
        <v>12.27</v>
      </c>
      <c r="W16" s="157"/>
      <c r="X16" s="157" t="s">
        <v>174</v>
      </c>
      <c r="Y16" s="157" t="s">
        <v>175</v>
      </c>
      <c r="Z16" s="147"/>
      <c r="AA16" s="147"/>
      <c r="AB16" s="147"/>
      <c r="AC16" s="147"/>
      <c r="AD16" s="147"/>
      <c r="AE16" s="147"/>
      <c r="AF16" s="147"/>
      <c r="AG16" s="147" t="s">
        <v>207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248" t="s">
        <v>1038</v>
      </c>
      <c r="D17" s="249"/>
      <c r="E17" s="249"/>
      <c r="F17" s="249"/>
      <c r="G17" s="249"/>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178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246" t="s">
        <v>601</v>
      </c>
      <c r="D18" s="247"/>
      <c r="E18" s="247"/>
      <c r="F18" s="247"/>
      <c r="G18" s="24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178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246" t="s">
        <v>602</v>
      </c>
      <c r="D19" s="247"/>
      <c r="E19" s="247"/>
      <c r="F19" s="247"/>
      <c r="G19" s="24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178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246" t="s">
        <v>603</v>
      </c>
      <c r="D20" s="247"/>
      <c r="E20" s="247"/>
      <c r="F20" s="247"/>
      <c r="G20" s="24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178</v>
      </c>
      <c r="AH20" s="147"/>
      <c r="AI20" s="147"/>
      <c r="AJ20" s="147"/>
      <c r="AK20" s="147"/>
      <c r="AL20" s="147"/>
      <c r="AM20" s="147"/>
      <c r="AN20" s="147"/>
      <c r="AO20" s="147"/>
      <c r="AP20" s="147"/>
      <c r="AQ20" s="147"/>
      <c r="AR20" s="147"/>
      <c r="AS20" s="147"/>
      <c r="AT20" s="147"/>
      <c r="AU20" s="147"/>
      <c r="AV20" s="147"/>
      <c r="AW20" s="147"/>
      <c r="AX20" s="147"/>
      <c r="AY20" s="147"/>
      <c r="AZ20" s="147"/>
      <c r="BA20" s="175" t="str">
        <f>C20</f>
        <v>- standardního tmelení Q2, to je: základní tmelení Q1+ dodatečné tmelení (tmelení najemno) a případné přebroušení.</v>
      </c>
      <c r="BB20" s="147"/>
      <c r="BC20" s="147"/>
      <c r="BD20" s="147"/>
      <c r="BE20" s="147"/>
      <c r="BF20" s="147"/>
      <c r="BG20" s="147"/>
      <c r="BH20" s="147"/>
    </row>
    <row r="21" spans="1:60" outlineLevel="2" x14ac:dyDescent="0.2">
      <c r="A21" s="154"/>
      <c r="B21" s="155"/>
      <c r="C21" s="178" t="s">
        <v>604</v>
      </c>
      <c r="D21" s="158"/>
      <c r="E21" s="159">
        <v>3.72</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179</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
      <c r="A22" s="154"/>
      <c r="B22" s="155"/>
      <c r="C22" s="178" t="s">
        <v>605</v>
      </c>
      <c r="D22" s="158"/>
      <c r="E22" s="159">
        <v>14.625</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179</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3" x14ac:dyDescent="0.2">
      <c r="A23" s="154"/>
      <c r="B23" s="155"/>
      <c r="C23" s="178" t="s">
        <v>606</v>
      </c>
      <c r="D23" s="158"/>
      <c r="E23" s="159">
        <v>3.96</v>
      </c>
      <c r="F23" s="157"/>
      <c r="G23" s="157"/>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179</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2.5" outlineLevel="1" x14ac:dyDescent="0.2">
      <c r="A24" s="168">
        <v>4</v>
      </c>
      <c r="B24" s="169" t="s">
        <v>607</v>
      </c>
      <c r="C24" s="177" t="s">
        <v>608</v>
      </c>
      <c r="D24" s="170" t="s">
        <v>219</v>
      </c>
      <c r="E24" s="171">
        <v>20.399999999999999</v>
      </c>
      <c r="F24" s="172"/>
      <c r="G24" s="173">
        <f>ROUND(E24*F24,2)</f>
        <v>0</v>
      </c>
      <c r="H24" s="172"/>
      <c r="I24" s="173">
        <f>ROUND(E24*H24,2)</f>
        <v>0</v>
      </c>
      <c r="J24" s="172"/>
      <c r="K24" s="173">
        <f>ROUND(E24*J24,2)</f>
        <v>0</v>
      </c>
      <c r="L24" s="173">
        <v>21</v>
      </c>
      <c r="M24" s="173">
        <f>G24*(1+L24/100)</f>
        <v>0</v>
      </c>
      <c r="N24" s="171">
        <v>1.3999999999999999E-4</v>
      </c>
      <c r="O24" s="171">
        <f>ROUND(E24*N24,2)</f>
        <v>0</v>
      </c>
      <c r="P24" s="171">
        <v>0</v>
      </c>
      <c r="Q24" s="171">
        <f>ROUND(E24*P24,2)</f>
        <v>0</v>
      </c>
      <c r="R24" s="173" t="s">
        <v>206</v>
      </c>
      <c r="S24" s="173" t="s">
        <v>182</v>
      </c>
      <c r="T24" s="174" t="s">
        <v>182</v>
      </c>
      <c r="U24" s="157">
        <v>0.05</v>
      </c>
      <c r="V24" s="157">
        <f>ROUND(E24*U24,2)</f>
        <v>1.02</v>
      </c>
      <c r="W24" s="157"/>
      <c r="X24" s="157" t="s">
        <v>174</v>
      </c>
      <c r="Y24" s="157" t="s">
        <v>175</v>
      </c>
      <c r="Z24" s="147"/>
      <c r="AA24" s="147"/>
      <c r="AB24" s="147"/>
      <c r="AC24" s="147"/>
      <c r="AD24" s="147"/>
      <c r="AE24" s="147"/>
      <c r="AF24" s="147"/>
      <c r="AG24" s="147" t="s">
        <v>207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178" t="s">
        <v>609</v>
      </c>
      <c r="D25" s="158"/>
      <c r="E25" s="159">
        <v>20.399999999999999</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179</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
      <c r="A26" s="161" t="s">
        <v>167</v>
      </c>
      <c r="B26" s="162" t="s">
        <v>87</v>
      </c>
      <c r="C26" s="176" t="s">
        <v>88</v>
      </c>
      <c r="D26" s="163"/>
      <c r="E26" s="164"/>
      <c r="F26" s="165"/>
      <c r="G26" s="165">
        <f>SUMIF(AG27:AG33,"&lt;&gt;NOR",G27:G33)</f>
        <v>0</v>
      </c>
      <c r="H26" s="165"/>
      <c r="I26" s="165">
        <f>SUM(I27:I33)</f>
        <v>0</v>
      </c>
      <c r="J26" s="165"/>
      <c r="K26" s="165">
        <f>SUM(K27:K33)</f>
        <v>0</v>
      </c>
      <c r="L26" s="165"/>
      <c r="M26" s="165">
        <f>SUM(M27:M33)</f>
        <v>0</v>
      </c>
      <c r="N26" s="164"/>
      <c r="O26" s="164">
        <f>SUM(O27:O33)</f>
        <v>1.43</v>
      </c>
      <c r="P26" s="164"/>
      <c r="Q26" s="164">
        <f>SUM(Q27:Q33)</f>
        <v>0</v>
      </c>
      <c r="R26" s="165"/>
      <c r="S26" s="165"/>
      <c r="T26" s="166"/>
      <c r="U26" s="160"/>
      <c r="V26" s="160">
        <f>SUM(V27:V33)</f>
        <v>25.450000000000003</v>
      </c>
      <c r="W26" s="160"/>
      <c r="X26" s="160"/>
      <c r="Y26" s="160"/>
      <c r="AG26" t="s">
        <v>168</v>
      </c>
    </row>
    <row r="27" spans="1:60" ht="33.75" outlineLevel="1" x14ac:dyDescent="0.2">
      <c r="A27" s="168">
        <v>5</v>
      </c>
      <c r="B27" s="169" t="s">
        <v>610</v>
      </c>
      <c r="C27" s="177" t="s">
        <v>611</v>
      </c>
      <c r="D27" s="170" t="s">
        <v>205</v>
      </c>
      <c r="E27" s="171">
        <v>19.7</v>
      </c>
      <c r="F27" s="172"/>
      <c r="G27" s="173">
        <f>ROUND(E27*F27,2)</f>
        <v>0</v>
      </c>
      <c r="H27" s="172"/>
      <c r="I27" s="173">
        <f>ROUND(E27*H27,2)</f>
        <v>0</v>
      </c>
      <c r="J27" s="172"/>
      <c r="K27" s="173">
        <f>ROUND(E27*J27,2)</f>
        <v>0</v>
      </c>
      <c r="L27" s="173">
        <v>21</v>
      </c>
      <c r="M27" s="173">
        <f>G27*(1+L27/100)</f>
        <v>0</v>
      </c>
      <c r="N27" s="171">
        <v>2.5000000000000001E-2</v>
      </c>
      <c r="O27" s="171">
        <f>ROUND(E27*N27,2)</f>
        <v>0.49</v>
      </c>
      <c r="P27" s="171">
        <v>0</v>
      </c>
      <c r="Q27" s="171">
        <f>ROUND(E27*P27,2)</f>
        <v>0</v>
      </c>
      <c r="R27" s="173" t="s">
        <v>220</v>
      </c>
      <c r="S27" s="173" t="s">
        <v>182</v>
      </c>
      <c r="T27" s="174" t="s">
        <v>182</v>
      </c>
      <c r="U27" s="157">
        <v>0.45195000000000002</v>
      </c>
      <c r="V27" s="157">
        <f>ROUND(E27*U27,2)</f>
        <v>8.9</v>
      </c>
      <c r="W27" s="157"/>
      <c r="X27" s="157" t="s">
        <v>174</v>
      </c>
      <c r="Y27" s="157" t="s">
        <v>175</v>
      </c>
      <c r="Z27" s="147"/>
      <c r="AA27" s="147"/>
      <c r="AB27" s="147"/>
      <c r="AC27" s="147"/>
      <c r="AD27" s="147"/>
      <c r="AE27" s="147"/>
      <c r="AF27" s="147"/>
      <c r="AG27" s="147" t="s">
        <v>207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48" t="s">
        <v>612</v>
      </c>
      <c r="D28" s="249"/>
      <c r="E28" s="249"/>
      <c r="F28" s="249"/>
      <c r="G28" s="249"/>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178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178" t="s">
        <v>613</v>
      </c>
      <c r="D29" s="158"/>
      <c r="E29" s="159">
        <v>10.85</v>
      </c>
      <c r="F29" s="157"/>
      <c r="G29" s="15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179</v>
      </c>
      <c r="AH29" s="147">
        <v>5</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178" t="s">
        <v>614</v>
      </c>
      <c r="D30" s="158"/>
      <c r="E30" s="159">
        <v>8.85</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179</v>
      </c>
      <c r="AH30" s="147">
        <v>5</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8">
        <v>6</v>
      </c>
      <c r="B31" s="169" t="s">
        <v>615</v>
      </c>
      <c r="C31" s="177" t="s">
        <v>616</v>
      </c>
      <c r="D31" s="170" t="s">
        <v>205</v>
      </c>
      <c r="E31" s="171">
        <v>19.7</v>
      </c>
      <c r="F31" s="172"/>
      <c r="G31" s="173">
        <f>ROUND(E31*F31,2)</f>
        <v>0</v>
      </c>
      <c r="H31" s="172"/>
      <c r="I31" s="173">
        <f>ROUND(E31*H31,2)</f>
        <v>0</v>
      </c>
      <c r="J31" s="172"/>
      <c r="K31" s="173">
        <f>ROUND(E31*J31,2)</f>
        <v>0</v>
      </c>
      <c r="L31" s="173">
        <v>21</v>
      </c>
      <c r="M31" s="173">
        <f>G31*(1+L31/100)</f>
        <v>0</v>
      </c>
      <c r="N31" s="171">
        <v>4.7660000000000001E-2</v>
      </c>
      <c r="O31" s="171">
        <f>ROUND(E31*N31,2)</f>
        <v>0.94</v>
      </c>
      <c r="P31" s="171">
        <v>0</v>
      </c>
      <c r="Q31" s="171">
        <f>ROUND(E31*P31,2)</f>
        <v>0</v>
      </c>
      <c r="R31" s="173" t="s">
        <v>206</v>
      </c>
      <c r="S31" s="173" t="s">
        <v>182</v>
      </c>
      <c r="T31" s="174" t="s">
        <v>182</v>
      </c>
      <c r="U31" s="157">
        <v>0.84</v>
      </c>
      <c r="V31" s="157">
        <f>ROUND(E31*U31,2)</f>
        <v>16.55</v>
      </c>
      <c r="W31" s="157"/>
      <c r="X31" s="157" t="s">
        <v>174</v>
      </c>
      <c r="Y31" s="157" t="s">
        <v>175</v>
      </c>
      <c r="Z31" s="147"/>
      <c r="AA31" s="147"/>
      <c r="AB31" s="147"/>
      <c r="AC31" s="147"/>
      <c r="AD31" s="147"/>
      <c r="AE31" s="147"/>
      <c r="AF31" s="147"/>
      <c r="AG31" s="147" t="s">
        <v>207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178" t="s">
        <v>613</v>
      </c>
      <c r="D32" s="158"/>
      <c r="E32" s="159">
        <v>10.85</v>
      </c>
      <c r="F32" s="157"/>
      <c r="G32" s="157"/>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179</v>
      </c>
      <c r="AH32" s="147">
        <v>5</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178" t="s">
        <v>614</v>
      </c>
      <c r="D33" s="158"/>
      <c r="E33" s="159">
        <v>8.85</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179</v>
      </c>
      <c r="AH33" s="147">
        <v>5</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
      <c r="A34" s="161" t="s">
        <v>167</v>
      </c>
      <c r="B34" s="162" t="s">
        <v>89</v>
      </c>
      <c r="C34" s="176" t="s">
        <v>90</v>
      </c>
      <c r="D34" s="163"/>
      <c r="E34" s="164"/>
      <c r="F34" s="165"/>
      <c r="G34" s="165">
        <f>SUMIF(AG35:AG201,"&lt;&gt;NOR",G35:G201)</f>
        <v>0</v>
      </c>
      <c r="H34" s="165"/>
      <c r="I34" s="165">
        <f>SUM(I35:I201)</f>
        <v>0</v>
      </c>
      <c r="J34" s="165"/>
      <c r="K34" s="165">
        <f>SUM(K35:K201)</f>
        <v>0</v>
      </c>
      <c r="L34" s="165"/>
      <c r="M34" s="165">
        <f>SUM(M35:M201)</f>
        <v>0</v>
      </c>
      <c r="N34" s="164"/>
      <c r="O34" s="164">
        <f>SUM(O35:O201)</f>
        <v>22.700000000000006</v>
      </c>
      <c r="P34" s="164"/>
      <c r="Q34" s="164">
        <f>SUM(Q35:Q201)</f>
        <v>0</v>
      </c>
      <c r="R34" s="165"/>
      <c r="S34" s="165"/>
      <c r="T34" s="166"/>
      <c r="U34" s="160"/>
      <c r="V34" s="160">
        <f>SUM(V35:V201)</f>
        <v>878.66000000000008</v>
      </c>
      <c r="W34" s="160"/>
      <c r="X34" s="160"/>
      <c r="Y34" s="160"/>
      <c r="AG34" t="s">
        <v>168</v>
      </c>
    </row>
    <row r="35" spans="1:60" outlineLevel="1" x14ac:dyDescent="0.2">
      <c r="A35" s="168">
        <v>7</v>
      </c>
      <c r="B35" s="169" t="s">
        <v>617</v>
      </c>
      <c r="C35" s="177" t="s">
        <v>618</v>
      </c>
      <c r="D35" s="170" t="s">
        <v>205</v>
      </c>
      <c r="E35" s="171">
        <v>70</v>
      </c>
      <c r="F35" s="172"/>
      <c r="G35" s="173">
        <f>ROUND(E35*F35,2)</f>
        <v>0</v>
      </c>
      <c r="H35" s="172"/>
      <c r="I35" s="173">
        <f>ROUND(E35*H35,2)</f>
        <v>0</v>
      </c>
      <c r="J35" s="172"/>
      <c r="K35" s="173">
        <f>ROUND(E35*J35,2)</f>
        <v>0</v>
      </c>
      <c r="L35" s="173">
        <v>21</v>
      </c>
      <c r="M35" s="173">
        <f>G35*(1+L35/100)</f>
        <v>0</v>
      </c>
      <c r="N35" s="171">
        <v>3.7670000000000002E-2</v>
      </c>
      <c r="O35" s="171">
        <f>ROUND(E35*N35,2)</f>
        <v>2.64</v>
      </c>
      <c r="P35" s="171">
        <v>0</v>
      </c>
      <c r="Q35" s="171">
        <f>ROUND(E35*P35,2)</f>
        <v>0</v>
      </c>
      <c r="R35" s="173" t="s">
        <v>220</v>
      </c>
      <c r="S35" s="173" t="s">
        <v>182</v>
      </c>
      <c r="T35" s="174" t="s">
        <v>182</v>
      </c>
      <c r="U35" s="157">
        <v>0</v>
      </c>
      <c r="V35" s="157">
        <f>ROUND(E35*U35,2)</f>
        <v>0</v>
      </c>
      <c r="W35" s="157"/>
      <c r="X35" s="157" t="s">
        <v>174</v>
      </c>
      <c r="Y35" s="157" t="s">
        <v>175</v>
      </c>
      <c r="Z35" s="147"/>
      <c r="AA35" s="147"/>
      <c r="AB35" s="147"/>
      <c r="AC35" s="147"/>
      <c r="AD35" s="147"/>
      <c r="AE35" s="147"/>
      <c r="AF35" s="147"/>
      <c r="AG35" s="147" t="s">
        <v>176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2" x14ac:dyDescent="0.2">
      <c r="A36" s="154"/>
      <c r="B36" s="155"/>
      <c r="C36" s="257" t="s">
        <v>619</v>
      </c>
      <c r="D36" s="258"/>
      <c r="E36" s="258"/>
      <c r="F36" s="258"/>
      <c r="G36" s="258"/>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209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246" t="s">
        <v>620</v>
      </c>
      <c r="D37" s="247"/>
      <c r="E37" s="247"/>
      <c r="F37" s="247"/>
      <c r="G37" s="24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178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178" t="s">
        <v>621</v>
      </c>
      <c r="D38" s="158"/>
      <c r="E38" s="159">
        <v>70</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179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8">
        <v>8</v>
      </c>
      <c r="B39" s="169" t="s">
        <v>622</v>
      </c>
      <c r="C39" s="177" t="s">
        <v>623</v>
      </c>
      <c r="D39" s="170" t="s">
        <v>205</v>
      </c>
      <c r="E39" s="171">
        <v>196.93</v>
      </c>
      <c r="F39" s="172"/>
      <c r="G39" s="173">
        <f>ROUND(E39*F39,2)</f>
        <v>0</v>
      </c>
      <c r="H39" s="172"/>
      <c r="I39" s="173">
        <f>ROUND(E39*H39,2)</f>
        <v>0</v>
      </c>
      <c r="J39" s="172"/>
      <c r="K39" s="173">
        <f>ROUND(E39*J39,2)</f>
        <v>0</v>
      </c>
      <c r="L39" s="173">
        <v>21</v>
      </c>
      <c r="M39" s="173">
        <f>G39*(1+L39/100)</f>
        <v>0</v>
      </c>
      <c r="N39" s="171">
        <v>5.0000000000000001E-3</v>
      </c>
      <c r="O39" s="171">
        <f>ROUND(E39*N39,2)</f>
        <v>0.98</v>
      </c>
      <c r="P39" s="171">
        <v>0</v>
      </c>
      <c r="Q39" s="171">
        <f>ROUND(E39*P39,2)</f>
        <v>0</v>
      </c>
      <c r="R39" s="173" t="s">
        <v>206</v>
      </c>
      <c r="S39" s="173" t="s">
        <v>182</v>
      </c>
      <c r="T39" s="174" t="s">
        <v>182</v>
      </c>
      <c r="U39" s="157">
        <v>0.08</v>
      </c>
      <c r="V39" s="157">
        <f>ROUND(E39*U39,2)</f>
        <v>15.75</v>
      </c>
      <c r="W39" s="157"/>
      <c r="X39" s="157" t="s">
        <v>174</v>
      </c>
      <c r="Y39" s="157" t="s">
        <v>175</v>
      </c>
      <c r="Z39" s="147"/>
      <c r="AA39" s="147"/>
      <c r="AB39" s="147"/>
      <c r="AC39" s="147"/>
      <c r="AD39" s="147"/>
      <c r="AE39" s="147"/>
      <c r="AF39" s="147"/>
      <c r="AG39" s="147" t="s">
        <v>207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257" t="s">
        <v>624</v>
      </c>
      <c r="D40" s="258"/>
      <c r="E40" s="258"/>
      <c r="F40" s="258"/>
      <c r="G40" s="258"/>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209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246" t="s">
        <v>625</v>
      </c>
      <c r="D41" s="247"/>
      <c r="E41" s="247"/>
      <c r="F41" s="247"/>
      <c r="G41" s="24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178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178" t="s">
        <v>626</v>
      </c>
      <c r="D42" s="158"/>
      <c r="E42" s="159">
        <v>127</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179</v>
      </c>
      <c r="AH42" s="147">
        <v>5</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78" t="s">
        <v>627</v>
      </c>
      <c r="D43" s="158"/>
      <c r="E43" s="159">
        <v>69.930000000000007</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179</v>
      </c>
      <c r="AH43" s="147">
        <v>5</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68">
        <v>9</v>
      </c>
      <c r="B44" s="169" t="s">
        <v>1168</v>
      </c>
      <c r="C44" s="177" t="s">
        <v>1169</v>
      </c>
      <c r="D44" s="170" t="s">
        <v>205</v>
      </c>
      <c r="E44" s="171">
        <v>635.67250000000001</v>
      </c>
      <c r="F44" s="172"/>
      <c r="G44" s="173">
        <f>ROUND(E44*F44,2)</f>
        <v>0</v>
      </c>
      <c r="H44" s="172"/>
      <c r="I44" s="173">
        <f>ROUND(E44*H44,2)</f>
        <v>0</v>
      </c>
      <c r="J44" s="172"/>
      <c r="K44" s="173">
        <f>ROUND(E44*J44,2)</f>
        <v>0</v>
      </c>
      <c r="L44" s="173">
        <v>21</v>
      </c>
      <c r="M44" s="173">
        <f>G44*(1+L44/100)</f>
        <v>0</v>
      </c>
      <c r="N44" s="171">
        <v>2.63E-3</v>
      </c>
      <c r="O44" s="171">
        <f>ROUND(E44*N44,2)</f>
        <v>1.67</v>
      </c>
      <c r="P44" s="171">
        <v>0</v>
      </c>
      <c r="Q44" s="171">
        <f>ROUND(E44*P44,2)</f>
        <v>0</v>
      </c>
      <c r="R44" s="173" t="s">
        <v>206</v>
      </c>
      <c r="S44" s="173" t="s">
        <v>182</v>
      </c>
      <c r="T44" s="174" t="s">
        <v>182</v>
      </c>
      <c r="U44" s="157">
        <v>0</v>
      </c>
      <c r="V44" s="157">
        <f>ROUND(E44*U44,2)</f>
        <v>0</v>
      </c>
      <c r="W44" s="157"/>
      <c r="X44" s="157" t="s">
        <v>174</v>
      </c>
      <c r="Y44" s="157" t="s">
        <v>175</v>
      </c>
      <c r="Z44" s="147"/>
      <c r="AA44" s="147"/>
      <c r="AB44" s="147"/>
      <c r="AC44" s="147"/>
      <c r="AD44" s="147"/>
      <c r="AE44" s="147"/>
      <c r="AF44" s="147"/>
      <c r="AG44" s="147" t="s">
        <v>176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257" t="s">
        <v>624</v>
      </c>
      <c r="D45" s="258"/>
      <c r="E45" s="258"/>
      <c r="F45" s="258"/>
      <c r="G45" s="258"/>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209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78" t="s">
        <v>628</v>
      </c>
      <c r="D46" s="158"/>
      <c r="E46" s="159">
        <v>0.24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179</v>
      </c>
      <c r="AH46" s="147">
        <v>5</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78" t="s">
        <v>629</v>
      </c>
      <c r="D47" s="158"/>
      <c r="E47" s="159">
        <v>0.65</v>
      </c>
      <c r="F47" s="157"/>
      <c r="G47" s="157"/>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179</v>
      </c>
      <c r="AH47" s="147">
        <v>5</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3" x14ac:dyDescent="0.2">
      <c r="A48" s="154"/>
      <c r="B48" s="155"/>
      <c r="C48" s="178" t="s">
        <v>630</v>
      </c>
      <c r="D48" s="158"/>
      <c r="E48" s="159">
        <v>4.3499999999999996</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179</v>
      </c>
      <c r="AH48" s="147">
        <v>5</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178" t="s">
        <v>631</v>
      </c>
      <c r="D49" s="158"/>
      <c r="E49" s="159">
        <v>85.635000000000005</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179</v>
      </c>
      <c r="AH49" s="147">
        <v>5</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178" t="s">
        <v>632</v>
      </c>
      <c r="D50" s="158"/>
      <c r="E50" s="159">
        <v>3.2050000000000001</v>
      </c>
      <c r="F50" s="157"/>
      <c r="G50" s="157"/>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179</v>
      </c>
      <c r="AH50" s="147">
        <v>5</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178" t="s">
        <v>633</v>
      </c>
      <c r="D51" s="158"/>
      <c r="E51" s="159">
        <v>22.914999999999999</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179</v>
      </c>
      <c r="AH51" s="147">
        <v>5</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78" t="s">
        <v>634</v>
      </c>
      <c r="D52" s="158"/>
      <c r="E52" s="159">
        <v>479.92500000000001</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179</v>
      </c>
      <c r="AH52" s="147">
        <v>5</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78" t="s">
        <v>635</v>
      </c>
      <c r="D53" s="158"/>
      <c r="E53" s="159">
        <v>38.752499999999998</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179</v>
      </c>
      <c r="AH53" s="147">
        <v>5</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68">
        <v>10</v>
      </c>
      <c r="B54" s="169" t="s">
        <v>636</v>
      </c>
      <c r="C54" s="177" t="s">
        <v>637</v>
      </c>
      <c r="D54" s="170" t="s">
        <v>205</v>
      </c>
      <c r="E54" s="171">
        <v>196.93</v>
      </c>
      <c r="F54" s="172"/>
      <c r="G54" s="173">
        <f>ROUND(E54*F54,2)</f>
        <v>0</v>
      </c>
      <c r="H54" s="172"/>
      <c r="I54" s="173">
        <f>ROUND(E54*H54,2)</f>
        <v>0</v>
      </c>
      <c r="J54" s="172"/>
      <c r="K54" s="173">
        <f>ROUND(E54*J54,2)</f>
        <v>0</v>
      </c>
      <c r="L54" s="173">
        <v>21</v>
      </c>
      <c r="M54" s="173">
        <f>G54*(1+L54/100)</f>
        <v>0</v>
      </c>
      <c r="N54" s="171">
        <v>4.3310000000000001E-2</v>
      </c>
      <c r="O54" s="171">
        <f>ROUND(E54*N54,2)</f>
        <v>8.5299999999999994</v>
      </c>
      <c r="P54" s="171">
        <v>0</v>
      </c>
      <c r="Q54" s="171">
        <f>ROUND(E54*P54,2)</f>
        <v>0</v>
      </c>
      <c r="R54" s="173" t="s">
        <v>206</v>
      </c>
      <c r="S54" s="173" t="s">
        <v>182</v>
      </c>
      <c r="T54" s="174" t="s">
        <v>182</v>
      </c>
      <c r="U54" s="157">
        <v>0.5</v>
      </c>
      <c r="V54" s="157">
        <f>ROUND(E54*U54,2)</f>
        <v>98.47</v>
      </c>
      <c r="W54" s="157"/>
      <c r="X54" s="157" t="s">
        <v>174</v>
      </c>
      <c r="Y54" s="157" t="s">
        <v>175</v>
      </c>
      <c r="Z54" s="147"/>
      <c r="AA54" s="147"/>
      <c r="AB54" s="147"/>
      <c r="AC54" s="147"/>
      <c r="AD54" s="147"/>
      <c r="AE54" s="147"/>
      <c r="AF54" s="147"/>
      <c r="AG54" s="147" t="s">
        <v>207</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257" t="s">
        <v>624</v>
      </c>
      <c r="D55" s="258"/>
      <c r="E55" s="258"/>
      <c r="F55" s="258"/>
      <c r="G55" s="258"/>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209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246" t="s">
        <v>625</v>
      </c>
      <c r="D56" s="247"/>
      <c r="E56" s="247"/>
      <c r="F56" s="247"/>
      <c r="G56" s="24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178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2" x14ac:dyDescent="0.2">
      <c r="A57" s="154"/>
      <c r="B57" s="155"/>
      <c r="C57" s="178" t="s">
        <v>638</v>
      </c>
      <c r="D57" s="158"/>
      <c r="E57" s="159">
        <v>196.93</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179</v>
      </c>
      <c r="AH57" s="147">
        <v>5</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33.75" outlineLevel="1" x14ac:dyDescent="0.2">
      <c r="A58" s="168">
        <v>11</v>
      </c>
      <c r="B58" s="169" t="s">
        <v>639</v>
      </c>
      <c r="C58" s="177" t="s">
        <v>640</v>
      </c>
      <c r="D58" s="170" t="s">
        <v>205</v>
      </c>
      <c r="E58" s="171">
        <v>668.10249999999996</v>
      </c>
      <c r="F58" s="172"/>
      <c r="G58" s="173">
        <f>ROUND(E58*F58,2)</f>
        <v>0</v>
      </c>
      <c r="H58" s="172"/>
      <c r="I58" s="173">
        <f>ROUND(E58*H58,2)</f>
        <v>0</v>
      </c>
      <c r="J58" s="172"/>
      <c r="K58" s="173">
        <f>ROUND(E58*J58,2)</f>
        <v>0</v>
      </c>
      <c r="L58" s="173">
        <v>21</v>
      </c>
      <c r="M58" s="173">
        <f>G58*(1+L58/100)</f>
        <v>0</v>
      </c>
      <c r="N58" s="171">
        <v>1.9000000000000001E-4</v>
      </c>
      <c r="O58" s="171">
        <f>ROUND(E58*N58,2)</f>
        <v>0.13</v>
      </c>
      <c r="P58" s="171">
        <v>0</v>
      </c>
      <c r="Q58" s="171">
        <f>ROUND(E58*P58,2)</f>
        <v>0</v>
      </c>
      <c r="R58" s="173" t="s">
        <v>206</v>
      </c>
      <c r="S58" s="173" t="s">
        <v>182</v>
      </c>
      <c r="T58" s="174" t="s">
        <v>182</v>
      </c>
      <c r="U58" s="157">
        <v>0.05</v>
      </c>
      <c r="V58" s="157">
        <f>ROUND(E58*U58,2)</f>
        <v>33.409999999999997</v>
      </c>
      <c r="W58" s="157"/>
      <c r="X58" s="157" t="s">
        <v>174</v>
      </c>
      <c r="Y58" s="157" t="s">
        <v>175</v>
      </c>
      <c r="Z58" s="147"/>
      <c r="AA58" s="147"/>
      <c r="AB58" s="147"/>
      <c r="AC58" s="147"/>
      <c r="AD58" s="147"/>
      <c r="AE58" s="147"/>
      <c r="AF58" s="147"/>
      <c r="AG58" s="147" t="s">
        <v>176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
      <c r="A59" s="154"/>
      <c r="B59" s="155"/>
      <c r="C59" s="257" t="s">
        <v>624</v>
      </c>
      <c r="D59" s="258"/>
      <c r="E59" s="258"/>
      <c r="F59" s="258"/>
      <c r="G59" s="258"/>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209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
      <c r="A60" s="154"/>
      <c r="B60" s="155"/>
      <c r="C60" s="178" t="s">
        <v>641</v>
      </c>
      <c r="D60" s="158"/>
      <c r="E60" s="159">
        <v>32.43</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179</v>
      </c>
      <c r="AH60" s="147">
        <v>5</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78" t="s">
        <v>642</v>
      </c>
      <c r="D61" s="158"/>
      <c r="E61" s="159">
        <v>635.67250000000001</v>
      </c>
      <c r="F61" s="157"/>
      <c r="G61" s="15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179</v>
      </c>
      <c r="AH61" s="147">
        <v>5</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33.75" outlineLevel="1" x14ac:dyDescent="0.2">
      <c r="A62" s="168">
        <v>12</v>
      </c>
      <c r="B62" s="169" t="s">
        <v>643</v>
      </c>
      <c r="C62" s="177" t="s">
        <v>640</v>
      </c>
      <c r="D62" s="170" t="s">
        <v>205</v>
      </c>
      <c r="E62" s="171">
        <v>668.10249999999996</v>
      </c>
      <c r="F62" s="172"/>
      <c r="G62" s="173">
        <f>ROUND(E62*F62,2)</f>
        <v>0</v>
      </c>
      <c r="H62" s="172"/>
      <c r="I62" s="173">
        <f>ROUND(E62*H62,2)</f>
        <v>0</v>
      </c>
      <c r="J62" s="172"/>
      <c r="K62" s="173">
        <f>ROUND(E62*J62,2)</f>
        <v>0</v>
      </c>
      <c r="L62" s="173">
        <v>21</v>
      </c>
      <c r="M62" s="173">
        <f>G62*(1+L62/100)</f>
        <v>0</v>
      </c>
      <c r="N62" s="171">
        <v>5.0000000000000002E-5</v>
      </c>
      <c r="O62" s="171">
        <f>ROUND(E62*N62,2)</f>
        <v>0.03</v>
      </c>
      <c r="P62" s="171">
        <v>0</v>
      </c>
      <c r="Q62" s="171">
        <f>ROUND(E62*P62,2)</f>
        <v>0</v>
      </c>
      <c r="R62" s="173" t="s">
        <v>206</v>
      </c>
      <c r="S62" s="173" t="s">
        <v>182</v>
      </c>
      <c r="T62" s="174" t="s">
        <v>182</v>
      </c>
      <c r="U62" s="157">
        <v>7.0000000000000007E-2</v>
      </c>
      <c r="V62" s="157">
        <f>ROUND(E62*U62,2)</f>
        <v>46.77</v>
      </c>
      <c r="W62" s="157"/>
      <c r="X62" s="157" t="s">
        <v>174</v>
      </c>
      <c r="Y62" s="157" t="s">
        <v>175</v>
      </c>
      <c r="Z62" s="147"/>
      <c r="AA62" s="147"/>
      <c r="AB62" s="147"/>
      <c r="AC62" s="147"/>
      <c r="AD62" s="147"/>
      <c r="AE62" s="147"/>
      <c r="AF62" s="147"/>
      <c r="AG62" s="147" t="s">
        <v>176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257" t="s">
        <v>624</v>
      </c>
      <c r="D63" s="258"/>
      <c r="E63" s="258"/>
      <c r="F63" s="258"/>
      <c r="G63" s="258"/>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209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246" t="s">
        <v>644</v>
      </c>
      <c r="D64" s="247"/>
      <c r="E64" s="247"/>
      <c r="F64" s="247"/>
      <c r="G64" s="24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178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178" t="s">
        <v>641</v>
      </c>
      <c r="D65" s="158"/>
      <c r="E65" s="159">
        <v>32.43</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179</v>
      </c>
      <c r="AH65" s="147">
        <v>5</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
      <c r="A66" s="154"/>
      <c r="B66" s="155"/>
      <c r="C66" s="178" t="s">
        <v>642</v>
      </c>
      <c r="D66" s="158"/>
      <c r="E66" s="159">
        <v>635.67250000000001</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179</v>
      </c>
      <c r="AH66" s="147">
        <v>5</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8">
        <v>13</v>
      </c>
      <c r="B67" s="169" t="s">
        <v>645</v>
      </c>
      <c r="C67" s="177" t="s">
        <v>646</v>
      </c>
      <c r="D67" s="170" t="s">
        <v>205</v>
      </c>
      <c r="E67" s="171">
        <v>103.13500000000001</v>
      </c>
      <c r="F67" s="172"/>
      <c r="G67" s="173">
        <f>ROUND(E67*F67,2)</f>
        <v>0</v>
      </c>
      <c r="H67" s="172"/>
      <c r="I67" s="173">
        <f>ROUND(E67*H67,2)</f>
        <v>0</v>
      </c>
      <c r="J67" s="172"/>
      <c r="K67" s="173">
        <f>ROUND(E67*J67,2)</f>
        <v>0</v>
      </c>
      <c r="L67" s="173">
        <v>21</v>
      </c>
      <c r="M67" s="173">
        <f>G67*(1+L67/100)</f>
        <v>0</v>
      </c>
      <c r="N67" s="171">
        <v>4.0000000000000003E-5</v>
      </c>
      <c r="O67" s="171">
        <f>ROUND(E67*N67,2)</f>
        <v>0</v>
      </c>
      <c r="P67" s="171">
        <v>0</v>
      </c>
      <c r="Q67" s="171">
        <f>ROUND(E67*P67,2)</f>
        <v>0</v>
      </c>
      <c r="R67" s="173" t="s">
        <v>206</v>
      </c>
      <c r="S67" s="173" t="s">
        <v>182</v>
      </c>
      <c r="T67" s="174" t="s">
        <v>182</v>
      </c>
      <c r="U67" s="157">
        <v>0</v>
      </c>
      <c r="V67" s="157">
        <f>ROUND(E67*U67,2)</f>
        <v>0</v>
      </c>
      <c r="W67" s="157"/>
      <c r="X67" s="157" t="s">
        <v>174</v>
      </c>
      <c r="Y67" s="157" t="s">
        <v>175</v>
      </c>
      <c r="Z67" s="147"/>
      <c r="AA67" s="147"/>
      <c r="AB67" s="147"/>
      <c r="AC67" s="147"/>
      <c r="AD67" s="147"/>
      <c r="AE67" s="147"/>
      <c r="AF67" s="147"/>
      <c r="AG67" s="147" t="s">
        <v>176</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2" x14ac:dyDescent="0.2">
      <c r="A68" s="154"/>
      <c r="B68" s="155"/>
      <c r="C68" s="257" t="s">
        <v>647</v>
      </c>
      <c r="D68" s="258"/>
      <c r="E68" s="258"/>
      <c r="F68" s="258"/>
      <c r="G68" s="258"/>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209</v>
      </c>
      <c r="AH68" s="147"/>
      <c r="AI68" s="147"/>
      <c r="AJ68" s="147"/>
      <c r="AK68" s="147"/>
      <c r="AL68" s="147"/>
      <c r="AM68" s="147"/>
      <c r="AN68" s="147"/>
      <c r="AO68" s="147"/>
      <c r="AP68" s="147"/>
      <c r="AQ68" s="147"/>
      <c r="AR68" s="147"/>
      <c r="AS68" s="147"/>
      <c r="AT68" s="147"/>
      <c r="AU68" s="147"/>
      <c r="AV68" s="147"/>
      <c r="AW68" s="147"/>
      <c r="AX68" s="147"/>
      <c r="AY68" s="147"/>
      <c r="AZ68" s="147"/>
      <c r="BA68" s="175" t="str">
        <f>C68</f>
        <v>s rámy a zárubněmi, zábradlí, předmětů oplechování apod., které se zřizují ještě před úpravami povrchu, před jejich znečištěním při úpravách povrchu nástřikem plastických (lepivých) maltovin</v>
      </c>
      <c r="BB68" s="147"/>
      <c r="BC68" s="147"/>
      <c r="BD68" s="147"/>
      <c r="BE68" s="147"/>
      <c r="BF68" s="147"/>
      <c r="BG68" s="147"/>
      <c r="BH68" s="147"/>
    </row>
    <row r="69" spans="1:60" outlineLevel="2" x14ac:dyDescent="0.2">
      <c r="A69" s="154"/>
      <c r="B69" s="155"/>
      <c r="C69" s="178" t="s">
        <v>648</v>
      </c>
      <c r="D69" s="158"/>
      <c r="E69" s="159">
        <v>3.19</v>
      </c>
      <c r="F69" s="157"/>
      <c r="G69" s="1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179</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178" t="s">
        <v>649</v>
      </c>
      <c r="D70" s="158"/>
      <c r="E70" s="159">
        <v>59.865000000000002</v>
      </c>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179</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
      <c r="A71" s="154"/>
      <c r="B71" s="155"/>
      <c r="C71" s="178" t="s">
        <v>650</v>
      </c>
      <c r="D71" s="158"/>
      <c r="E71" s="159">
        <v>18.68</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179</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78" t="s">
        <v>651</v>
      </c>
      <c r="D72" s="158"/>
      <c r="E72" s="159">
        <v>21.4</v>
      </c>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179</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8">
        <v>14</v>
      </c>
      <c r="B73" s="169" t="s">
        <v>1179</v>
      </c>
      <c r="C73" s="177" t="s">
        <v>1180</v>
      </c>
      <c r="D73" s="170" t="s">
        <v>205</v>
      </c>
      <c r="E73" s="171">
        <v>4.5</v>
      </c>
      <c r="F73" s="172"/>
      <c r="G73" s="173">
        <f>ROUND(E73*F73,2)</f>
        <v>0</v>
      </c>
      <c r="H73" s="172"/>
      <c r="I73" s="173">
        <f>ROUND(E73*H73,2)</f>
        <v>0</v>
      </c>
      <c r="J73" s="172"/>
      <c r="K73" s="173">
        <f>ROUND(E73*J73,2)</f>
        <v>0</v>
      </c>
      <c r="L73" s="173">
        <v>21</v>
      </c>
      <c r="M73" s="173">
        <f>G73*(1+L73/100)</f>
        <v>0</v>
      </c>
      <c r="N73" s="171">
        <v>3.5000000000000001E-3</v>
      </c>
      <c r="O73" s="171">
        <f>ROUND(E73*N73,2)</f>
        <v>0.02</v>
      </c>
      <c r="P73" s="171">
        <v>0</v>
      </c>
      <c r="Q73" s="171">
        <f>ROUND(E73*P73,2)</f>
        <v>0</v>
      </c>
      <c r="R73" s="173" t="s">
        <v>206</v>
      </c>
      <c r="S73" s="173" t="s">
        <v>182</v>
      </c>
      <c r="T73" s="174" t="s">
        <v>182</v>
      </c>
      <c r="U73" s="157">
        <v>0</v>
      </c>
      <c r="V73" s="157">
        <f>ROUND(E73*U73,2)</f>
        <v>0</v>
      </c>
      <c r="W73" s="157"/>
      <c r="X73" s="157" t="s">
        <v>174</v>
      </c>
      <c r="Y73" s="157" t="s">
        <v>175</v>
      </c>
      <c r="Z73" s="147"/>
      <c r="AA73" s="147"/>
      <c r="AB73" s="147"/>
      <c r="AC73" s="147"/>
      <c r="AD73" s="147"/>
      <c r="AE73" s="147"/>
      <c r="AF73" s="147"/>
      <c r="AG73" s="147" t="s">
        <v>176</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178" t="s">
        <v>652</v>
      </c>
      <c r="D74" s="158"/>
      <c r="E74" s="159">
        <v>4.5</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179</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68">
        <v>15</v>
      </c>
      <c r="B75" s="169" t="s">
        <v>1171</v>
      </c>
      <c r="C75" s="177" t="s">
        <v>1170</v>
      </c>
      <c r="D75" s="170" t="s">
        <v>205</v>
      </c>
      <c r="E75" s="171">
        <v>1.69</v>
      </c>
      <c r="F75" s="172"/>
      <c r="G75" s="173">
        <f>ROUND(E75*F75,2)</f>
        <v>0</v>
      </c>
      <c r="H75" s="172"/>
      <c r="I75" s="173">
        <f>ROUND(E75*H75,2)</f>
        <v>0</v>
      </c>
      <c r="J75" s="172"/>
      <c r="K75" s="173">
        <f>ROUND(E75*J75,2)</f>
        <v>0</v>
      </c>
      <c r="L75" s="173">
        <v>21</v>
      </c>
      <c r="M75" s="173">
        <f>G75*(1+L75/100)</f>
        <v>0</v>
      </c>
      <c r="N75" s="171">
        <v>6.0299999999999998E-3</v>
      </c>
      <c r="O75" s="171">
        <f>ROUND(E75*N75,2)</f>
        <v>0.01</v>
      </c>
      <c r="P75" s="171">
        <v>0</v>
      </c>
      <c r="Q75" s="171">
        <f>ROUND(E75*P75,2)</f>
        <v>0</v>
      </c>
      <c r="R75" s="173" t="s">
        <v>206</v>
      </c>
      <c r="S75" s="173" t="s">
        <v>182</v>
      </c>
      <c r="T75" s="174" t="s">
        <v>182</v>
      </c>
      <c r="U75" s="157">
        <v>0.49</v>
      </c>
      <c r="V75" s="157">
        <f>ROUND(E75*U75,2)</f>
        <v>0.83</v>
      </c>
      <c r="W75" s="157"/>
      <c r="X75" s="157" t="s">
        <v>174</v>
      </c>
      <c r="Y75" s="157" t="s">
        <v>175</v>
      </c>
      <c r="Z75" s="147"/>
      <c r="AA75" s="147"/>
      <c r="AB75" s="147"/>
      <c r="AC75" s="147"/>
      <c r="AD75" s="147"/>
      <c r="AE75" s="147"/>
      <c r="AF75" s="147"/>
      <c r="AG75" s="147" t="s">
        <v>176</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2" x14ac:dyDescent="0.2">
      <c r="A76" s="154"/>
      <c r="B76" s="155"/>
      <c r="C76" s="257" t="s">
        <v>653</v>
      </c>
      <c r="D76" s="258"/>
      <c r="E76" s="258"/>
      <c r="F76" s="258"/>
      <c r="G76" s="258"/>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209</v>
      </c>
      <c r="AH76" s="147"/>
      <c r="AI76" s="147"/>
      <c r="AJ76" s="147"/>
      <c r="AK76" s="147"/>
      <c r="AL76" s="147"/>
      <c r="AM76" s="147"/>
      <c r="AN76" s="147"/>
      <c r="AO76" s="147"/>
      <c r="AP76" s="147"/>
      <c r="AQ76" s="147"/>
      <c r="AR76" s="147"/>
      <c r="AS76" s="147"/>
      <c r="AT76" s="147"/>
      <c r="AU76" s="147"/>
      <c r="AV76" s="147"/>
      <c r="AW76" s="147"/>
      <c r="AX76" s="147"/>
      <c r="AY76" s="147"/>
      <c r="AZ76" s="147"/>
      <c r="BA76" s="175" t="str">
        <f>C76</f>
        <v>nanesení lepicího tmelu na izolační desky, nalepení desek a zajištění talířovými hmoždinkami (6 ks/m2). Bez povrchové úpravy desek.</v>
      </c>
      <c r="BB76" s="147"/>
      <c r="BC76" s="147"/>
      <c r="BD76" s="147"/>
      <c r="BE76" s="147"/>
      <c r="BF76" s="147"/>
      <c r="BG76" s="147"/>
      <c r="BH76" s="147"/>
    </row>
    <row r="77" spans="1:60" outlineLevel="2" x14ac:dyDescent="0.2">
      <c r="A77" s="154"/>
      <c r="B77" s="155"/>
      <c r="C77" s="178" t="s">
        <v>654</v>
      </c>
      <c r="D77" s="158"/>
      <c r="E77" s="159">
        <v>1.69</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179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8">
        <v>16</v>
      </c>
      <c r="B78" s="169" t="s">
        <v>655</v>
      </c>
      <c r="C78" s="177" t="s">
        <v>656</v>
      </c>
      <c r="D78" s="170" t="s">
        <v>205</v>
      </c>
      <c r="E78" s="171">
        <v>31.31</v>
      </c>
      <c r="F78" s="172"/>
      <c r="G78" s="173">
        <f>ROUND(E78*F78,2)</f>
        <v>0</v>
      </c>
      <c r="H78" s="172"/>
      <c r="I78" s="173">
        <f>ROUND(E78*H78,2)</f>
        <v>0</v>
      </c>
      <c r="J78" s="172"/>
      <c r="K78" s="173">
        <f>ROUND(E78*J78,2)</f>
        <v>0</v>
      </c>
      <c r="L78" s="173">
        <v>21</v>
      </c>
      <c r="M78" s="173">
        <f>G78*(1+L78/100)</f>
        <v>0</v>
      </c>
      <c r="N78" s="171">
        <v>8.7799999999999996E-3</v>
      </c>
      <c r="O78" s="171">
        <f>ROUND(E78*N78,2)</f>
        <v>0.27</v>
      </c>
      <c r="P78" s="171">
        <v>0</v>
      </c>
      <c r="Q78" s="171">
        <f>ROUND(E78*P78,2)</f>
        <v>0</v>
      </c>
      <c r="R78" s="173" t="s">
        <v>206</v>
      </c>
      <c r="S78" s="173" t="s">
        <v>182</v>
      </c>
      <c r="T78" s="174" t="s">
        <v>182</v>
      </c>
      <c r="U78" s="157">
        <v>0.49</v>
      </c>
      <c r="V78" s="157">
        <f>ROUND(E78*U78,2)</f>
        <v>15.34</v>
      </c>
      <c r="W78" s="157"/>
      <c r="X78" s="157" t="s">
        <v>174</v>
      </c>
      <c r="Y78" s="157" t="s">
        <v>175</v>
      </c>
      <c r="Z78" s="147"/>
      <c r="AA78" s="147"/>
      <c r="AB78" s="147"/>
      <c r="AC78" s="147"/>
      <c r="AD78" s="147"/>
      <c r="AE78" s="147"/>
      <c r="AF78" s="147"/>
      <c r="AG78" s="147" t="s">
        <v>176</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257" t="s">
        <v>653</v>
      </c>
      <c r="D79" s="258"/>
      <c r="E79" s="258"/>
      <c r="F79" s="258"/>
      <c r="G79" s="258"/>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209</v>
      </c>
      <c r="AH79" s="147"/>
      <c r="AI79" s="147"/>
      <c r="AJ79" s="147"/>
      <c r="AK79" s="147"/>
      <c r="AL79" s="147"/>
      <c r="AM79" s="147"/>
      <c r="AN79" s="147"/>
      <c r="AO79" s="147"/>
      <c r="AP79" s="147"/>
      <c r="AQ79" s="147"/>
      <c r="AR79" s="147"/>
      <c r="AS79" s="147"/>
      <c r="AT79" s="147"/>
      <c r="AU79" s="147"/>
      <c r="AV79" s="147"/>
      <c r="AW79" s="147"/>
      <c r="AX79" s="147"/>
      <c r="AY79" s="147"/>
      <c r="AZ79" s="147"/>
      <c r="BA79" s="175" t="str">
        <f>C79</f>
        <v>nanesení lepicího tmelu na izolační desky, nalepení desek a zajištění talířovými hmoždinkami (6 ks/m2). Bez povrchové úpravy desek.</v>
      </c>
      <c r="BB79" s="147"/>
      <c r="BC79" s="147"/>
      <c r="BD79" s="147"/>
      <c r="BE79" s="147"/>
      <c r="BF79" s="147"/>
      <c r="BG79" s="147"/>
      <c r="BH79" s="147"/>
    </row>
    <row r="80" spans="1:60" outlineLevel="2" x14ac:dyDescent="0.2">
      <c r="A80" s="154"/>
      <c r="B80" s="155"/>
      <c r="C80" s="178" t="s">
        <v>657</v>
      </c>
      <c r="D80" s="158"/>
      <c r="E80" s="159">
        <v>6.54</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179</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78" t="s">
        <v>658</v>
      </c>
      <c r="D81" s="158"/>
      <c r="E81" s="159">
        <v>6.3</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179</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78" t="s">
        <v>659</v>
      </c>
      <c r="D82" s="158"/>
      <c r="E82" s="159">
        <v>8.64</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179</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78" t="s">
        <v>660</v>
      </c>
      <c r="D83" s="158"/>
      <c r="E83" s="159">
        <v>9.83</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179</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22.5" outlineLevel="1" x14ac:dyDescent="0.2">
      <c r="A84" s="168">
        <v>17</v>
      </c>
      <c r="B84" s="169" t="s">
        <v>733</v>
      </c>
      <c r="C84" s="177" t="s">
        <v>1172</v>
      </c>
      <c r="D84" s="170" t="s">
        <v>205</v>
      </c>
      <c r="E84" s="171">
        <v>0.24</v>
      </c>
      <c r="F84" s="172"/>
      <c r="G84" s="173">
        <f>ROUND(E84*F84,2)</f>
        <v>0</v>
      </c>
      <c r="H84" s="172"/>
      <c r="I84" s="173">
        <f>ROUND(E84*H84,2)</f>
        <v>0</v>
      </c>
      <c r="J84" s="172"/>
      <c r="K84" s="173">
        <f>ROUND(E84*J84,2)</f>
        <v>0</v>
      </c>
      <c r="L84" s="173">
        <v>21</v>
      </c>
      <c r="M84" s="173">
        <f>G84*(1+L84/100)</f>
        <v>0</v>
      </c>
      <c r="N84" s="171">
        <v>9.6900000000000007E-3</v>
      </c>
      <c r="O84" s="171">
        <f>ROUND(E84*N84,2)</f>
        <v>0</v>
      </c>
      <c r="P84" s="171">
        <v>0</v>
      </c>
      <c r="Q84" s="171">
        <f>ROUND(E84*P84,2)</f>
        <v>0</v>
      </c>
      <c r="R84" s="173" t="s">
        <v>206</v>
      </c>
      <c r="S84" s="173" t="s">
        <v>182</v>
      </c>
      <c r="T84" s="174" t="s">
        <v>182</v>
      </c>
      <c r="U84" s="157">
        <v>0.85699999999999998</v>
      </c>
      <c r="V84" s="157">
        <f>ROUND(E84*U84,2)</f>
        <v>0.21</v>
      </c>
      <c r="W84" s="157"/>
      <c r="X84" s="157" t="s">
        <v>174</v>
      </c>
      <c r="Y84" s="157" t="s">
        <v>175</v>
      </c>
      <c r="Z84" s="147"/>
      <c r="AA84" s="147"/>
      <c r="AB84" s="147"/>
      <c r="AC84" s="147"/>
      <c r="AD84" s="147"/>
      <c r="AE84" s="147"/>
      <c r="AF84" s="147"/>
      <c r="AG84" s="147" t="s">
        <v>176</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2" x14ac:dyDescent="0.2">
      <c r="A85" s="154"/>
      <c r="B85" s="155"/>
      <c r="C85" s="257" t="s">
        <v>661</v>
      </c>
      <c r="D85" s="258"/>
      <c r="E85" s="258"/>
      <c r="F85" s="258"/>
      <c r="G85" s="258"/>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209</v>
      </c>
      <c r="AH85" s="147"/>
      <c r="AI85" s="147"/>
      <c r="AJ85" s="147"/>
      <c r="AK85" s="147"/>
      <c r="AL85" s="147"/>
      <c r="AM85" s="147"/>
      <c r="AN85" s="147"/>
      <c r="AO85" s="147"/>
      <c r="AP85" s="147"/>
      <c r="AQ85" s="147"/>
      <c r="AR85" s="147"/>
      <c r="AS85" s="147"/>
      <c r="AT85" s="147"/>
      <c r="AU85" s="147"/>
      <c r="AV85" s="147"/>
      <c r="AW85" s="147"/>
      <c r="AX85" s="147"/>
      <c r="AY85" s="147"/>
      <c r="AZ85" s="147"/>
      <c r="BA85" s="175" t="str">
        <f>C85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5" s="147"/>
      <c r="BC85" s="147"/>
      <c r="BD85" s="147"/>
      <c r="BE85" s="147"/>
      <c r="BF85" s="147"/>
      <c r="BG85" s="147"/>
      <c r="BH85" s="147"/>
    </row>
    <row r="86" spans="1:60" outlineLevel="2" x14ac:dyDescent="0.2">
      <c r="A86" s="154"/>
      <c r="B86" s="155"/>
      <c r="C86" s="178" t="s">
        <v>662</v>
      </c>
      <c r="D86" s="158"/>
      <c r="E86" s="159">
        <v>0.24</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179</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22.5" outlineLevel="1" x14ac:dyDescent="0.2">
      <c r="A87" s="168">
        <v>18</v>
      </c>
      <c r="B87" s="169" t="s">
        <v>663</v>
      </c>
      <c r="C87" s="177" t="s">
        <v>664</v>
      </c>
      <c r="D87" s="170" t="s">
        <v>205</v>
      </c>
      <c r="E87" s="171">
        <v>0.65</v>
      </c>
      <c r="F87" s="172"/>
      <c r="G87" s="173">
        <f>ROUND(E87*F87,2)</f>
        <v>0</v>
      </c>
      <c r="H87" s="172"/>
      <c r="I87" s="173">
        <f>ROUND(E87*H87,2)</f>
        <v>0</v>
      </c>
      <c r="J87" s="172"/>
      <c r="K87" s="173">
        <f>ROUND(E87*J87,2)</f>
        <v>0</v>
      </c>
      <c r="L87" s="173">
        <v>21</v>
      </c>
      <c r="M87" s="173">
        <f>G87*(1+L87/100)</f>
        <v>0</v>
      </c>
      <c r="N87" s="171">
        <v>1.112E-2</v>
      </c>
      <c r="O87" s="171">
        <f>ROUND(E87*N87,2)</f>
        <v>0.01</v>
      </c>
      <c r="P87" s="171">
        <v>0</v>
      </c>
      <c r="Q87" s="171">
        <f>ROUND(E87*P87,2)</f>
        <v>0</v>
      </c>
      <c r="R87" s="173" t="s">
        <v>206</v>
      </c>
      <c r="S87" s="173" t="s">
        <v>182</v>
      </c>
      <c r="T87" s="174" t="s">
        <v>182</v>
      </c>
      <c r="U87" s="157">
        <v>0.86</v>
      </c>
      <c r="V87" s="157">
        <f>ROUND(E87*U87,2)</f>
        <v>0.56000000000000005</v>
      </c>
      <c r="W87" s="157"/>
      <c r="X87" s="157" t="s">
        <v>174</v>
      </c>
      <c r="Y87" s="157" t="s">
        <v>175</v>
      </c>
      <c r="Z87" s="147"/>
      <c r="AA87" s="147"/>
      <c r="AB87" s="147"/>
      <c r="AC87" s="147"/>
      <c r="AD87" s="147"/>
      <c r="AE87" s="147"/>
      <c r="AF87" s="147"/>
      <c r="AG87" s="147" t="s">
        <v>176</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2" x14ac:dyDescent="0.2">
      <c r="A88" s="154"/>
      <c r="B88" s="155"/>
      <c r="C88" s="257" t="s">
        <v>661</v>
      </c>
      <c r="D88" s="258"/>
      <c r="E88" s="258"/>
      <c r="F88" s="258"/>
      <c r="G88" s="258"/>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209</v>
      </c>
      <c r="AH88" s="147"/>
      <c r="AI88" s="147"/>
      <c r="AJ88" s="147"/>
      <c r="AK88" s="147"/>
      <c r="AL88" s="147"/>
      <c r="AM88" s="147"/>
      <c r="AN88" s="147"/>
      <c r="AO88" s="147"/>
      <c r="AP88" s="147"/>
      <c r="AQ88" s="147"/>
      <c r="AR88" s="147"/>
      <c r="AS88" s="147"/>
      <c r="AT88" s="147"/>
      <c r="AU88" s="147"/>
      <c r="AV88" s="147"/>
      <c r="AW88" s="147"/>
      <c r="AX88" s="147"/>
      <c r="AY88" s="147"/>
      <c r="AZ88" s="147"/>
      <c r="BA88" s="175" t="str">
        <f>C88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8" s="147"/>
      <c r="BC88" s="147"/>
      <c r="BD88" s="147"/>
      <c r="BE88" s="147"/>
      <c r="BF88" s="147"/>
      <c r="BG88" s="147"/>
      <c r="BH88" s="147"/>
    </row>
    <row r="89" spans="1:60" outlineLevel="2" x14ac:dyDescent="0.2">
      <c r="A89" s="154"/>
      <c r="B89" s="155"/>
      <c r="C89" s="178" t="s">
        <v>665</v>
      </c>
      <c r="D89" s="158"/>
      <c r="E89" s="159">
        <v>0.65</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179</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68">
        <v>19</v>
      </c>
      <c r="B90" s="169" t="s">
        <v>666</v>
      </c>
      <c r="C90" s="177" t="s">
        <v>667</v>
      </c>
      <c r="D90" s="170" t="s">
        <v>205</v>
      </c>
      <c r="E90" s="171">
        <v>27.52</v>
      </c>
      <c r="F90" s="172"/>
      <c r="G90" s="173">
        <f>ROUND(E90*F90,2)</f>
        <v>0</v>
      </c>
      <c r="H90" s="172"/>
      <c r="I90" s="173">
        <f>ROUND(E90*H90,2)</f>
        <v>0</v>
      </c>
      <c r="J90" s="172"/>
      <c r="K90" s="173">
        <f>ROUND(E90*J90,2)</f>
        <v>0</v>
      </c>
      <c r="L90" s="173">
        <v>21</v>
      </c>
      <c r="M90" s="173">
        <f>G90*(1+L90/100)</f>
        <v>0</v>
      </c>
      <c r="N90" s="171">
        <v>1.183E-2</v>
      </c>
      <c r="O90" s="171">
        <f>ROUND(E90*N90,2)</f>
        <v>0.33</v>
      </c>
      <c r="P90" s="171">
        <v>0</v>
      </c>
      <c r="Q90" s="171">
        <f>ROUND(E90*P90,2)</f>
        <v>0</v>
      </c>
      <c r="R90" s="173" t="s">
        <v>206</v>
      </c>
      <c r="S90" s="173" t="s">
        <v>182</v>
      </c>
      <c r="T90" s="174" t="s">
        <v>182</v>
      </c>
      <c r="U90" s="157">
        <v>0.86</v>
      </c>
      <c r="V90" s="157">
        <f>ROUND(E90*U90,2)</f>
        <v>23.67</v>
      </c>
      <c r="W90" s="157"/>
      <c r="X90" s="157" t="s">
        <v>174</v>
      </c>
      <c r="Y90" s="157" t="s">
        <v>175</v>
      </c>
      <c r="Z90" s="147"/>
      <c r="AA90" s="147"/>
      <c r="AB90" s="147"/>
      <c r="AC90" s="147"/>
      <c r="AD90" s="147"/>
      <c r="AE90" s="147"/>
      <c r="AF90" s="147"/>
      <c r="AG90" s="147" t="s">
        <v>176</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2.5" outlineLevel="2" x14ac:dyDescent="0.2">
      <c r="A91" s="154"/>
      <c r="B91" s="155"/>
      <c r="C91" s="257" t="s">
        <v>661</v>
      </c>
      <c r="D91" s="258"/>
      <c r="E91" s="258"/>
      <c r="F91" s="258"/>
      <c r="G91" s="258"/>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209</v>
      </c>
      <c r="AH91" s="147"/>
      <c r="AI91" s="147"/>
      <c r="AJ91" s="147"/>
      <c r="AK91" s="147"/>
      <c r="AL91" s="147"/>
      <c r="AM91" s="147"/>
      <c r="AN91" s="147"/>
      <c r="AO91" s="147"/>
      <c r="AP91" s="147"/>
      <c r="AQ91" s="147"/>
      <c r="AR91" s="147"/>
      <c r="AS91" s="147"/>
      <c r="AT91" s="147"/>
      <c r="AU91" s="147"/>
      <c r="AV91" s="147"/>
      <c r="AW91" s="147"/>
      <c r="AX91" s="147"/>
      <c r="AY91" s="147"/>
      <c r="AZ91" s="147"/>
      <c r="BA91" s="175" t="str">
        <f>C91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91" s="147"/>
      <c r="BC91" s="147"/>
      <c r="BD91" s="147"/>
      <c r="BE91" s="147"/>
      <c r="BF91" s="147"/>
      <c r="BG91" s="147"/>
      <c r="BH91" s="147"/>
    </row>
    <row r="92" spans="1:60" outlineLevel="2" x14ac:dyDescent="0.2">
      <c r="A92" s="154"/>
      <c r="B92" s="155"/>
      <c r="C92" s="178" t="s">
        <v>668</v>
      </c>
      <c r="D92" s="158"/>
      <c r="E92" s="159">
        <v>7.96</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179</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78" t="s">
        <v>669</v>
      </c>
      <c r="D93" s="158"/>
      <c r="E93" s="159">
        <v>2.5499999999999998</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179</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78" t="s">
        <v>670</v>
      </c>
      <c r="D94" s="158"/>
      <c r="E94" s="159">
        <v>6.73</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179</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78" t="s">
        <v>671</v>
      </c>
      <c r="D95" s="158"/>
      <c r="E95" s="159">
        <v>10.28</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179</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68">
        <v>20</v>
      </c>
      <c r="B96" s="169" t="s">
        <v>672</v>
      </c>
      <c r="C96" s="177" t="s">
        <v>673</v>
      </c>
      <c r="D96" s="170" t="s">
        <v>205</v>
      </c>
      <c r="E96" s="171">
        <v>4.3499999999999996</v>
      </c>
      <c r="F96" s="172"/>
      <c r="G96" s="173">
        <f>ROUND(E96*F96,2)</f>
        <v>0</v>
      </c>
      <c r="H96" s="172"/>
      <c r="I96" s="173">
        <f>ROUND(E96*H96,2)</f>
        <v>0</v>
      </c>
      <c r="J96" s="172"/>
      <c r="K96" s="173">
        <f>ROUND(E96*J96,2)</f>
        <v>0</v>
      </c>
      <c r="L96" s="173">
        <v>21</v>
      </c>
      <c r="M96" s="173">
        <f>G96*(1+L96/100)</f>
        <v>0</v>
      </c>
      <c r="N96" s="171">
        <v>1.3259999999999999E-2</v>
      </c>
      <c r="O96" s="171">
        <f>ROUND(E96*N96,2)</f>
        <v>0.06</v>
      </c>
      <c r="P96" s="171">
        <v>0</v>
      </c>
      <c r="Q96" s="171">
        <f>ROUND(E96*P96,2)</f>
        <v>0</v>
      </c>
      <c r="R96" s="173" t="s">
        <v>206</v>
      </c>
      <c r="S96" s="173" t="s">
        <v>182</v>
      </c>
      <c r="T96" s="174" t="s">
        <v>182</v>
      </c>
      <c r="U96" s="157">
        <v>0.86</v>
      </c>
      <c r="V96" s="157">
        <f>ROUND(E96*U96,2)</f>
        <v>3.74</v>
      </c>
      <c r="W96" s="157"/>
      <c r="X96" s="157" t="s">
        <v>174</v>
      </c>
      <c r="Y96" s="157" t="s">
        <v>175</v>
      </c>
      <c r="Z96" s="147"/>
      <c r="AA96" s="147"/>
      <c r="AB96" s="147"/>
      <c r="AC96" s="147"/>
      <c r="AD96" s="147"/>
      <c r="AE96" s="147"/>
      <c r="AF96" s="147"/>
      <c r="AG96" s="147" t="s">
        <v>176</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2" x14ac:dyDescent="0.2">
      <c r="A97" s="154"/>
      <c r="B97" s="155"/>
      <c r="C97" s="257" t="s">
        <v>661</v>
      </c>
      <c r="D97" s="258"/>
      <c r="E97" s="258"/>
      <c r="F97" s="258"/>
      <c r="G97" s="258"/>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209</v>
      </c>
      <c r="AH97" s="147"/>
      <c r="AI97" s="147"/>
      <c r="AJ97" s="147"/>
      <c r="AK97" s="147"/>
      <c r="AL97" s="147"/>
      <c r="AM97" s="147"/>
      <c r="AN97" s="147"/>
      <c r="AO97" s="147"/>
      <c r="AP97" s="147"/>
      <c r="AQ97" s="147"/>
      <c r="AR97" s="147"/>
      <c r="AS97" s="147"/>
      <c r="AT97" s="147"/>
      <c r="AU97" s="147"/>
      <c r="AV97" s="147"/>
      <c r="AW97" s="147"/>
      <c r="AX97" s="147"/>
      <c r="AY97" s="147"/>
      <c r="AZ97" s="147"/>
      <c r="BA97" s="175" t="str">
        <f>C97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97" s="147"/>
      <c r="BC97" s="147"/>
      <c r="BD97" s="147"/>
      <c r="BE97" s="147"/>
      <c r="BF97" s="147"/>
      <c r="BG97" s="147"/>
      <c r="BH97" s="147"/>
    </row>
    <row r="98" spans="1:60" outlineLevel="2" x14ac:dyDescent="0.2">
      <c r="A98" s="154"/>
      <c r="B98" s="155"/>
      <c r="C98" s="178" t="s">
        <v>674</v>
      </c>
      <c r="D98" s="158"/>
      <c r="E98" s="159">
        <v>4.25</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179</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78" t="s">
        <v>675</v>
      </c>
      <c r="D99" s="158"/>
      <c r="E99" s="159">
        <v>0.1</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179</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68">
        <v>21</v>
      </c>
      <c r="B100" s="169" t="s">
        <v>1174</v>
      </c>
      <c r="C100" s="177" t="s">
        <v>1173</v>
      </c>
      <c r="D100" s="170" t="s">
        <v>205</v>
      </c>
      <c r="E100" s="171">
        <v>85.635000000000005</v>
      </c>
      <c r="F100" s="172"/>
      <c r="G100" s="173">
        <f>ROUND(E100*F100,2)</f>
        <v>0</v>
      </c>
      <c r="H100" s="172"/>
      <c r="I100" s="173">
        <f>ROUND(E100*H100,2)</f>
        <v>0</v>
      </c>
      <c r="J100" s="172"/>
      <c r="K100" s="173">
        <f>ROUND(E100*J100,2)</f>
        <v>0</v>
      </c>
      <c r="L100" s="173">
        <v>21</v>
      </c>
      <c r="M100" s="173">
        <f>G100*(1+L100/100)</f>
        <v>0</v>
      </c>
      <c r="N100" s="171">
        <v>1.567E-2</v>
      </c>
      <c r="O100" s="171">
        <f>ROUND(E100*N100,2)</f>
        <v>1.34</v>
      </c>
      <c r="P100" s="171">
        <v>0</v>
      </c>
      <c r="Q100" s="171">
        <f>ROUND(E100*P100,2)</f>
        <v>0</v>
      </c>
      <c r="R100" s="173" t="s">
        <v>206</v>
      </c>
      <c r="S100" s="173" t="s">
        <v>182</v>
      </c>
      <c r="T100" s="174" t="s">
        <v>182</v>
      </c>
      <c r="U100" s="157">
        <v>0.91700000000000004</v>
      </c>
      <c r="V100" s="157">
        <f>ROUND(E100*U100,2)</f>
        <v>78.53</v>
      </c>
      <c r="W100" s="157"/>
      <c r="X100" s="157" t="s">
        <v>174</v>
      </c>
      <c r="Y100" s="157" t="s">
        <v>175</v>
      </c>
      <c r="Z100" s="147"/>
      <c r="AA100" s="147"/>
      <c r="AB100" s="147"/>
      <c r="AC100" s="147"/>
      <c r="AD100" s="147"/>
      <c r="AE100" s="147"/>
      <c r="AF100" s="147"/>
      <c r="AG100" s="147" t="s">
        <v>176</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33.75" outlineLevel="2" x14ac:dyDescent="0.2">
      <c r="A101" s="154"/>
      <c r="B101" s="155"/>
      <c r="C101" s="257" t="s">
        <v>676</v>
      </c>
      <c r="D101" s="258"/>
      <c r="E101" s="258"/>
      <c r="F101" s="258"/>
      <c r="G101" s="258"/>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209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75" t="str">
        <f>C101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01" s="147"/>
      <c r="BC101" s="147"/>
      <c r="BD101" s="147"/>
      <c r="BE101" s="147"/>
      <c r="BF101" s="147"/>
      <c r="BG101" s="147"/>
      <c r="BH101" s="147"/>
    </row>
    <row r="102" spans="1:60" outlineLevel="2" x14ac:dyDescent="0.2">
      <c r="A102" s="154"/>
      <c r="B102" s="155"/>
      <c r="C102" s="178" t="s">
        <v>677</v>
      </c>
      <c r="D102" s="158"/>
      <c r="E102" s="159">
        <v>38.765000000000001</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179</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78" t="s">
        <v>678</v>
      </c>
      <c r="D103" s="158"/>
      <c r="E103" s="159">
        <v>33.64</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179</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78" t="s">
        <v>679</v>
      </c>
      <c r="D104" s="158"/>
      <c r="E104" s="159">
        <v>13.23</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179</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2.5" outlineLevel="1" x14ac:dyDescent="0.2">
      <c r="A105" s="168">
        <v>22</v>
      </c>
      <c r="B105" s="169" t="s">
        <v>1176</v>
      </c>
      <c r="C105" s="177" t="s">
        <v>1175</v>
      </c>
      <c r="D105" s="170" t="s">
        <v>205</v>
      </c>
      <c r="E105" s="171">
        <v>3.2050000000000001</v>
      </c>
      <c r="F105" s="172"/>
      <c r="G105" s="173">
        <f>ROUND(E105*F105,2)</f>
        <v>0</v>
      </c>
      <c r="H105" s="172"/>
      <c r="I105" s="173">
        <f>ROUND(E105*H105,2)</f>
        <v>0</v>
      </c>
      <c r="J105" s="172"/>
      <c r="K105" s="173">
        <f>ROUND(E105*J105,2)</f>
        <v>0</v>
      </c>
      <c r="L105" s="173">
        <v>21</v>
      </c>
      <c r="M105" s="173">
        <f>G105*(1+L105/100)</f>
        <v>0</v>
      </c>
      <c r="N105" s="171">
        <v>1.719E-2</v>
      </c>
      <c r="O105" s="171">
        <f>ROUND(E105*N105,2)</f>
        <v>0.06</v>
      </c>
      <c r="P105" s="171">
        <v>0</v>
      </c>
      <c r="Q105" s="171">
        <f>ROUND(E105*P105,2)</f>
        <v>0</v>
      </c>
      <c r="R105" s="173" t="s">
        <v>206</v>
      </c>
      <c r="S105" s="173" t="s">
        <v>182</v>
      </c>
      <c r="T105" s="174" t="s">
        <v>182</v>
      </c>
      <c r="U105" s="157">
        <v>0.92</v>
      </c>
      <c r="V105" s="157">
        <f>ROUND(E105*U105,2)</f>
        <v>2.95</v>
      </c>
      <c r="W105" s="157"/>
      <c r="X105" s="157" t="s">
        <v>174</v>
      </c>
      <c r="Y105" s="157" t="s">
        <v>175</v>
      </c>
      <c r="Z105" s="147"/>
      <c r="AA105" s="147"/>
      <c r="AB105" s="147"/>
      <c r="AC105" s="147"/>
      <c r="AD105" s="147"/>
      <c r="AE105" s="147"/>
      <c r="AF105" s="147"/>
      <c r="AG105" s="147" t="s">
        <v>176</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33.75" outlineLevel="2" x14ac:dyDescent="0.2">
      <c r="A106" s="154"/>
      <c r="B106" s="155"/>
      <c r="C106" s="257" t="s">
        <v>676</v>
      </c>
      <c r="D106" s="258"/>
      <c r="E106" s="258"/>
      <c r="F106" s="258"/>
      <c r="G106" s="258"/>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209</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75" t="str">
        <f>C106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06" s="147"/>
      <c r="BC106" s="147"/>
      <c r="BD106" s="147"/>
      <c r="BE106" s="147"/>
      <c r="BF106" s="147"/>
      <c r="BG106" s="147"/>
      <c r="BH106" s="147"/>
    </row>
    <row r="107" spans="1:60" outlineLevel="2" x14ac:dyDescent="0.2">
      <c r="A107" s="154"/>
      <c r="B107" s="155"/>
      <c r="C107" s="178" t="s">
        <v>680</v>
      </c>
      <c r="D107" s="158"/>
      <c r="E107" s="159">
        <v>3.2050000000000001</v>
      </c>
      <c r="F107" s="157"/>
      <c r="G107" s="157"/>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179</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2.5" outlineLevel="1" x14ac:dyDescent="0.2">
      <c r="A108" s="168">
        <v>23</v>
      </c>
      <c r="B108" s="169" t="s">
        <v>681</v>
      </c>
      <c r="C108" s="177" t="s">
        <v>682</v>
      </c>
      <c r="D108" s="170" t="s">
        <v>205</v>
      </c>
      <c r="E108" s="171">
        <v>22.914999999999999</v>
      </c>
      <c r="F108" s="172"/>
      <c r="G108" s="173">
        <f>ROUND(E108*F108,2)</f>
        <v>0</v>
      </c>
      <c r="H108" s="172"/>
      <c r="I108" s="173">
        <f>ROUND(E108*H108,2)</f>
        <v>0</v>
      </c>
      <c r="J108" s="172"/>
      <c r="K108" s="173">
        <f>ROUND(E108*J108,2)</f>
        <v>0</v>
      </c>
      <c r="L108" s="173">
        <v>21</v>
      </c>
      <c r="M108" s="173">
        <f>G108*(1+L108/100)</f>
        <v>0</v>
      </c>
      <c r="N108" s="171">
        <v>8.5000000000000006E-3</v>
      </c>
      <c r="O108" s="171">
        <f>ROUND(E108*N108,2)</f>
        <v>0.19</v>
      </c>
      <c r="P108" s="171">
        <v>0</v>
      </c>
      <c r="Q108" s="171">
        <f>ROUND(E108*P108,2)</f>
        <v>0</v>
      </c>
      <c r="R108" s="173" t="s">
        <v>206</v>
      </c>
      <c r="S108" s="173" t="s">
        <v>182</v>
      </c>
      <c r="T108" s="174" t="s">
        <v>182</v>
      </c>
      <c r="U108" s="157">
        <v>0.85699999999999998</v>
      </c>
      <c r="V108" s="157">
        <f>ROUND(E108*U108,2)</f>
        <v>19.64</v>
      </c>
      <c r="W108" s="157"/>
      <c r="X108" s="157" t="s">
        <v>174</v>
      </c>
      <c r="Y108" s="157" t="s">
        <v>175</v>
      </c>
      <c r="Z108" s="147"/>
      <c r="AA108" s="147"/>
      <c r="AB108" s="147"/>
      <c r="AC108" s="147"/>
      <c r="AD108" s="147"/>
      <c r="AE108" s="147"/>
      <c r="AF108" s="147"/>
      <c r="AG108" s="147" t="s">
        <v>176</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33.75" outlineLevel="2" x14ac:dyDescent="0.2">
      <c r="A109" s="154"/>
      <c r="B109" s="155"/>
      <c r="C109" s="257" t="s">
        <v>676</v>
      </c>
      <c r="D109" s="258"/>
      <c r="E109" s="258"/>
      <c r="F109" s="258"/>
      <c r="G109" s="258"/>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209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75" t="str">
        <f>C109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09" s="147"/>
      <c r="BC109" s="147"/>
      <c r="BD109" s="147"/>
      <c r="BE109" s="147"/>
      <c r="BF109" s="147"/>
      <c r="BG109" s="147"/>
      <c r="BH109" s="147"/>
    </row>
    <row r="110" spans="1:60" outlineLevel="2" x14ac:dyDescent="0.2">
      <c r="A110" s="154"/>
      <c r="B110" s="155"/>
      <c r="C110" s="178" t="s">
        <v>683</v>
      </c>
      <c r="D110" s="158"/>
      <c r="E110" s="159">
        <v>13.57</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179</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78" t="s">
        <v>684</v>
      </c>
      <c r="D111" s="158"/>
      <c r="E111" s="159">
        <v>3.57</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179</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78" t="s">
        <v>685</v>
      </c>
      <c r="D112" s="158"/>
      <c r="E112" s="159">
        <v>5.7750000000000004</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179</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2.5" outlineLevel="1" x14ac:dyDescent="0.2">
      <c r="A113" s="168">
        <v>24</v>
      </c>
      <c r="B113" s="169" t="s">
        <v>686</v>
      </c>
      <c r="C113" s="177" t="s">
        <v>687</v>
      </c>
      <c r="D113" s="170" t="s">
        <v>205</v>
      </c>
      <c r="E113" s="171">
        <v>479.92500000000001</v>
      </c>
      <c r="F113" s="172"/>
      <c r="G113" s="173">
        <f>ROUND(E113*F113,2)</f>
        <v>0</v>
      </c>
      <c r="H113" s="172"/>
      <c r="I113" s="173">
        <f>ROUND(E113*H113,2)</f>
        <v>0</v>
      </c>
      <c r="J113" s="172"/>
      <c r="K113" s="173">
        <f>ROUND(E113*J113,2)</f>
        <v>0</v>
      </c>
      <c r="L113" s="173">
        <v>21</v>
      </c>
      <c r="M113" s="173">
        <f>G113*(1+L113/100)</f>
        <v>0</v>
      </c>
      <c r="N113" s="171">
        <v>1.057E-2</v>
      </c>
      <c r="O113" s="171">
        <f>ROUND(E113*N113,2)</f>
        <v>5.07</v>
      </c>
      <c r="P113" s="171">
        <v>0</v>
      </c>
      <c r="Q113" s="171">
        <f>ROUND(E113*P113,2)</f>
        <v>0</v>
      </c>
      <c r="R113" s="173" t="s">
        <v>206</v>
      </c>
      <c r="S113" s="173" t="s">
        <v>182</v>
      </c>
      <c r="T113" s="174" t="s">
        <v>182</v>
      </c>
      <c r="U113" s="157">
        <v>0.85699999999999998</v>
      </c>
      <c r="V113" s="157">
        <f>ROUND(E113*U113,2)</f>
        <v>411.3</v>
      </c>
      <c r="W113" s="157"/>
      <c r="X113" s="157" t="s">
        <v>174</v>
      </c>
      <c r="Y113" s="157" t="s">
        <v>175</v>
      </c>
      <c r="Z113" s="147"/>
      <c r="AA113" s="147"/>
      <c r="AB113" s="147"/>
      <c r="AC113" s="147"/>
      <c r="AD113" s="147"/>
      <c r="AE113" s="147"/>
      <c r="AF113" s="147"/>
      <c r="AG113" s="147" t="s">
        <v>176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33.75" outlineLevel="2" x14ac:dyDescent="0.2">
      <c r="A114" s="154"/>
      <c r="B114" s="155"/>
      <c r="C114" s="257" t="s">
        <v>676</v>
      </c>
      <c r="D114" s="258"/>
      <c r="E114" s="258"/>
      <c r="F114" s="258"/>
      <c r="G114" s="258"/>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209</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75" t="str">
        <f>C114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14" s="147"/>
      <c r="BC114" s="147"/>
      <c r="BD114" s="147"/>
      <c r="BE114" s="147"/>
      <c r="BF114" s="147"/>
      <c r="BG114" s="147"/>
      <c r="BH114" s="147"/>
    </row>
    <row r="115" spans="1:60" outlineLevel="2" x14ac:dyDescent="0.2">
      <c r="A115" s="154"/>
      <c r="B115" s="155"/>
      <c r="C115" s="246" t="s">
        <v>688</v>
      </c>
      <c r="D115" s="247"/>
      <c r="E115" s="247"/>
      <c r="F115" s="247"/>
      <c r="G115" s="24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178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78" t="s">
        <v>689</v>
      </c>
      <c r="D116" s="158"/>
      <c r="E116" s="159">
        <v>115.64</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179</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78" t="s">
        <v>690</v>
      </c>
      <c r="D117" s="158"/>
      <c r="E117" s="159">
        <v>115.5</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179</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78" t="s">
        <v>691</v>
      </c>
      <c r="D118" s="158"/>
      <c r="E118" s="159">
        <v>76.77</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179</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78" t="s">
        <v>692</v>
      </c>
      <c r="D119" s="158"/>
      <c r="E119" s="159">
        <v>40.31</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179</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78" t="s">
        <v>693</v>
      </c>
      <c r="D120" s="158"/>
      <c r="E120" s="159">
        <v>95.814999999999998</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179</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78" t="s">
        <v>694</v>
      </c>
      <c r="D121" s="158"/>
      <c r="E121" s="159">
        <v>8.36</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179</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78" t="s">
        <v>695</v>
      </c>
      <c r="D122" s="158"/>
      <c r="E122" s="159">
        <v>27.53</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179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2.5" outlineLevel="1" x14ac:dyDescent="0.2">
      <c r="A123" s="168">
        <v>25</v>
      </c>
      <c r="B123" s="169" t="s">
        <v>1178</v>
      </c>
      <c r="C123" s="177" t="s">
        <v>1177</v>
      </c>
      <c r="D123" s="170" t="s">
        <v>205</v>
      </c>
      <c r="E123" s="171">
        <v>38.752499999999998</v>
      </c>
      <c r="F123" s="172"/>
      <c r="G123" s="173">
        <f>ROUND(E123*F123,2)</f>
        <v>0</v>
      </c>
      <c r="H123" s="172"/>
      <c r="I123" s="173">
        <f>ROUND(E123*H123,2)</f>
        <v>0</v>
      </c>
      <c r="J123" s="172"/>
      <c r="K123" s="173">
        <f>ROUND(E123*J123,2)</f>
        <v>0</v>
      </c>
      <c r="L123" s="173">
        <v>21</v>
      </c>
      <c r="M123" s="173">
        <f>G123*(1+L123/100)</f>
        <v>0</v>
      </c>
      <c r="N123" s="171">
        <v>1.6760000000000001E-2</v>
      </c>
      <c r="O123" s="171">
        <f>ROUND(E123*N123,2)</f>
        <v>0.65</v>
      </c>
      <c r="P123" s="171">
        <v>0</v>
      </c>
      <c r="Q123" s="171">
        <f>ROUND(E123*P123,2)</f>
        <v>0</v>
      </c>
      <c r="R123" s="173" t="s">
        <v>206</v>
      </c>
      <c r="S123" s="173" t="s">
        <v>182</v>
      </c>
      <c r="T123" s="174" t="s">
        <v>182</v>
      </c>
      <c r="U123" s="157">
        <v>2.4020000000000001</v>
      </c>
      <c r="V123" s="157">
        <f>ROUND(E123*U123,2)</f>
        <v>93.08</v>
      </c>
      <c r="W123" s="157"/>
      <c r="X123" s="157" t="s">
        <v>174</v>
      </c>
      <c r="Y123" s="157" t="s">
        <v>175</v>
      </c>
      <c r="Z123" s="147"/>
      <c r="AA123" s="147"/>
      <c r="AB123" s="147"/>
      <c r="AC123" s="147"/>
      <c r="AD123" s="147"/>
      <c r="AE123" s="147"/>
      <c r="AF123" s="147"/>
      <c r="AG123" s="147" t="s">
        <v>176</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33.75" outlineLevel="2" x14ac:dyDescent="0.2">
      <c r="A124" s="154"/>
      <c r="B124" s="155"/>
      <c r="C124" s="257" t="s">
        <v>696</v>
      </c>
      <c r="D124" s="258"/>
      <c r="E124" s="258"/>
      <c r="F124" s="258"/>
      <c r="G124" s="258"/>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209</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75" t="str">
        <f>C124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24" s="147"/>
      <c r="BC124" s="147"/>
      <c r="BD124" s="147"/>
      <c r="BE124" s="147"/>
      <c r="BF124" s="147"/>
      <c r="BG124" s="147"/>
      <c r="BH124" s="147"/>
    </row>
    <row r="125" spans="1:60" outlineLevel="2" x14ac:dyDescent="0.2">
      <c r="A125" s="154"/>
      <c r="B125" s="155"/>
      <c r="C125" s="178" t="s">
        <v>697</v>
      </c>
      <c r="D125" s="158"/>
      <c r="E125" s="159">
        <v>1.8</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179</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2.5" outlineLevel="3" x14ac:dyDescent="0.2">
      <c r="A126" s="154"/>
      <c r="B126" s="155"/>
      <c r="C126" s="178" t="s">
        <v>698</v>
      </c>
      <c r="D126" s="158"/>
      <c r="E126" s="159">
        <v>24.0825</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179</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ht="22.5" outlineLevel="3" x14ac:dyDescent="0.2">
      <c r="A127" s="154"/>
      <c r="B127" s="155"/>
      <c r="C127" s="178" t="s">
        <v>699</v>
      </c>
      <c r="D127" s="158"/>
      <c r="E127" s="159">
        <v>5.13</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179</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78" t="s">
        <v>700</v>
      </c>
      <c r="D128" s="158"/>
      <c r="E128" s="159">
        <v>7.74</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179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68">
        <v>26</v>
      </c>
      <c r="B129" s="169" t="s">
        <v>701</v>
      </c>
      <c r="C129" s="177" t="s">
        <v>702</v>
      </c>
      <c r="D129" s="170" t="s">
        <v>205</v>
      </c>
      <c r="E129" s="171">
        <v>16.342500000000001</v>
      </c>
      <c r="F129" s="172"/>
      <c r="G129" s="173">
        <f>ROUND(E129*F129,2)</f>
        <v>0</v>
      </c>
      <c r="H129" s="172"/>
      <c r="I129" s="173">
        <f>ROUND(E129*H129,2)</f>
        <v>0</v>
      </c>
      <c r="J129" s="172"/>
      <c r="K129" s="173">
        <f>ROUND(E129*J129,2)</f>
        <v>0</v>
      </c>
      <c r="L129" s="173">
        <v>21</v>
      </c>
      <c r="M129" s="173">
        <f>G129*(1+L129/100)</f>
        <v>0</v>
      </c>
      <c r="N129" s="171">
        <v>9.3299999999999998E-3</v>
      </c>
      <c r="O129" s="171">
        <f>ROUND(E129*N129,2)</f>
        <v>0.15</v>
      </c>
      <c r="P129" s="171">
        <v>0</v>
      </c>
      <c r="Q129" s="171">
        <f>ROUND(E129*P129,2)</f>
        <v>0</v>
      </c>
      <c r="R129" s="173" t="s">
        <v>206</v>
      </c>
      <c r="S129" s="173" t="s">
        <v>182</v>
      </c>
      <c r="T129" s="174" t="s">
        <v>182</v>
      </c>
      <c r="U129" s="157">
        <v>1.56</v>
      </c>
      <c r="V129" s="157">
        <f>ROUND(E129*U129,2)</f>
        <v>25.49</v>
      </c>
      <c r="W129" s="157"/>
      <c r="X129" s="157" t="s">
        <v>174</v>
      </c>
      <c r="Y129" s="157" t="s">
        <v>175</v>
      </c>
      <c r="Z129" s="147"/>
      <c r="AA129" s="147"/>
      <c r="AB129" s="147"/>
      <c r="AC129" s="147"/>
      <c r="AD129" s="147"/>
      <c r="AE129" s="147"/>
      <c r="AF129" s="147"/>
      <c r="AG129" s="147" t="s">
        <v>176</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2.5" outlineLevel="2" x14ac:dyDescent="0.2">
      <c r="A130" s="154"/>
      <c r="B130" s="155"/>
      <c r="C130" s="257" t="s">
        <v>703</v>
      </c>
      <c r="D130" s="258"/>
      <c r="E130" s="258"/>
      <c r="F130" s="258"/>
      <c r="G130" s="258"/>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209</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75" t="str">
        <f>C130</f>
        <v>nanesení lepicího tmelu na izolační desky, nalepení desek, natažení stěrky, vtlačení výztužné tkaniny a přehlazení stěrky. Včetně parapetních lišt.</v>
      </c>
      <c r="BB130" s="147"/>
      <c r="BC130" s="147"/>
      <c r="BD130" s="147"/>
      <c r="BE130" s="147"/>
      <c r="BF130" s="147"/>
      <c r="BG130" s="147"/>
      <c r="BH130" s="147"/>
    </row>
    <row r="131" spans="1:60" outlineLevel="2" x14ac:dyDescent="0.2">
      <c r="A131" s="154"/>
      <c r="B131" s="155"/>
      <c r="C131" s="178" t="s">
        <v>704</v>
      </c>
      <c r="D131" s="158"/>
      <c r="E131" s="159">
        <v>0.495</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179</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78" t="s">
        <v>705</v>
      </c>
      <c r="D132" s="158"/>
      <c r="E132" s="159">
        <v>9.7100000000000009</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179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78" t="s">
        <v>706</v>
      </c>
      <c r="D133" s="158"/>
      <c r="E133" s="159">
        <v>3.19</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179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
      <c r="A134" s="154"/>
      <c r="B134" s="155"/>
      <c r="C134" s="178" t="s">
        <v>707</v>
      </c>
      <c r="D134" s="158"/>
      <c r="E134" s="159">
        <v>0.42749999999999999</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179</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78" t="s">
        <v>708</v>
      </c>
      <c r="D135" s="158"/>
      <c r="E135" s="159">
        <v>1.98</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179</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78" t="s">
        <v>709</v>
      </c>
      <c r="D136" s="158"/>
      <c r="E136" s="159">
        <v>0.54</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179</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68">
        <v>27</v>
      </c>
      <c r="B137" s="169" t="s">
        <v>710</v>
      </c>
      <c r="C137" s="177" t="s">
        <v>711</v>
      </c>
      <c r="D137" s="170" t="s">
        <v>205</v>
      </c>
      <c r="E137" s="171">
        <v>479.92500000000001</v>
      </c>
      <c r="F137" s="172"/>
      <c r="G137" s="173">
        <f>ROUND(E137*F137,2)</f>
        <v>0</v>
      </c>
      <c r="H137" s="172"/>
      <c r="I137" s="173">
        <f>ROUND(E137*H137,2)</f>
        <v>0</v>
      </c>
      <c r="J137" s="172"/>
      <c r="K137" s="173">
        <f>ROUND(E137*J137,2)</f>
        <v>0</v>
      </c>
      <c r="L137" s="173">
        <v>21</v>
      </c>
      <c r="M137" s="173">
        <f>G137*(1+L137/100)</f>
        <v>0</v>
      </c>
      <c r="N137" s="171">
        <v>0</v>
      </c>
      <c r="O137" s="171">
        <f>ROUND(E137*N137,2)</f>
        <v>0</v>
      </c>
      <c r="P137" s="171">
        <v>0</v>
      </c>
      <c r="Q137" s="171">
        <f>ROUND(E137*P137,2)</f>
        <v>0</v>
      </c>
      <c r="R137" s="173" t="s">
        <v>206</v>
      </c>
      <c r="S137" s="173" t="s">
        <v>182</v>
      </c>
      <c r="T137" s="174" t="s">
        <v>182</v>
      </c>
      <c r="U137" s="157">
        <v>6.0000000000000001E-3</v>
      </c>
      <c r="V137" s="157">
        <f>ROUND(E137*U137,2)</f>
        <v>2.88</v>
      </c>
      <c r="W137" s="157"/>
      <c r="X137" s="157" t="s">
        <v>174</v>
      </c>
      <c r="Y137" s="157" t="s">
        <v>175</v>
      </c>
      <c r="Z137" s="147"/>
      <c r="AA137" s="147"/>
      <c r="AB137" s="147"/>
      <c r="AC137" s="147"/>
      <c r="AD137" s="147"/>
      <c r="AE137" s="147"/>
      <c r="AF137" s="147"/>
      <c r="AG137" s="147" t="s">
        <v>207</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2" x14ac:dyDescent="0.2">
      <c r="A138" s="154"/>
      <c r="B138" s="155"/>
      <c r="C138" s="178" t="s">
        <v>634</v>
      </c>
      <c r="D138" s="158"/>
      <c r="E138" s="159">
        <v>479.92500000000001</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179</v>
      </c>
      <c r="AH138" s="147">
        <v>5</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68">
        <v>28</v>
      </c>
      <c r="B139" s="169" t="s">
        <v>712</v>
      </c>
      <c r="C139" s="177" t="s">
        <v>713</v>
      </c>
      <c r="D139" s="170" t="s">
        <v>205</v>
      </c>
      <c r="E139" s="171">
        <v>3.5</v>
      </c>
      <c r="F139" s="172"/>
      <c r="G139" s="173">
        <f>ROUND(E139*F139,2)</f>
        <v>0</v>
      </c>
      <c r="H139" s="172"/>
      <c r="I139" s="173">
        <f>ROUND(E139*H139,2)</f>
        <v>0</v>
      </c>
      <c r="J139" s="172"/>
      <c r="K139" s="173">
        <f>ROUND(E139*J139,2)</f>
        <v>0</v>
      </c>
      <c r="L139" s="173">
        <v>21</v>
      </c>
      <c r="M139" s="173">
        <f>G139*(1+L139/100)</f>
        <v>0</v>
      </c>
      <c r="N139" s="171">
        <v>4.9100000000000003E-3</v>
      </c>
      <c r="O139" s="171">
        <f>ROUND(E139*N139,2)</f>
        <v>0.02</v>
      </c>
      <c r="P139" s="171">
        <v>0</v>
      </c>
      <c r="Q139" s="171">
        <f>ROUND(E139*P139,2)</f>
        <v>0</v>
      </c>
      <c r="R139" s="173" t="s">
        <v>206</v>
      </c>
      <c r="S139" s="173" t="s">
        <v>182</v>
      </c>
      <c r="T139" s="174" t="s">
        <v>182</v>
      </c>
      <c r="U139" s="157">
        <v>0.36</v>
      </c>
      <c r="V139" s="157">
        <f>ROUND(E139*U139,2)</f>
        <v>1.26</v>
      </c>
      <c r="W139" s="157"/>
      <c r="X139" s="157" t="s">
        <v>174</v>
      </c>
      <c r="Y139" s="157" t="s">
        <v>175</v>
      </c>
      <c r="Z139" s="147"/>
      <c r="AA139" s="147"/>
      <c r="AB139" s="147"/>
      <c r="AC139" s="147"/>
      <c r="AD139" s="147"/>
      <c r="AE139" s="147"/>
      <c r="AF139" s="147"/>
      <c r="AG139" s="147" t="s">
        <v>207</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2" x14ac:dyDescent="0.2">
      <c r="A140" s="154"/>
      <c r="B140" s="155"/>
      <c r="C140" s="178" t="s">
        <v>714</v>
      </c>
      <c r="D140" s="158"/>
      <c r="E140" s="159">
        <v>3.5</v>
      </c>
      <c r="F140" s="157"/>
      <c r="G140" s="157"/>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179</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1" x14ac:dyDescent="0.2">
      <c r="A141" s="168">
        <v>29</v>
      </c>
      <c r="B141" s="169" t="s">
        <v>223</v>
      </c>
      <c r="C141" s="177" t="s">
        <v>224</v>
      </c>
      <c r="D141" s="170" t="s">
        <v>219</v>
      </c>
      <c r="E141" s="171">
        <v>820.95</v>
      </c>
      <c r="F141" s="172"/>
      <c r="G141" s="173">
        <f>ROUND(E141*F141,2)</f>
        <v>0</v>
      </c>
      <c r="H141" s="172"/>
      <c r="I141" s="173">
        <f>ROUND(E141*H141,2)</f>
        <v>0</v>
      </c>
      <c r="J141" s="172"/>
      <c r="K141" s="173">
        <f>ROUND(E141*J141,2)</f>
        <v>0</v>
      </c>
      <c r="L141" s="173">
        <v>21</v>
      </c>
      <c r="M141" s="173">
        <f>G141*(1+L141/100)</f>
        <v>0</v>
      </c>
      <c r="N141" s="171">
        <v>0</v>
      </c>
      <c r="O141" s="171">
        <f>ROUND(E141*N141,2)</f>
        <v>0</v>
      </c>
      <c r="P141" s="171">
        <v>0</v>
      </c>
      <c r="Q141" s="171">
        <f>ROUND(E141*P141,2)</f>
        <v>0</v>
      </c>
      <c r="R141" s="173" t="s">
        <v>206</v>
      </c>
      <c r="S141" s="173" t="s">
        <v>182</v>
      </c>
      <c r="T141" s="174" t="s">
        <v>182</v>
      </c>
      <c r="U141" s="157">
        <v>0</v>
      </c>
      <c r="V141" s="157">
        <f>ROUND(E141*U141,2)</f>
        <v>0</v>
      </c>
      <c r="W141" s="157"/>
      <c r="X141" s="157" t="s">
        <v>174</v>
      </c>
      <c r="Y141" s="157" t="s">
        <v>175</v>
      </c>
      <c r="Z141" s="147"/>
      <c r="AA141" s="147"/>
      <c r="AB141" s="147"/>
      <c r="AC141" s="147"/>
      <c r="AD141" s="147"/>
      <c r="AE141" s="147"/>
      <c r="AF141" s="147"/>
      <c r="AG141" s="147" t="s">
        <v>176</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2" x14ac:dyDescent="0.2">
      <c r="A142" s="154"/>
      <c r="B142" s="155"/>
      <c r="C142" s="178" t="s">
        <v>715</v>
      </c>
      <c r="D142" s="158"/>
      <c r="E142" s="159">
        <v>29</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179</v>
      </c>
      <c r="AH142" s="147">
        <v>5</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78" t="s">
        <v>716</v>
      </c>
      <c r="D143" s="158"/>
      <c r="E143" s="159">
        <v>288.2</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179</v>
      </c>
      <c r="AH143" s="147">
        <v>5</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78" t="s">
        <v>717</v>
      </c>
      <c r="D144" s="158"/>
      <c r="E144" s="159">
        <v>198.2</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179</v>
      </c>
      <c r="AH144" s="147">
        <v>5</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78" t="s">
        <v>718</v>
      </c>
      <c r="D145" s="158"/>
      <c r="E145" s="159">
        <v>55.2</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179</v>
      </c>
      <c r="AH145" s="147">
        <v>5</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78" t="s">
        <v>719</v>
      </c>
      <c r="D146" s="158"/>
      <c r="E146" s="159">
        <v>90.1</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179</v>
      </c>
      <c r="AH146" s="147">
        <v>5</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78" t="s">
        <v>720</v>
      </c>
      <c r="D147" s="158"/>
      <c r="E147" s="159">
        <v>20.7</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179</v>
      </c>
      <c r="AH147" s="147">
        <v>5</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78" t="s">
        <v>721</v>
      </c>
      <c r="D148" s="158"/>
      <c r="E148" s="159">
        <v>125.55</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179</v>
      </c>
      <c r="AH148" s="147">
        <v>5</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78" t="s">
        <v>722</v>
      </c>
      <c r="D149" s="158"/>
      <c r="E149" s="159">
        <v>14</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179</v>
      </c>
      <c r="AH149" s="147">
        <v>5</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68">
        <v>30</v>
      </c>
      <c r="B150" s="169" t="s">
        <v>723</v>
      </c>
      <c r="C150" s="177" t="s">
        <v>724</v>
      </c>
      <c r="D150" s="170" t="s">
        <v>205</v>
      </c>
      <c r="E150" s="171">
        <v>668.10249999999996</v>
      </c>
      <c r="F150" s="172"/>
      <c r="G150" s="173">
        <f>ROUND(E150*F150,2)</f>
        <v>0</v>
      </c>
      <c r="H150" s="172"/>
      <c r="I150" s="173">
        <f>ROUND(E150*H150,2)</f>
        <v>0</v>
      </c>
      <c r="J150" s="172"/>
      <c r="K150" s="173">
        <f>ROUND(E150*J150,2)</f>
        <v>0</v>
      </c>
      <c r="L150" s="173">
        <v>21</v>
      </c>
      <c r="M150" s="173">
        <f>G150*(1+L150/100)</f>
        <v>0</v>
      </c>
      <c r="N150" s="171">
        <v>2.0000000000000002E-5</v>
      </c>
      <c r="O150" s="171">
        <f>ROUND(E150*N150,2)</f>
        <v>0.01</v>
      </c>
      <c r="P150" s="171">
        <v>0</v>
      </c>
      <c r="Q150" s="171">
        <f>ROUND(E150*P150,2)</f>
        <v>0</v>
      </c>
      <c r="R150" s="173" t="s">
        <v>206</v>
      </c>
      <c r="S150" s="173" t="s">
        <v>182</v>
      </c>
      <c r="T150" s="174" t="s">
        <v>182</v>
      </c>
      <c r="U150" s="157">
        <v>0</v>
      </c>
      <c r="V150" s="157">
        <f>ROUND(E150*U150,2)</f>
        <v>0</v>
      </c>
      <c r="W150" s="157"/>
      <c r="X150" s="157" t="s">
        <v>174</v>
      </c>
      <c r="Y150" s="157" t="s">
        <v>175</v>
      </c>
      <c r="Z150" s="147"/>
      <c r="AA150" s="147"/>
      <c r="AB150" s="147"/>
      <c r="AC150" s="147"/>
      <c r="AD150" s="147"/>
      <c r="AE150" s="147"/>
      <c r="AF150" s="147"/>
      <c r="AG150" s="147" t="s">
        <v>176</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2" x14ac:dyDescent="0.2">
      <c r="A151" s="154"/>
      <c r="B151" s="155"/>
      <c r="C151" s="178" t="s">
        <v>725</v>
      </c>
      <c r="D151" s="158"/>
      <c r="E151" s="159">
        <v>668.10249999999996</v>
      </c>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179</v>
      </c>
      <c r="AH151" s="147">
        <v>5</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68">
        <v>31</v>
      </c>
      <c r="B152" s="169" t="s">
        <v>726</v>
      </c>
      <c r="C152" s="177" t="s">
        <v>727</v>
      </c>
      <c r="D152" s="170" t="s">
        <v>219</v>
      </c>
      <c r="E152" s="171">
        <v>14</v>
      </c>
      <c r="F152" s="172"/>
      <c r="G152" s="173">
        <f>ROUND(E152*F152,2)</f>
        <v>0</v>
      </c>
      <c r="H152" s="172"/>
      <c r="I152" s="173">
        <f>ROUND(E152*H152,2)</f>
        <v>0</v>
      </c>
      <c r="J152" s="172"/>
      <c r="K152" s="173">
        <f>ROUND(E152*J152,2)</f>
        <v>0</v>
      </c>
      <c r="L152" s="173">
        <v>21</v>
      </c>
      <c r="M152" s="173">
        <f>G152*(1+L152/100)</f>
        <v>0</v>
      </c>
      <c r="N152" s="171">
        <v>0</v>
      </c>
      <c r="O152" s="171">
        <f>ROUND(E152*N152,2)</f>
        <v>0</v>
      </c>
      <c r="P152" s="171">
        <v>0</v>
      </c>
      <c r="Q152" s="171">
        <f>ROUND(E152*P152,2)</f>
        <v>0</v>
      </c>
      <c r="R152" s="173" t="s">
        <v>333</v>
      </c>
      <c r="S152" s="173" t="s">
        <v>182</v>
      </c>
      <c r="T152" s="174" t="s">
        <v>182</v>
      </c>
      <c r="U152" s="157">
        <v>0.04</v>
      </c>
      <c r="V152" s="157">
        <f>ROUND(E152*U152,2)</f>
        <v>0.56000000000000005</v>
      </c>
      <c r="W152" s="157"/>
      <c r="X152" s="157" t="s">
        <v>174</v>
      </c>
      <c r="Y152" s="157" t="s">
        <v>175</v>
      </c>
      <c r="Z152" s="147"/>
      <c r="AA152" s="147"/>
      <c r="AB152" s="147"/>
      <c r="AC152" s="147"/>
      <c r="AD152" s="147"/>
      <c r="AE152" s="147"/>
      <c r="AF152" s="147"/>
      <c r="AG152" s="147" t="s">
        <v>207</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178" t="s">
        <v>728</v>
      </c>
      <c r="D153" s="158"/>
      <c r="E153" s="159">
        <v>14</v>
      </c>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179</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68">
        <v>32</v>
      </c>
      <c r="B154" s="169" t="s">
        <v>729</v>
      </c>
      <c r="C154" s="177" t="s">
        <v>730</v>
      </c>
      <c r="D154" s="170" t="s">
        <v>205</v>
      </c>
      <c r="E154" s="171">
        <v>32.43</v>
      </c>
      <c r="F154" s="172"/>
      <c r="G154" s="173">
        <f>ROUND(E154*F154,2)</f>
        <v>0</v>
      </c>
      <c r="H154" s="172"/>
      <c r="I154" s="173">
        <f>ROUND(E154*H154,2)</f>
        <v>0</v>
      </c>
      <c r="J154" s="172"/>
      <c r="K154" s="173">
        <f>ROUND(E154*J154,2)</f>
        <v>0</v>
      </c>
      <c r="L154" s="173">
        <v>21</v>
      </c>
      <c r="M154" s="173">
        <f>G154*(1+L154/100)</f>
        <v>0</v>
      </c>
      <c r="N154" s="171">
        <v>3.9399999999999999E-3</v>
      </c>
      <c r="O154" s="171">
        <f>ROUND(E154*N154,2)</f>
        <v>0.13</v>
      </c>
      <c r="P154" s="171">
        <v>0</v>
      </c>
      <c r="Q154" s="171">
        <f>ROUND(E154*P154,2)</f>
        <v>0</v>
      </c>
      <c r="R154" s="173"/>
      <c r="S154" s="173" t="s">
        <v>172</v>
      </c>
      <c r="T154" s="174" t="s">
        <v>173</v>
      </c>
      <c r="U154" s="157">
        <v>0</v>
      </c>
      <c r="V154" s="157">
        <f>ROUND(E154*U154,2)</f>
        <v>0</v>
      </c>
      <c r="W154" s="157"/>
      <c r="X154" s="157" t="s">
        <v>174</v>
      </c>
      <c r="Y154" s="157" t="s">
        <v>175</v>
      </c>
      <c r="Z154" s="147"/>
      <c r="AA154" s="147"/>
      <c r="AB154" s="147"/>
      <c r="AC154" s="147"/>
      <c r="AD154" s="147"/>
      <c r="AE154" s="147"/>
      <c r="AF154" s="147"/>
      <c r="AG154" s="147" t="s">
        <v>176</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2" x14ac:dyDescent="0.2">
      <c r="A155" s="154"/>
      <c r="B155" s="155"/>
      <c r="C155" s="178" t="s">
        <v>731</v>
      </c>
      <c r="D155" s="158"/>
      <c r="E155" s="159">
        <v>4.91</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179</v>
      </c>
      <c r="AH155" s="147">
        <v>5</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78" t="s">
        <v>732</v>
      </c>
      <c r="D156" s="158"/>
      <c r="E156" s="159">
        <v>27.52</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179</v>
      </c>
      <c r="AH156" s="147">
        <v>5</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2.5" outlineLevel="1" x14ac:dyDescent="0.2">
      <c r="A157" s="168">
        <v>33</v>
      </c>
      <c r="B157" s="169" t="s">
        <v>733</v>
      </c>
      <c r="C157" s="177" t="s">
        <v>1181</v>
      </c>
      <c r="D157" s="170" t="s">
        <v>205</v>
      </c>
      <c r="E157" s="171">
        <v>4.91</v>
      </c>
      <c r="F157" s="172"/>
      <c r="G157" s="173">
        <f>ROUND(E157*F157,2)</f>
        <v>0</v>
      </c>
      <c r="H157" s="172"/>
      <c r="I157" s="173">
        <f>ROUND(E157*H157,2)</f>
        <v>0</v>
      </c>
      <c r="J157" s="172"/>
      <c r="K157" s="173">
        <f>ROUND(E157*J157,2)</f>
        <v>0</v>
      </c>
      <c r="L157" s="173">
        <v>21</v>
      </c>
      <c r="M157" s="173">
        <f>G157*(1+L157/100)</f>
        <v>0</v>
      </c>
      <c r="N157" s="171">
        <v>9.6900000000000007E-3</v>
      </c>
      <c r="O157" s="171">
        <f>ROUND(E157*N157,2)</f>
        <v>0.05</v>
      </c>
      <c r="P157" s="171">
        <v>0</v>
      </c>
      <c r="Q157" s="171">
        <f>ROUND(E157*P157,2)</f>
        <v>0</v>
      </c>
      <c r="R157" s="173"/>
      <c r="S157" s="173" t="s">
        <v>172</v>
      </c>
      <c r="T157" s="174" t="s">
        <v>182</v>
      </c>
      <c r="U157" s="157">
        <v>0.86</v>
      </c>
      <c r="V157" s="157">
        <f>ROUND(E157*U157,2)</f>
        <v>4.22</v>
      </c>
      <c r="W157" s="157"/>
      <c r="X157" s="157" t="s">
        <v>174</v>
      </c>
      <c r="Y157" s="157" t="s">
        <v>175</v>
      </c>
      <c r="Z157" s="147"/>
      <c r="AA157" s="147"/>
      <c r="AB157" s="147"/>
      <c r="AC157" s="147"/>
      <c r="AD157" s="147"/>
      <c r="AE157" s="147"/>
      <c r="AF157" s="147"/>
      <c r="AG157" s="147" t="s">
        <v>176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2" x14ac:dyDescent="0.2">
      <c r="A158" s="154"/>
      <c r="B158" s="155"/>
      <c r="C158" s="178" t="s">
        <v>734</v>
      </c>
      <c r="D158" s="158"/>
      <c r="E158" s="159">
        <v>4.91</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179</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2.5" outlineLevel="1" x14ac:dyDescent="0.2">
      <c r="A159" s="168">
        <v>34</v>
      </c>
      <c r="B159" s="169" t="s">
        <v>735</v>
      </c>
      <c r="C159" s="177" t="s">
        <v>736</v>
      </c>
      <c r="D159" s="170" t="s">
        <v>445</v>
      </c>
      <c r="E159" s="171">
        <v>38</v>
      </c>
      <c r="F159" s="172"/>
      <c r="G159" s="173">
        <f>ROUND(E159*F159,2)</f>
        <v>0</v>
      </c>
      <c r="H159" s="172"/>
      <c r="I159" s="173">
        <f>ROUND(E159*H159,2)</f>
        <v>0</v>
      </c>
      <c r="J159" s="172"/>
      <c r="K159" s="173">
        <f>ROUND(E159*J159,2)</f>
        <v>0</v>
      </c>
      <c r="L159" s="173">
        <v>21</v>
      </c>
      <c r="M159" s="173">
        <f>G159*(1+L159/100)</f>
        <v>0</v>
      </c>
      <c r="N159" s="171">
        <v>0</v>
      </c>
      <c r="O159" s="171">
        <f>ROUND(E159*N159,2)</f>
        <v>0</v>
      </c>
      <c r="P159" s="171">
        <v>0</v>
      </c>
      <c r="Q159" s="171">
        <f>ROUND(E159*P159,2)</f>
        <v>0</v>
      </c>
      <c r="R159" s="173"/>
      <c r="S159" s="173" t="s">
        <v>172</v>
      </c>
      <c r="T159" s="174" t="s">
        <v>183</v>
      </c>
      <c r="U159" s="157">
        <v>0</v>
      </c>
      <c r="V159" s="157">
        <f>ROUND(E159*U159,2)</f>
        <v>0</v>
      </c>
      <c r="W159" s="157"/>
      <c r="X159" s="157" t="s">
        <v>174</v>
      </c>
      <c r="Y159" s="157" t="s">
        <v>175</v>
      </c>
      <c r="Z159" s="147"/>
      <c r="AA159" s="147"/>
      <c r="AB159" s="147"/>
      <c r="AC159" s="147"/>
      <c r="AD159" s="147"/>
      <c r="AE159" s="147"/>
      <c r="AF159" s="147"/>
      <c r="AG159" s="147" t="s">
        <v>207</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2" x14ac:dyDescent="0.2">
      <c r="A160" s="154"/>
      <c r="B160" s="155"/>
      <c r="C160" s="178" t="s">
        <v>737</v>
      </c>
      <c r="D160" s="158"/>
      <c r="E160" s="159">
        <v>36</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179</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78" t="s">
        <v>738</v>
      </c>
      <c r="D161" s="158"/>
      <c r="E161" s="159">
        <v>2</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179</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22.5" outlineLevel="1" x14ac:dyDescent="0.2">
      <c r="A162" s="168">
        <v>35</v>
      </c>
      <c r="B162" s="169" t="s">
        <v>739</v>
      </c>
      <c r="C162" s="177" t="s">
        <v>740</v>
      </c>
      <c r="D162" s="170" t="s">
        <v>445</v>
      </c>
      <c r="E162" s="171">
        <v>10</v>
      </c>
      <c r="F162" s="172"/>
      <c r="G162" s="173">
        <f>ROUND(E162*F162,2)</f>
        <v>0</v>
      </c>
      <c r="H162" s="172"/>
      <c r="I162" s="173">
        <f>ROUND(E162*H162,2)</f>
        <v>0</v>
      </c>
      <c r="J162" s="172"/>
      <c r="K162" s="173">
        <f>ROUND(E162*J162,2)</f>
        <v>0</v>
      </c>
      <c r="L162" s="173">
        <v>21</v>
      </c>
      <c r="M162" s="173">
        <f>G162*(1+L162/100)</f>
        <v>0</v>
      </c>
      <c r="N162" s="171">
        <v>0</v>
      </c>
      <c r="O162" s="171">
        <f>ROUND(E162*N162,2)</f>
        <v>0</v>
      </c>
      <c r="P162" s="171">
        <v>0</v>
      </c>
      <c r="Q162" s="171">
        <f>ROUND(E162*P162,2)</f>
        <v>0</v>
      </c>
      <c r="R162" s="173"/>
      <c r="S162" s="173" t="s">
        <v>172</v>
      </c>
      <c r="T162" s="174" t="s">
        <v>183</v>
      </c>
      <c r="U162" s="157">
        <v>0</v>
      </c>
      <c r="V162" s="157">
        <f>ROUND(E162*U162,2)</f>
        <v>0</v>
      </c>
      <c r="W162" s="157"/>
      <c r="X162" s="157" t="s">
        <v>174</v>
      </c>
      <c r="Y162" s="157" t="s">
        <v>175</v>
      </c>
      <c r="Z162" s="147"/>
      <c r="AA162" s="147"/>
      <c r="AB162" s="147"/>
      <c r="AC162" s="147"/>
      <c r="AD162" s="147"/>
      <c r="AE162" s="147"/>
      <c r="AF162" s="147"/>
      <c r="AG162" s="147" t="s">
        <v>207</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2" x14ac:dyDescent="0.2">
      <c r="A163" s="154"/>
      <c r="B163" s="155"/>
      <c r="C163" s="178" t="s">
        <v>261</v>
      </c>
      <c r="D163" s="158"/>
      <c r="E163" s="159">
        <v>10</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179</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ht="22.5" outlineLevel="1" x14ac:dyDescent="0.2">
      <c r="A164" s="168">
        <v>36</v>
      </c>
      <c r="B164" s="169" t="s">
        <v>741</v>
      </c>
      <c r="C164" s="177" t="s">
        <v>742</v>
      </c>
      <c r="D164" s="170" t="s">
        <v>445</v>
      </c>
      <c r="E164" s="171">
        <v>2</v>
      </c>
      <c r="F164" s="172"/>
      <c r="G164" s="173">
        <f>ROUND(E164*F164,2)</f>
        <v>0</v>
      </c>
      <c r="H164" s="172"/>
      <c r="I164" s="173">
        <f>ROUND(E164*H164,2)</f>
        <v>0</v>
      </c>
      <c r="J164" s="172"/>
      <c r="K164" s="173">
        <f>ROUND(E164*J164,2)</f>
        <v>0</v>
      </c>
      <c r="L164" s="173">
        <v>21</v>
      </c>
      <c r="M164" s="173">
        <f>G164*(1+L164/100)</f>
        <v>0</v>
      </c>
      <c r="N164" s="171">
        <v>0</v>
      </c>
      <c r="O164" s="171">
        <f>ROUND(E164*N164,2)</f>
        <v>0</v>
      </c>
      <c r="P164" s="171">
        <v>0</v>
      </c>
      <c r="Q164" s="171">
        <f>ROUND(E164*P164,2)</f>
        <v>0</v>
      </c>
      <c r="R164" s="173"/>
      <c r="S164" s="173" t="s">
        <v>172</v>
      </c>
      <c r="T164" s="174" t="s">
        <v>173</v>
      </c>
      <c r="U164" s="157">
        <v>0</v>
      </c>
      <c r="V164" s="157">
        <f>ROUND(E164*U164,2)</f>
        <v>0</v>
      </c>
      <c r="W164" s="157"/>
      <c r="X164" s="157" t="s">
        <v>174</v>
      </c>
      <c r="Y164" s="157" t="s">
        <v>175</v>
      </c>
      <c r="Z164" s="147"/>
      <c r="AA164" s="147"/>
      <c r="AB164" s="147"/>
      <c r="AC164" s="147"/>
      <c r="AD164" s="147"/>
      <c r="AE164" s="147"/>
      <c r="AF164" s="147"/>
      <c r="AG164" s="147" t="s">
        <v>207</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178" t="s">
        <v>75</v>
      </c>
      <c r="D165" s="158"/>
      <c r="E165" s="159">
        <v>2</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179</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68">
        <v>37</v>
      </c>
      <c r="B166" s="169" t="s">
        <v>743</v>
      </c>
      <c r="C166" s="177" t="s">
        <v>744</v>
      </c>
      <c r="D166" s="170" t="s">
        <v>219</v>
      </c>
      <c r="E166" s="171">
        <v>125.55</v>
      </c>
      <c r="F166" s="172"/>
      <c r="G166" s="173">
        <f>ROUND(E166*F166,2)</f>
        <v>0</v>
      </c>
      <c r="H166" s="172"/>
      <c r="I166" s="173">
        <f>ROUND(E166*H166,2)</f>
        <v>0</v>
      </c>
      <c r="J166" s="172"/>
      <c r="K166" s="173">
        <f>ROUND(E166*J166,2)</f>
        <v>0</v>
      </c>
      <c r="L166" s="173">
        <v>21</v>
      </c>
      <c r="M166" s="173">
        <f>G166*(1+L166/100)</f>
        <v>0</v>
      </c>
      <c r="N166" s="171">
        <v>1E-4</v>
      </c>
      <c r="O166" s="171">
        <f>ROUND(E166*N166,2)</f>
        <v>0.01</v>
      </c>
      <c r="P166" s="171">
        <v>0</v>
      </c>
      <c r="Q166" s="171">
        <f>ROUND(E166*P166,2)</f>
        <v>0</v>
      </c>
      <c r="R166" s="173" t="s">
        <v>228</v>
      </c>
      <c r="S166" s="173" t="s">
        <v>745</v>
      </c>
      <c r="T166" s="174" t="s">
        <v>745</v>
      </c>
      <c r="U166" s="157">
        <v>0</v>
      </c>
      <c r="V166" s="157">
        <f>ROUND(E166*U166,2)</f>
        <v>0</v>
      </c>
      <c r="W166" s="157"/>
      <c r="X166" s="157" t="s">
        <v>229</v>
      </c>
      <c r="Y166" s="157" t="s">
        <v>175</v>
      </c>
      <c r="Z166" s="147"/>
      <c r="AA166" s="147"/>
      <c r="AB166" s="147"/>
      <c r="AC166" s="147"/>
      <c r="AD166" s="147"/>
      <c r="AE166" s="147"/>
      <c r="AF166" s="147"/>
      <c r="AG166" s="147" t="s">
        <v>230</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2" x14ac:dyDescent="0.2">
      <c r="A167" s="154"/>
      <c r="B167" s="155"/>
      <c r="C167" s="178" t="s">
        <v>746</v>
      </c>
      <c r="D167" s="158"/>
      <c r="E167" s="159">
        <v>2.2000000000000002</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179</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78" t="s">
        <v>747</v>
      </c>
      <c r="D168" s="158"/>
      <c r="E168" s="159">
        <v>26.3</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179</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78" t="s">
        <v>748</v>
      </c>
      <c r="D169" s="158"/>
      <c r="E169" s="159">
        <v>10.7</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179</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78" t="s">
        <v>342</v>
      </c>
      <c r="D170" s="158"/>
      <c r="E170" s="159">
        <v>2.4</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179</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78" t="s">
        <v>749</v>
      </c>
      <c r="D171" s="158"/>
      <c r="E171" s="159">
        <v>25.95</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179</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78" t="s">
        <v>750</v>
      </c>
      <c r="D172" s="158"/>
      <c r="E172" s="159">
        <v>58</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179</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68">
        <v>38</v>
      </c>
      <c r="B173" s="169" t="s">
        <v>751</v>
      </c>
      <c r="C173" s="177" t="s">
        <v>752</v>
      </c>
      <c r="D173" s="170" t="s">
        <v>219</v>
      </c>
      <c r="E173" s="171">
        <v>20.7</v>
      </c>
      <c r="F173" s="172"/>
      <c r="G173" s="173">
        <f>ROUND(E173*F173,2)</f>
        <v>0</v>
      </c>
      <c r="H173" s="172"/>
      <c r="I173" s="173">
        <f>ROUND(E173*H173,2)</f>
        <v>0</v>
      </c>
      <c r="J173" s="172"/>
      <c r="K173" s="173">
        <f>ROUND(E173*J173,2)</f>
        <v>0</v>
      </c>
      <c r="L173" s="173">
        <v>21</v>
      </c>
      <c r="M173" s="173">
        <f>G173*(1+L173/100)</f>
        <v>0</v>
      </c>
      <c r="N173" s="171">
        <v>1E-4</v>
      </c>
      <c r="O173" s="171">
        <f>ROUND(E173*N173,2)</f>
        <v>0</v>
      </c>
      <c r="P173" s="171">
        <v>0</v>
      </c>
      <c r="Q173" s="171">
        <f>ROUND(E173*P173,2)</f>
        <v>0</v>
      </c>
      <c r="R173" s="173"/>
      <c r="S173" s="173" t="s">
        <v>172</v>
      </c>
      <c r="T173" s="174" t="s">
        <v>183</v>
      </c>
      <c r="U173" s="157">
        <v>0</v>
      </c>
      <c r="V173" s="157">
        <f>ROUND(E173*U173,2)</f>
        <v>0</v>
      </c>
      <c r="W173" s="157"/>
      <c r="X173" s="157" t="s">
        <v>229</v>
      </c>
      <c r="Y173" s="157" t="s">
        <v>175</v>
      </c>
      <c r="Z173" s="147"/>
      <c r="AA173" s="147"/>
      <c r="AB173" s="147"/>
      <c r="AC173" s="147"/>
      <c r="AD173" s="147"/>
      <c r="AE173" s="147"/>
      <c r="AF173" s="147"/>
      <c r="AG173" s="147" t="s">
        <v>230</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
      <c r="A174" s="154"/>
      <c r="B174" s="155"/>
      <c r="C174" s="178" t="s">
        <v>753</v>
      </c>
      <c r="D174" s="158"/>
      <c r="E174" s="159">
        <v>0.9</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179</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78" t="s">
        <v>754</v>
      </c>
      <c r="D175" s="158"/>
      <c r="E175" s="159">
        <v>9.5</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179</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78" t="s">
        <v>755</v>
      </c>
      <c r="D176" s="158"/>
      <c r="E176" s="159">
        <v>6.25</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179</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78" t="s">
        <v>756</v>
      </c>
      <c r="D177" s="158"/>
      <c r="E177" s="159">
        <v>4.05</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179</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68">
        <v>39</v>
      </c>
      <c r="B178" s="169" t="s">
        <v>757</v>
      </c>
      <c r="C178" s="177" t="s">
        <v>758</v>
      </c>
      <c r="D178" s="170" t="s">
        <v>219</v>
      </c>
      <c r="E178" s="171">
        <v>55.2</v>
      </c>
      <c r="F178" s="172"/>
      <c r="G178" s="173">
        <f>ROUND(E178*F178,2)</f>
        <v>0</v>
      </c>
      <c r="H178" s="172"/>
      <c r="I178" s="173">
        <f>ROUND(E178*H178,2)</f>
        <v>0</v>
      </c>
      <c r="J178" s="172"/>
      <c r="K178" s="173">
        <f>ROUND(E178*J178,2)</f>
        <v>0</v>
      </c>
      <c r="L178" s="173">
        <v>21</v>
      </c>
      <c r="M178" s="173">
        <f>G178*(1+L178/100)</f>
        <v>0</v>
      </c>
      <c r="N178" s="171">
        <v>1E-4</v>
      </c>
      <c r="O178" s="171">
        <f>ROUND(E178*N178,2)</f>
        <v>0.01</v>
      </c>
      <c r="P178" s="171">
        <v>0</v>
      </c>
      <c r="Q178" s="171">
        <f>ROUND(E178*P178,2)</f>
        <v>0</v>
      </c>
      <c r="R178" s="173" t="s">
        <v>228</v>
      </c>
      <c r="S178" s="173" t="s">
        <v>759</v>
      </c>
      <c r="T178" s="174" t="s">
        <v>759</v>
      </c>
      <c r="U178" s="157">
        <v>0</v>
      </c>
      <c r="V178" s="157">
        <f>ROUND(E178*U178,2)</f>
        <v>0</v>
      </c>
      <c r="W178" s="157"/>
      <c r="X178" s="157" t="s">
        <v>229</v>
      </c>
      <c r="Y178" s="157" t="s">
        <v>175</v>
      </c>
      <c r="Z178" s="147"/>
      <c r="AA178" s="147"/>
      <c r="AB178" s="147"/>
      <c r="AC178" s="147"/>
      <c r="AD178" s="147"/>
      <c r="AE178" s="147"/>
      <c r="AF178" s="147"/>
      <c r="AG178" s="147" t="s">
        <v>230</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178" t="s">
        <v>760</v>
      </c>
      <c r="D179" s="158"/>
      <c r="E179" s="159">
        <v>2.2000000000000002</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179</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78" t="s">
        <v>761</v>
      </c>
      <c r="D180" s="158"/>
      <c r="E180" s="159">
        <v>29.1</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179</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78" t="s">
        <v>762</v>
      </c>
      <c r="D181" s="158"/>
      <c r="E181" s="159">
        <v>12.7</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179</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78" t="s">
        <v>763</v>
      </c>
      <c r="D182" s="158"/>
      <c r="E182" s="159">
        <v>11.2</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179</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68">
        <v>40</v>
      </c>
      <c r="B183" s="169" t="s">
        <v>764</v>
      </c>
      <c r="C183" s="177" t="s">
        <v>765</v>
      </c>
      <c r="D183" s="170" t="s">
        <v>219</v>
      </c>
      <c r="E183" s="171">
        <v>14</v>
      </c>
      <c r="F183" s="172"/>
      <c r="G183" s="173">
        <f>ROUND(E183*F183,2)</f>
        <v>0</v>
      </c>
      <c r="H183" s="172"/>
      <c r="I183" s="173">
        <f>ROUND(E183*H183,2)</f>
        <v>0</v>
      </c>
      <c r="J183" s="172"/>
      <c r="K183" s="173">
        <f>ROUND(E183*J183,2)</f>
        <v>0</v>
      </c>
      <c r="L183" s="173">
        <v>21</v>
      </c>
      <c r="M183" s="173">
        <f>G183*(1+L183/100)</f>
        <v>0</v>
      </c>
      <c r="N183" s="171">
        <v>5.0000000000000001E-4</v>
      </c>
      <c r="O183" s="171">
        <f>ROUND(E183*N183,2)</f>
        <v>0.01</v>
      </c>
      <c r="P183" s="171">
        <v>0</v>
      </c>
      <c r="Q183" s="171">
        <f>ROUND(E183*P183,2)</f>
        <v>0</v>
      </c>
      <c r="R183" s="173" t="s">
        <v>228</v>
      </c>
      <c r="S183" s="173" t="s">
        <v>182</v>
      </c>
      <c r="T183" s="174" t="s">
        <v>182</v>
      </c>
      <c r="U183" s="157">
        <v>0</v>
      </c>
      <c r="V183" s="157">
        <f>ROUND(E183*U183,2)</f>
        <v>0</v>
      </c>
      <c r="W183" s="157"/>
      <c r="X183" s="157" t="s">
        <v>229</v>
      </c>
      <c r="Y183" s="157" t="s">
        <v>175</v>
      </c>
      <c r="Z183" s="147"/>
      <c r="AA183" s="147"/>
      <c r="AB183" s="147"/>
      <c r="AC183" s="147"/>
      <c r="AD183" s="147"/>
      <c r="AE183" s="147"/>
      <c r="AF183" s="147"/>
      <c r="AG183" s="147" t="s">
        <v>230</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2" x14ac:dyDescent="0.2">
      <c r="A184" s="154"/>
      <c r="B184" s="155"/>
      <c r="C184" s="178" t="s">
        <v>766</v>
      </c>
      <c r="D184" s="158"/>
      <c r="E184" s="159">
        <v>14</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179</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68">
        <v>41</v>
      </c>
      <c r="B185" s="169" t="s">
        <v>767</v>
      </c>
      <c r="C185" s="177" t="s">
        <v>768</v>
      </c>
      <c r="D185" s="170" t="s">
        <v>219</v>
      </c>
      <c r="E185" s="171">
        <v>198.2</v>
      </c>
      <c r="F185" s="172"/>
      <c r="G185" s="173">
        <f>ROUND(E185*F185,2)</f>
        <v>0</v>
      </c>
      <c r="H185" s="172"/>
      <c r="I185" s="173">
        <f>ROUND(E185*H185,2)</f>
        <v>0</v>
      </c>
      <c r="J185" s="172"/>
      <c r="K185" s="173">
        <f>ROUND(E185*J185,2)</f>
        <v>0</v>
      </c>
      <c r="L185" s="173">
        <v>21</v>
      </c>
      <c r="M185" s="173">
        <f>G185*(1+L185/100)</f>
        <v>0</v>
      </c>
      <c r="N185" s="171">
        <v>1E-4</v>
      </c>
      <c r="O185" s="171">
        <f>ROUND(E185*N185,2)</f>
        <v>0.02</v>
      </c>
      <c r="P185" s="171">
        <v>0</v>
      </c>
      <c r="Q185" s="171">
        <f>ROUND(E185*P185,2)</f>
        <v>0</v>
      </c>
      <c r="R185" s="173" t="s">
        <v>228</v>
      </c>
      <c r="S185" s="173" t="s">
        <v>745</v>
      </c>
      <c r="T185" s="174" t="s">
        <v>745</v>
      </c>
      <c r="U185" s="157">
        <v>0</v>
      </c>
      <c r="V185" s="157">
        <f>ROUND(E185*U185,2)</f>
        <v>0</v>
      </c>
      <c r="W185" s="157"/>
      <c r="X185" s="157" t="s">
        <v>229</v>
      </c>
      <c r="Y185" s="157" t="s">
        <v>175</v>
      </c>
      <c r="Z185" s="147"/>
      <c r="AA185" s="147"/>
      <c r="AB185" s="147"/>
      <c r="AC185" s="147"/>
      <c r="AD185" s="147"/>
      <c r="AE185" s="147"/>
      <c r="AF185" s="147"/>
      <c r="AG185" s="147" t="s">
        <v>230</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2" x14ac:dyDescent="0.2">
      <c r="A186" s="154"/>
      <c r="B186" s="155"/>
      <c r="C186" s="178" t="s">
        <v>769</v>
      </c>
      <c r="D186" s="158"/>
      <c r="E186" s="159">
        <v>8</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179</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
      <c r="A187" s="154"/>
      <c r="B187" s="155"/>
      <c r="C187" s="178" t="s">
        <v>770</v>
      </c>
      <c r="D187" s="158"/>
      <c r="E187" s="159">
        <v>93.3</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179</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78" t="s">
        <v>771</v>
      </c>
      <c r="D188" s="158"/>
      <c r="E188" s="159">
        <v>55.4</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179</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78" t="s">
        <v>772</v>
      </c>
      <c r="D189" s="158"/>
      <c r="E189" s="159">
        <v>41.5</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179</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68">
        <v>42</v>
      </c>
      <c r="B190" s="169" t="s">
        <v>773</v>
      </c>
      <c r="C190" s="177" t="s">
        <v>774</v>
      </c>
      <c r="D190" s="170" t="s">
        <v>219</v>
      </c>
      <c r="E190" s="171">
        <v>90.1</v>
      </c>
      <c r="F190" s="172"/>
      <c r="G190" s="173">
        <f>ROUND(E190*F190,2)</f>
        <v>0</v>
      </c>
      <c r="H190" s="172"/>
      <c r="I190" s="173">
        <f>ROUND(E190*H190,2)</f>
        <v>0</v>
      </c>
      <c r="J190" s="172"/>
      <c r="K190" s="173">
        <f>ROUND(E190*J190,2)</f>
        <v>0</v>
      </c>
      <c r="L190" s="173">
        <v>21</v>
      </c>
      <c r="M190" s="173">
        <f>G190*(1+L190/100)</f>
        <v>0</v>
      </c>
      <c r="N190" s="171">
        <v>2.9999999999999997E-4</v>
      </c>
      <c r="O190" s="171">
        <f>ROUND(E190*N190,2)</f>
        <v>0.03</v>
      </c>
      <c r="P190" s="171">
        <v>0</v>
      </c>
      <c r="Q190" s="171">
        <f>ROUND(E190*P190,2)</f>
        <v>0</v>
      </c>
      <c r="R190" s="173" t="s">
        <v>228</v>
      </c>
      <c r="S190" s="173" t="s">
        <v>182</v>
      </c>
      <c r="T190" s="174" t="s">
        <v>182</v>
      </c>
      <c r="U190" s="157">
        <v>0</v>
      </c>
      <c r="V190" s="157">
        <f>ROUND(E190*U190,2)</f>
        <v>0</v>
      </c>
      <c r="W190" s="157"/>
      <c r="X190" s="157" t="s">
        <v>229</v>
      </c>
      <c r="Y190" s="157" t="s">
        <v>175</v>
      </c>
      <c r="Z190" s="147"/>
      <c r="AA190" s="147"/>
      <c r="AB190" s="147"/>
      <c r="AC190" s="147"/>
      <c r="AD190" s="147"/>
      <c r="AE190" s="147"/>
      <c r="AF190" s="147"/>
      <c r="AG190" s="147" t="s">
        <v>230</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2" x14ac:dyDescent="0.2">
      <c r="A191" s="154"/>
      <c r="B191" s="155"/>
      <c r="C191" s="178" t="s">
        <v>775</v>
      </c>
      <c r="D191" s="158"/>
      <c r="E191" s="159">
        <v>90.1</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179</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68">
        <v>43</v>
      </c>
      <c r="B192" s="169" t="s">
        <v>776</v>
      </c>
      <c r="C192" s="177" t="s">
        <v>777</v>
      </c>
      <c r="D192" s="170" t="s">
        <v>219</v>
      </c>
      <c r="E192" s="171">
        <v>288.2</v>
      </c>
      <c r="F192" s="172"/>
      <c r="G192" s="173">
        <f>ROUND(E192*F192,2)</f>
        <v>0</v>
      </c>
      <c r="H192" s="172"/>
      <c r="I192" s="173">
        <f>ROUND(E192*H192,2)</f>
        <v>0</v>
      </c>
      <c r="J192" s="172"/>
      <c r="K192" s="173">
        <f>ROUND(E192*J192,2)</f>
        <v>0</v>
      </c>
      <c r="L192" s="173">
        <v>21</v>
      </c>
      <c r="M192" s="173">
        <f>G192*(1+L192/100)</f>
        <v>0</v>
      </c>
      <c r="N192" s="171">
        <v>8.9999999999999998E-4</v>
      </c>
      <c r="O192" s="171">
        <f>ROUND(E192*N192,2)</f>
        <v>0.26</v>
      </c>
      <c r="P192" s="171">
        <v>0</v>
      </c>
      <c r="Q192" s="171">
        <f>ROUND(E192*P192,2)</f>
        <v>0</v>
      </c>
      <c r="R192" s="173" t="s">
        <v>228</v>
      </c>
      <c r="S192" s="173" t="s">
        <v>182</v>
      </c>
      <c r="T192" s="174" t="s">
        <v>182</v>
      </c>
      <c r="U192" s="157">
        <v>0</v>
      </c>
      <c r="V192" s="157">
        <f>ROUND(E192*U192,2)</f>
        <v>0</v>
      </c>
      <c r="W192" s="157"/>
      <c r="X192" s="157" t="s">
        <v>229</v>
      </c>
      <c r="Y192" s="157" t="s">
        <v>175</v>
      </c>
      <c r="Z192" s="147"/>
      <c r="AA192" s="147"/>
      <c r="AB192" s="147"/>
      <c r="AC192" s="147"/>
      <c r="AD192" s="147"/>
      <c r="AE192" s="147"/>
      <c r="AF192" s="147"/>
      <c r="AG192" s="147" t="s">
        <v>230</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178" t="s">
        <v>778</v>
      </c>
      <c r="D193" s="158"/>
      <c r="E193" s="159">
        <v>5.8</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179</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78" t="s">
        <v>779</v>
      </c>
      <c r="D194" s="158"/>
      <c r="E194" s="159">
        <v>26</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179</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78" t="s">
        <v>780</v>
      </c>
      <c r="D195" s="158"/>
      <c r="E195" s="159">
        <v>7.1</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179</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78" t="s">
        <v>781</v>
      </c>
      <c r="D196" s="158"/>
      <c r="E196" s="159">
        <v>4.8</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179</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78" t="s">
        <v>782</v>
      </c>
      <c r="D197" s="158"/>
      <c r="E197" s="159">
        <v>98.3</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179</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78" t="s">
        <v>783</v>
      </c>
      <c r="D198" s="158"/>
      <c r="E198" s="159">
        <v>97.7</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179</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78" t="s">
        <v>784</v>
      </c>
      <c r="D199" s="158"/>
      <c r="E199" s="159">
        <v>48.5</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179</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68">
        <v>44</v>
      </c>
      <c r="B200" s="169" t="s">
        <v>785</v>
      </c>
      <c r="C200" s="177" t="s">
        <v>786</v>
      </c>
      <c r="D200" s="170" t="s">
        <v>293</v>
      </c>
      <c r="E200" s="171">
        <v>29</v>
      </c>
      <c r="F200" s="172"/>
      <c r="G200" s="173">
        <f>ROUND(E200*F200,2)</f>
        <v>0</v>
      </c>
      <c r="H200" s="172"/>
      <c r="I200" s="173">
        <f>ROUND(E200*H200,2)</f>
        <v>0</v>
      </c>
      <c r="J200" s="172"/>
      <c r="K200" s="173">
        <f>ROUND(E200*J200,2)</f>
        <v>0</v>
      </c>
      <c r="L200" s="173">
        <v>21</v>
      </c>
      <c r="M200" s="173">
        <f>G200*(1+L200/100)</f>
        <v>0</v>
      </c>
      <c r="N200" s="171">
        <v>2.3000000000000001E-4</v>
      </c>
      <c r="O200" s="171">
        <f>ROUND(E200*N200,2)</f>
        <v>0.01</v>
      </c>
      <c r="P200" s="171">
        <v>0</v>
      </c>
      <c r="Q200" s="171">
        <f>ROUND(E200*P200,2)</f>
        <v>0</v>
      </c>
      <c r="R200" s="173" t="s">
        <v>228</v>
      </c>
      <c r="S200" s="173" t="s">
        <v>182</v>
      </c>
      <c r="T200" s="174" t="s">
        <v>182</v>
      </c>
      <c r="U200" s="157">
        <v>0</v>
      </c>
      <c r="V200" s="157">
        <f>ROUND(E200*U200,2)</f>
        <v>0</v>
      </c>
      <c r="W200" s="157"/>
      <c r="X200" s="157" t="s">
        <v>229</v>
      </c>
      <c r="Y200" s="157" t="s">
        <v>175</v>
      </c>
      <c r="Z200" s="147"/>
      <c r="AA200" s="147"/>
      <c r="AB200" s="147"/>
      <c r="AC200" s="147"/>
      <c r="AD200" s="147"/>
      <c r="AE200" s="147"/>
      <c r="AF200" s="147"/>
      <c r="AG200" s="147" t="s">
        <v>230</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2" x14ac:dyDescent="0.2">
      <c r="A201" s="154"/>
      <c r="B201" s="155"/>
      <c r="C201" s="178" t="s">
        <v>787</v>
      </c>
      <c r="D201" s="158"/>
      <c r="E201" s="159">
        <v>29</v>
      </c>
      <c r="F201" s="157"/>
      <c r="G201" s="157"/>
      <c r="H201" s="157"/>
      <c r="I201" s="157"/>
      <c r="J201" s="157"/>
      <c r="K201" s="157"/>
      <c r="L201" s="157"/>
      <c r="M201" s="157"/>
      <c r="N201" s="156"/>
      <c r="O201" s="156"/>
      <c r="P201" s="156"/>
      <c r="Q201" s="156"/>
      <c r="R201" s="157"/>
      <c r="S201" s="157"/>
      <c r="T201" s="157"/>
      <c r="U201" s="157"/>
      <c r="V201" s="157"/>
      <c r="W201" s="157"/>
      <c r="X201" s="157"/>
      <c r="Y201" s="157"/>
      <c r="Z201" s="147"/>
      <c r="AA201" s="147"/>
      <c r="AB201" s="147"/>
      <c r="AC201" s="147"/>
      <c r="AD201" s="147"/>
      <c r="AE201" s="147"/>
      <c r="AF201" s="147"/>
      <c r="AG201" s="147" t="s">
        <v>179</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x14ac:dyDescent="0.2">
      <c r="A202" s="161" t="s">
        <v>167</v>
      </c>
      <c r="B202" s="162" t="s">
        <v>91</v>
      </c>
      <c r="C202" s="176" t="s">
        <v>92</v>
      </c>
      <c r="D202" s="163"/>
      <c r="E202" s="164"/>
      <c r="F202" s="165"/>
      <c r="G202" s="165">
        <f>SUMIF(AG203:AG210,"&lt;&gt;NOR",G203:G210)</f>
        <v>0</v>
      </c>
      <c r="H202" s="165"/>
      <c r="I202" s="165">
        <f>SUM(I203:I210)</f>
        <v>0</v>
      </c>
      <c r="J202" s="165"/>
      <c r="K202" s="165">
        <f>SUM(K203:K210)</f>
        <v>0</v>
      </c>
      <c r="L202" s="165"/>
      <c r="M202" s="165">
        <f>SUM(M203:M210)</f>
        <v>0</v>
      </c>
      <c r="N202" s="164"/>
      <c r="O202" s="164">
        <f>SUM(O203:O210)</f>
        <v>0.99</v>
      </c>
      <c r="P202" s="164"/>
      <c r="Q202" s="164">
        <f>SUM(Q203:Q210)</f>
        <v>0</v>
      </c>
      <c r="R202" s="165"/>
      <c r="S202" s="165"/>
      <c r="T202" s="166"/>
      <c r="U202" s="160"/>
      <c r="V202" s="160">
        <f>SUM(V203:V210)</f>
        <v>8.06</v>
      </c>
      <c r="W202" s="160"/>
      <c r="X202" s="160"/>
      <c r="Y202" s="160"/>
      <c r="AG202" t="s">
        <v>168</v>
      </c>
    </row>
    <row r="203" spans="1:60" ht="33.75" outlineLevel="1" x14ac:dyDescent="0.2">
      <c r="A203" s="168">
        <v>45</v>
      </c>
      <c r="B203" s="169" t="s">
        <v>788</v>
      </c>
      <c r="C203" s="177" t="s">
        <v>789</v>
      </c>
      <c r="D203" s="170" t="s">
        <v>205</v>
      </c>
      <c r="E203" s="171">
        <v>8.85</v>
      </c>
      <c r="F203" s="172"/>
      <c r="G203" s="173">
        <f>ROUND(E203*F203,2)</f>
        <v>0</v>
      </c>
      <c r="H203" s="172"/>
      <c r="I203" s="173">
        <f>ROUND(E203*H203,2)</f>
        <v>0</v>
      </c>
      <c r="J203" s="172"/>
      <c r="K203" s="173">
        <f>ROUND(E203*J203,2)</f>
        <v>0</v>
      </c>
      <c r="L203" s="173">
        <v>21</v>
      </c>
      <c r="M203" s="173">
        <f>G203*(1+L203/100)</f>
        <v>0</v>
      </c>
      <c r="N203" s="171">
        <v>9.1400000000000006E-3</v>
      </c>
      <c r="O203" s="171">
        <f>ROUND(E203*N203,2)</f>
        <v>0.08</v>
      </c>
      <c r="P203" s="171">
        <v>0</v>
      </c>
      <c r="Q203" s="171">
        <f>ROUND(E203*P203,2)</f>
        <v>0</v>
      </c>
      <c r="R203" s="173" t="s">
        <v>206</v>
      </c>
      <c r="S203" s="173" t="s">
        <v>182</v>
      </c>
      <c r="T203" s="174" t="s">
        <v>182</v>
      </c>
      <c r="U203" s="157">
        <v>0.35</v>
      </c>
      <c r="V203" s="157">
        <f>ROUND(E203*U203,2)</f>
        <v>3.1</v>
      </c>
      <c r="W203" s="157"/>
      <c r="X203" s="157" t="s">
        <v>174</v>
      </c>
      <c r="Y203" s="157" t="s">
        <v>175</v>
      </c>
      <c r="Z203" s="147"/>
      <c r="AA203" s="147"/>
      <c r="AB203" s="147"/>
      <c r="AC203" s="147"/>
      <c r="AD203" s="147"/>
      <c r="AE203" s="147"/>
      <c r="AF203" s="147"/>
      <c r="AG203" s="147" t="s">
        <v>207</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
      <c r="A204" s="154"/>
      <c r="B204" s="155"/>
      <c r="C204" s="257" t="s">
        <v>790</v>
      </c>
      <c r="D204" s="258"/>
      <c r="E204" s="258"/>
      <c r="F204" s="258"/>
      <c r="G204" s="258"/>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209</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2" x14ac:dyDescent="0.2">
      <c r="A205" s="154"/>
      <c r="B205" s="155"/>
      <c r="C205" s="246" t="s">
        <v>791</v>
      </c>
      <c r="D205" s="247"/>
      <c r="E205" s="247"/>
      <c r="F205" s="247"/>
      <c r="G205" s="247"/>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178</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2" x14ac:dyDescent="0.2">
      <c r="A206" s="154"/>
      <c r="B206" s="155"/>
      <c r="C206" s="178" t="s">
        <v>792</v>
      </c>
      <c r="D206" s="158"/>
      <c r="E206" s="159">
        <v>8.85</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179</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33.75" outlineLevel="1" x14ac:dyDescent="0.2">
      <c r="A207" s="168">
        <v>46</v>
      </c>
      <c r="B207" s="169" t="s">
        <v>793</v>
      </c>
      <c r="C207" s="177" t="s">
        <v>794</v>
      </c>
      <c r="D207" s="170" t="s">
        <v>205</v>
      </c>
      <c r="E207" s="171">
        <v>8.85</v>
      </c>
      <c r="F207" s="172"/>
      <c r="G207" s="173">
        <f>ROUND(E207*F207,2)</f>
        <v>0</v>
      </c>
      <c r="H207" s="172"/>
      <c r="I207" s="173">
        <f>ROUND(E207*H207,2)</f>
        <v>0</v>
      </c>
      <c r="J207" s="172"/>
      <c r="K207" s="173">
        <f>ROUND(E207*J207,2)</f>
        <v>0</v>
      </c>
      <c r="L207" s="173">
        <v>21</v>
      </c>
      <c r="M207" s="173">
        <f>G207*(1+L207/100)</f>
        <v>0</v>
      </c>
      <c r="N207" s="171">
        <v>0.10241</v>
      </c>
      <c r="O207" s="171">
        <f>ROUND(E207*N207,2)</f>
        <v>0.91</v>
      </c>
      <c r="P207" s="171">
        <v>0</v>
      </c>
      <c r="Q207" s="171">
        <f>ROUND(E207*P207,2)</f>
        <v>0</v>
      </c>
      <c r="R207" s="173" t="s">
        <v>206</v>
      </c>
      <c r="S207" s="173" t="s">
        <v>182</v>
      </c>
      <c r="T207" s="174" t="s">
        <v>182</v>
      </c>
      <c r="U207" s="157">
        <v>0.56000000000000005</v>
      </c>
      <c r="V207" s="157">
        <f>ROUND(E207*U207,2)</f>
        <v>4.96</v>
      </c>
      <c r="W207" s="157"/>
      <c r="X207" s="157" t="s">
        <v>174</v>
      </c>
      <c r="Y207" s="157" t="s">
        <v>175</v>
      </c>
      <c r="Z207" s="147"/>
      <c r="AA207" s="147"/>
      <c r="AB207" s="147"/>
      <c r="AC207" s="147"/>
      <c r="AD207" s="147"/>
      <c r="AE207" s="147"/>
      <c r="AF207" s="147"/>
      <c r="AG207" s="147" t="s">
        <v>207</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2" x14ac:dyDescent="0.2">
      <c r="A208" s="154"/>
      <c r="B208" s="155"/>
      <c r="C208" s="257" t="s">
        <v>790</v>
      </c>
      <c r="D208" s="258"/>
      <c r="E208" s="258"/>
      <c r="F208" s="258"/>
      <c r="G208" s="258"/>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209</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2" x14ac:dyDescent="0.2">
      <c r="A209" s="154"/>
      <c r="B209" s="155"/>
      <c r="C209" s="246" t="s">
        <v>791</v>
      </c>
      <c r="D209" s="247"/>
      <c r="E209" s="247"/>
      <c r="F209" s="247"/>
      <c r="G209" s="24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178</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2" x14ac:dyDescent="0.2">
      <c r="A210" s="154"/>
      <c r="B210" s="155"/>
      <c r="C210" s="178" t="s">
        <v>792</v>
      </c>
      <c r="D210" s="158"/>
      <c r="E210" s="159">
        <v>8.85</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179</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x14ac:dyDescent="0.2">
      <c r="A211" s="161" t="s">
        <v>167</v>
      </c>
      <c r="B211" s="162" t="s">
        <v>95</v>
      </c>
      <c r="C211" s="176" t="s">
        <v>96</v>
      </c>
      <c r="D211" s="163"/>
      <c r="E211" s="164"/>
      <c r="F211" s="165"/>
      <c r="G211" s="165">
        <f>SUMIF(AG212:AG237,"&lt;&gt;NOR",G212:G237)</f>
        <v>0</v>
      </c>
      <c r="H211" s="165"/>
      <c r="I211" s="165">
        <f>SUM(I212:I237)</f>
        <v>0</v>
      </c>
      <c r="J211" s="165"/>
      <c r="K211" s="165">
        <f>SUM(K212:K237)</f>
        <v>0</v>
      </c>
      <c r="L211" s="165"/>
      <c r="M211" s="165">
        <f>SUM(M212:M237)</f>
        <v>0</v>
      </c>
      <c r="N211" s="164"/>
      <c r="O211" s="164">
        <f>SUM(O212:O237)</f>
        <v>13.35</v>
      </c>
      <c r="P211" s="164"/>
      <c r="Q211" s="164">
        <f>SUM(Q212:Q237)</f>
        <v>0</v>
      </c>
      <c r="R211" s="165"/>
      <c r="S211" s="165"/>
      <c r="T211" s="166"/>
      <c r="U211" s="160"/>
      <c r="V211" s="160">
        <f>SUM(V212:V237)</f>
        <v>0.8</v>
      </c>
      <c r="W211" s="160"/>
      <c r="X211" s="160"/>
      <c r="Y211" s="160"/>
      <c r="AG211" t="s">
        <v>168</v>
      </c>
    </row>
    <row r="212" spans="1:60" ht="22.5" outlineLevel="1" x14ac:dyDescent="0.2">
      <c r="A212" s="168">
        <v>47</v>
      </c>
      <c r="B212" s="169" t="s">
        <v>795</v>
      </c>
      <c r="C212" s="177" t="s">
        <v>796</v>
      </c>
      <c r="D212" s="170" t="s">
        <v>205</v>
      </c>
      <c r="E212" s="171">
        <v>685</v>
      </c>
      <c r="F212" s="172"/>
      <c r="G212" s="173">
        <f>ROUND(E212*F212,2)</f>
        <v>0</v>
      </c>
      <c r="H212" s="172"/>
      <c r="I212" s="173">
        <f>ROUND(E212*H212,2)</f>
        <v>0</v>
      </c>
      <c r="J212" s="172"/>
      <c r="K212" s="173">
        <f>ROUND(E212*J212,2)</f>
        <v>0</v>
      </c>
      <c r="L212" s="173">
        <v>21</v>
      </c>
      <c r="M212" s="173">
        <f>G212*(1+L212/100)</f>
        <v>0</v>
      </c>
      <c r="N212" s="171">
        <v>1.8380000000000001E-2</v>
      </c>
      <c r="O212" s="171">
        <f>ROUND(E212*N212,2)</f>
        <v>12.59</v>
      </c>
      <c r="P212" s="171">
        <v>0</v>
      </c>
      <c r="Q212" s="171">
        <f>ROUND(E212*P212,2)</f>
        <v>0</v>
      </c>
      <c r="R212" s="173" t="s">
        <v>797</v>
      </c>
      <c r="S212" s="173" t="s">
        <v>182</v>
      </c>
      <c r="T212" s="174" t="s">
        <v>182</v>
      </c>
      <c r="U212" s="157">
        <v>0</v>
      </c>
      <c r="V212" s="157">
        <f>ROUND(E212*U212,2)</f>
        <v>0</v>
      </c>
      <c r="W212" s="157"/>
      <c r="X212" s="157" t="s">
        <v>174</v>
      </c>
      <c r="Y212" s="157" t="s">
        <v>175</v>
      </c>
      <c r="Z212" s="147"/>
      <c r="AA212" s="147"/>
      <c r="AB212" s="147"/>
      <c r="AC212" s="147"/>
      <c r="AD212" s="147"/>
      <c r="AE212" s="147"/>
      <c r="AF212" s="147"/>
      <c r="AG212" s="147" t="s">
        <v>176</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2" x14ac:dyDescent="0.2">
      <c r="A213" s="154"/>
      <c r="B213" s="155"/>
      <c r="C213" s="257" t="s">
        <v>798</v>
      </c>
      <c r="D213" s="258"/>
      <c r="E213" s="258"/>
      <c r="F213" s="258"/>
      <c r="G213" s="258"/>
      <c r="H213" s="157"/>
      <c r="I213" s="157"/>
      <c r="J213" s="157"/>
      <c r="K213" s="157"/>
      <c r="L213" s="157"/>
      <c r="M213" s="157"/>
      <c r="N213" s="156"/>
      <c r="O213" s="156"/>
      <c r="P213" s="156"/>
      <c r="Q213" s="156"/>
      <c r="R213" s="157"/>
      <c r="S213" s="157"/>
      <c r="T213" s="157"/>
      <c r="U213" s="157"/>
      <c r="V213" s="157"/>
      <c r="W213" s="157"/>
      <c r="X213" s="157"/>
      <c r="Y213" s="157"/>
      <c r="Z213" s="147"/>
      <c r="AA213" s="147"/>
      <c r="AB213" s="147"/>
      <c r="AC213" s="147"/>
      <c r="AD213" s="147"/>
      <c r="AE213" s="147"/>
      <c r="AF213" s="147"/>
      <c r="AG213" s="147" t="s">
        <v>209</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2" x14ac:dyDescent="0.2">
      <c r="A214" s="154"/>
      <c r="B214" s="155"/>
      <c r="C214" s="178" t="s">
        <v>799</v>
      </c>
      <c r="D214" s="158"/>
      <c r="E214" s="159">
        <v>144</v>
      </c>
      <c r="F214" s="157"/>
      <c r="G214" s="157"/>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179</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3" x14ac:dyDescent="0.2">
      <c r="A215" s="154"/>
      <c r="B215" s="155"/>
      <c r="C215" s="178" t="s">
        <v>800</v>
      </c>
      <c r="D215" s="158"/>
      <c r="E215" s="159">
        <v>181</v>
      </c>
      <c r="F215" s="157"/>
      <c r="G215" s="157"/>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179</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78" t="s">
        <v>801</v>
      </c>
      <c r="D216" s="158"/>
      <c r="E216" s="159">
        <v>168</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179</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78" t="s">
        <v>802</v>
      </c>
      <c r="D217" s="158"/>
      <c r="E217" s="159">
        <v>192</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179</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ht="22.5" outlineLevel="1" x14ac:dyDescent="0.2">
      <c r="A218" s="168">
        <v>48</v>
      </c>
      <c r="B218" s="169" t="s">
        <v>803</v>
      </c>
      <c r="C218" s="177" t="s">
        <v>804</v>
      </c>
      <c r="D218" s="170" t="s">
        <v>205</v>
      </c>
      <c r="E218" s="171">
        <v>685</v>
      </c>
      <c r="F218" s="172"/>
      <c r="G218" s="173">
        <f>ROUND(E218*F218,2)</f>
        <v>0</v>
      </c>
      <c r="H218" s="172"/>
      <c r="I218" s="173">
        <f>ROUND(E218*H218,2)</f>
        <v>0</v>
      </c>
      <c r="J218" s="172"/>
      <c r="K218" s="173">
        <f>ROUND(E218*J218,2)</f>
        <v>0</v>
      </c>
      <c r="L218" s="173">
        <v>21</v>
      </c>
      <c r="M218" s="173">
        <f>G218*(1+L218/100)</f>
        <v>0</v>
      </c>
      <c r="N218" s="171">
        <v>9.5E-4</v>
      </c>
      <c r="O218" s="171">
        <f>ROUND(E218*N218,2)</f>
        <v>0.65</v>
      </c>
      <c r="P218" s="171">
        <v>0</v>
      </c>
      <c r="Q218" s="171">
        <f>ROUND(E218*P218,2)</f>
        <v>0</v>
      </c>
      <c r="R218" s="173" t="s">
        <v>797</v>
      </c>
      <c r="S218" s="173" t="s">
        <v>182</v>
      </c>
      <c r="T218" s="174" t="s">
        <v>182</v>
      </c>
      <c r="U218" s="157">
        <v>0</v>
      </c>
      <c r="V218" s="157">
        <f>ROUND(E218*U218,2)</f>
        <v>0</v>
      </c>
      <c r="W218" s="157"/>
      <c r="X218" s="157" t="s">
        <v>174</v>
      </c>
      <c r="Y218" s="157" t="s">
        <v>175</v>
      </c>
      <c r="Z218" s="147"/>
      <c r="AA218" s="147"/>
      <c r="AB218" s="147"/>
      <c r="AC218" s="147"/>
      <c r="AD218" s="147"/>
      <c r="AE218" s="147"/>
      <c r="AF218" s="147"/>
      <c r="AG218" s="147" t="s">
        <v>176</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2" x14ac:dyDescent="0.2">
      <c r="A219" s="154"/>
      <c r="B219" s="155"/>
      <c r="C219" s="257" t="s">
        <v>798</v>
      </c>
      <c r="D219" s="258"/>
      <c r="E219" s="258"/>
      <c r="F219" s="258"/>
      <c r="G219" s="258"/>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209</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2" x14ac:dyDescent="0.2">
      <c r="A220" s="154"/>
      <c r="B220" s="155"/>
      <c r="C220" s="178" t="s">
        <v>805</v>
      </c>
      <c r="D220" s="158"/>
      <c r="E220" s="159">
        <v>685</v>
      </c>
      <c r="F220" s="157"/>
      <c r="G220" s="157"/>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179</v>
      </c>
      <c r="AH220" s="147">
        <v>5</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ht="22.5" outlineLevel="1" x14ac:dyDescent="0.2">
      <c r="A221" s="168">
        <v>49</v>
      </c>
      <c r="B221" s="169" t="s">
        <v>806</v>
      </c>
      <c r="C221" s="177" t="s">
        <v>807</v>
      </c>
      <c r="D221" s="170" t="s">
        <v>205</v>
      </c>
      <c r="E221" s="171">
        <v>685</v>
      </c>
      <c r="F221" s="172"/>
      <c r="G221" s="173">
        <f>ROUND(E221*F221,2)</f>
        <v>0</v>
      </c>
      <c r="H221" s="172"/>
      <c r="I221" s="173">
        <f>ROUND(E221*H221,2)</f>
        <v>0</v>
      </c>
      <c r="J221" s="172"/>
      <c r="K221" s="173">
        <f>ROUND(E221*J221,2)</f>
        <v>0</v>
      </c>
      <c r="L221" s="173">
        <v>21</v>
      </c>
      <c r="M221" s="173">
        <f>G221*(1+L221/100)</f>
        <v>0</v>
      </c>
      <c r="N221" s="171">
        <v>0</v>
      </c>
      <c r="O221" s="171">
        <f>ROUND(E221*N221,2)</f>
        <v>0</v>
      </c>
      <c r="P221" s="171">
        <v>0</v>
      </c>
      <c r="Q221" s="171">
        <f>ROUND(E221*P221,2)</f>
        <v>0</v>
      </c>
      <c r="R221" s="173" t="s">
        <v>797</v>
      </c>
      <c r="S221" s="173" t="s">
        <v>182</v>
      </c>
      <c r="T221" s="174" t="s">
        <v>182</v>
      </c>
      <c r="U221" s="157">
        <v>0</v>
      </c>
      <c r="V221" s="157">
        <f>ROUND(E221*U221,2)</f>
        <v>0</v>
      </c>
      <c r="W221" s="157"/>
      <c r="X221" s="157" t="s">
        <v>174</v>
      </c>
      <c r="Y221" s="157" t="s">
        <v>175</v>
      </c>
      <c r="Z221" s="147"/>
      <c r="AA221" s="147"/>
      <c r="AB221" s="147"/>
      <c r="AC221" s="147"/>
      <c r="AD221" s="147"/>
      <c r="AE221" s="147"/>
      <c r="AF221" s="147"/>
      <c r="AG221" s="147" t="s">
        <v>176</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2" x14ac:dyDescent="0.2">
      <c r="A222" s="154"/>
      <c r="B222" s="155"/>
      <c r="C222" s="178" t="s">
        <v>805</v>
      </c>
      <c r="D222" s="158"/>
      <c r="E222" s="159">
        <v>685</v>
      </c>
      <c r="F222" s="157"/>
      <c r="G222" s="157"/>
      <c r="H222" s="157"/>
      <c r="I222" s="157"/>
      <c r="J222" s="157"/>
      <c r="K222" s="157"/>
      <c r="L222" s="157"/>
      <c r="M222" s="157"/>
      <c r="N222" s="156"/>
      <c r="O222" s="156"/>
      <c r="P222" s="156"/>
      <c r="Q222" s="156"/>
      <c r="R222" s="157"/>
      <c r="S222" s="157"/>
      <c r="T222" s="157"/>
      <c r="U222" s="157"/>
      <c r="V222" s="157"/>
      <c r="W222" s="157"/>
      <c r="X222" s="157"/>
      <c r="Y222" s="157"/>
      <c r="Z222" s="147"/>
      <c r="AA222" s="147"/>
      <c r="AB222" s="147"/>
      <c r="AC222" s="147"/>
      <c r="AD222" s="147"/>
      <c r="AE222" s="147"/>
      <c r="AF222" s="147"/>
      <c r="AG222" s="147" t="s">
        <v>179</v>
      </c>
      <c r="AH222" s="147">
        <v>5</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68">
        <v>50</v>
      </c>
      <c r="B223" s="169" t="s">
        <v>808</v>
      </c>
      <c r="C223" s="177" t="s">
        <v>809</v>
      </c>
      <c r="D223" s="170" t="s">
        <v>205</v>
      </c>
      <c r="E223" s="171">
        <v>24.4</v>
      </c>
      <c r="F223" s="172"/>
      <c r="G223" s="173">
        <f>ROUND(E223*F223,2)</f>
        <v>0</v>
      </c>
      <c r="H223" s="172"/>
      <c r="I223" s="173">
        <f>ROUND(E223*H223,2)</f>
        <v>0</v>
      </c>
      <c r="J223" s="172"/>
      <c r="K223" s="173">
        <f>ROUND(E223*J223,2)</f>
        <v>0</v>
      </c>
      <c r="L223" s="173">
        <v>21</v>
      </c>
      <c r="M223" s="173">
        <f>G223*(1+L223/100)</f>
        <v>0</v>
      </c>
      <c r="N223" s="171">
        <v>1.2099999999999999E-3</v>
      </c>
      <c r="O223" s="171">
        <f>ROUND(E223*N223,2)</f>
        <v>0.03</v>
      </c>
      <c r="P223" s="171">
        <v>0</v>
      </c>
      <c r="Q223" s="171">
        <f>ROUND(E223*P223,2)</f>
        <v>0</v>
      </c>
      <c r="R223" s="173" t="s">
        <v>797</v>
      </c>
      <c r="S223" s="173" t="s">
        <v>182</v>
      </c>
      <c r="T223" s="174" t="s">
        <v>182</v>
      </c>
      <c r="U223" s="157">
        <v>0</v>
      </c>
      <c r="V223" s="157">
        <f>ROUND(E223*U223,2)</f>
        <v>0</v>
      </c>
      <c r="W223" s="157"/>
      <c r="X223" s="157" t="s">
        <v>174</v>
      </c>
      <c r="Y223" s="157" t="s">
        <v>175</v>
      </c>
      <c r="Z223" s="147"/>
      <c r="AA223" s="147"/>
      <c r="AB223" s="147"/>
      <c r="AC223" s="147"/>
      <c r="AD223" s="147"/>
      <c r="AE223" s="147"/>
      <c r="AF223" s="147"/>
      <c r="AG223" s="147" t="s">
        <v>176</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2" x14ac:dyDescent="0.2">
      <c r="A224" s="154"/>
      <c r="B224" s="155"/>
      <c r="C224" s="178" t="s">
        <v>810</v>
      </c>
      <c r="D224" s="158"/>
      <c r="E224" s="159">
        <v>24.4</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179</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68">
        <v>51</v>
      </c>
      <c r="B225" s="169" t="s">
        <v>811</v>
      </c>
      <c r="C225" s="177" t="s">
        <v>812</v>
      </c>
      <c r="D225" s="170" t="s">
        <v>205</v>
      </c>
      <c r="E225" s="171">
        <v>685</v>
      </c>
      <c r="F225" s="172"/>
      <c r="G225" s="173">
        <f>ROUND(E225*F225,2)</f>
        <v>0</v>
      </c>
      <c r="H225" s="172"/>
      <c r="I225" s="173">
        <f>ROUND(E225*H225,2)</f>
        <v>0</v>
      </c>
      <c r="J225" s="172"/>
      <c r="K225" s="173">
        <f>ROUND(E225*J225,2)</f>
        <v>0</v>
      </c>
      <c r="L225" s="173">
        <v>21</v>
      </c>
      <c r="M225" s="173">
        <f>G225*(1+L225/100)</f>
        <v>0</v>
      </c>
      <c r="N225" s="171">
        <v>0</v>
      </c>
      <c r="O225" s="171">
        <f>ROUND(E225*N225,2)</f>
        <v>0</v>
      </c>
      <c r="P225" s="171">
        <v>0</v>
      </c>
      <c r="Q225" s="171">
        <f>ROUND(E225*P225,2)</f>
        <v>0</v>
      </c>
      <c r="R225" s="173" t="s">
        <v>797</v>
      </c>
      <c r="S225" s="173" t="s">
        <v>182</v>
      </c>
      <c r="T225" s="174" t="s">
        <v>182</v>
      </c>
      <c r="U225" s="157">
        <v>0</v>
      </c>
      <c r="V225" s="157">
        <f>ROUND(E225*U225,2)</f>
        <v>0</v>
      </c>
      <c r="W225" s="157"/>
      <c r="X225" s="157" t="s">
        <v>174</v>
      </c>
      <c r="Y225" s="157" t="s">
        <v>175</v>
      </c>
      <c r="Z225" s="147"/>
      <c r="AA225" s="147"/>
      <c r="AB225" s="147"/>
      <c r="AC225" s="147"/>
      <c r="AD225" s="147"/>
      <c r="AE225" s="147"/>
      <c r="AF225" s="147"/>
      <c r="AG225" s="147" t="s">
        <v>176</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2" x14ac:dyDescent="0.2">
      <c r="A226" s="154"/>
      <c r="B226" s="155"/>
      <c r="C226" s="178" t="s">
        <v>805</v>
      </c>
      <c r="D226" s="158"/>
      <c r="E226" s="159">
        <v>685</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179</v>
      </c>
      <c r="AH226" s="147">
        <v>5</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68">
        <v>52</v>
      </c>
      <c r="B227" s="169" t="s">
        <v>813</v>
      </c>
      <c r="C227" s="177" t="s">
        <v>814</v>
      </c>
      <c r="D227" s="170" t="s">
        <v>205</v>
      </c>
      <c r="E227" s="171">
        <v>685</v>
      </c>
      <c r="F227" s="172"/>
      <c r="G227" s="173">
        <f>ROUND(E227*F227,2)</f>
        <v>0</v>
      </c>
      <c r="H227" s="172"/>
      <c r="I227" s="173">
        <f>ROUND(E227*H227,2)</f>
        <v>0</v>
      </c>
      <c r="J227" s="172"/>
      <c r="K227" s="173">
        <f>ROUND(E227*J227,2)</f>
        <v>0</v>
      </c>
      <c r="L227" s="173">
        <v>21</v>
      </c>
      <c r="M227" s="173">
        <f>G227*(1+L227/100)</f>
        <v>0</v>
      </c>
      <c r="N227" s="171">
        <v>5.0000000000000002E-5</v>
      </c>
      <c r="O227" s="171">
        <f>ROUND(E227*N227,2)</f>
        <v>0.03</v>
      </c>
      <c r="P227" s="171">
        <v>0</v>
      </c>
      <c r="Q227" s="171">
        <f>ROUND(E227*P227,2)</f>
        <v>0</v>
      </c>
      <c r="R227" s="173" t="s">
        <v>797</v>
      </c>
      <c r="S227" s="173" t="s">
        <v>182</v>
      </c>
      <c r="T227" s="174" t="s">
        <v>182</v>
      </c>
      <c r="U227" s="157">
        <v>0</v>
      </c>
      <c r="V227" s="157">
        <f>ROUND(E227*U227,2)</f>
        <v>0</v>
      </c>
      <c r="W227" s="157"/>
      <c r="X227" s="157" t="s">
        <v>174</v>
      </c>
      <c r="Y227" s="157" t="s">
        <v>175</v>
      </c>
      <c r="Z227" s="147"/>
      <c r="AA227" s="147"/>
      <c r="AB227" s="147"/>
      <c r="AC227" s="147"/>
      <c r="AD227" s="147"/>
      <c r="AE227" s="147"/>
      <c r="AF227" s="147"/>
      <c r="AG227" s="147" t="s">
        <v>176</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2" x14ac:dyDescent="0.2">
      <c r="A228" s="154"/>
      <c r="B228" s="155"/>
      <c r="C228" s="178" t="s">
        <v>815</v>
      </c>
      <c r="D228" s="158"/>
      <c r="E228" s="159">
        <v>685</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179</v>
      </c>
      <c r="AH228" s="147">
        <v>5</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68">
        <v>53</v>
      </c>
      <c r="B229" s="169" t="s">
        <v>816</v>
      </c>
      <c r="C229" s="177" t="s">
        <v>817</v>
      </c>
      <c r="D229" s="170" t="s">
        <v>205</v>
      </c>
      <c r="E229" s="171">
        <v>685</v>
      </c>
      <c r="F229" s="172"/>
      <c r="G229" s="173">
        <f>ROUND(E229*F229,2)</f>
        <v>0</v>
      </c>
      <c r="H229" s="172"/>
      <c r="I229" s="173">
        <f>ROUND(E229*H229,2)</f>
        <v>0</v>
      </c>
      <c r="J229" s="172"/>
      <c r="K229" s="173">
        <f>ROUND(E229*J229,2)</f>
        <v>0</v>
      </c>
      <c r="L229" s="173">
        <v>21</v>
      </c>
      <c r="M229" s="173">
        <f>G229*(1+L229/100)</f>
        <v>0</v>
      </c>
      <c r="N229" s="171">
        <v>0</v>
      </c>
      <c r="O229" s="171">
        <f>ROUND(E229*N229,2)</f>
        <v>0</v>
      </c>
      <c r="P229" s="171">
        <v>0</v>
      </c>
      <c r="Q229" s="171">
        <f>ROUND(E229*P229,2)</f>
        <v>0</v>
      </c>
      <c r="R229" s="173" t="s">
        <v>797</v>
      </c>
      <c r="S229" s="173" t="s">
        <v>182</v>
      </c>
      <c r="T229" s="174" t="s">
        <v>182</v>
      </c>
      <c r="U229" s="157">
        <v>0</v>
      </c>
      <c r="V229" s="157">
        <f>ROUND(E229*U229,2)</f>
        <v>0</v>
      </c>
      <c r="W229" s="157"/>
      <c r="X229" s="157" t="s">
        <v>174</v>
      </c>
      <c r="Y229" s="157" t="s">
        <v>175</v>
      </c>
      <c r="Z229" s="147"/>
      <c r="AA229" s="147"/>
      <c r="AB229" s="147"/>
      <c r="AC229" s="147"/>
      <c r="AD229" s="147"/>
      <c r="AE229" s="147"/>
      <c r="AF229" s="147"/>
      <c r="AG229" s="147" t="s">
        <v>176</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2" x14ac:dyDescent="0.2">
      <c r="A230" s="154"/>
      <c r="B230" s="155"/>
      <c r="C230" s="178" t="s">
        <v>818</v>
      </c>
      <c r="D230" s="158"/>
      <c r="E230" s="159">
        <v>685</v>
      </c>
      <c r="F230" s="157"/>
      <c r="G230" s="157"/>
      <c r="H230" s="157"/>
      <c r="I230" s="157"/>
      <c r="J230" s="157"/>
      <c r="K230" s="157"/>
      <c r="L230" s="157"/>
      <c r="M230" s="157"/>
      <c r="N230" s="156"/>
      <c r="O230" s="156"/>
      <c r="P230" s="156"/>
      <c r="Q230" s="156"/>
      <c r="R230" s="157"/>
      <c r="S230" s="157"/>
      <c r="T230" s="157"/>
      <c r="U230" s="157"/>
      <c r="V230" s="157"/>
      <c r="W230" s="157"/>
      <c r="X230" s="157"/>
      <c r="Y230" s="157"/>
      <c r="Z230" s="147"/>
      <c r="AA230" s="147"/>
      <c r="AB230" s="147"/>
      <c r="AC230" s="147"/>
      <c r="AD230" s="147"/>
      <c r="AE230" s="147"/>
      <c r="AF230" s="147"/>
      <c r="AG230" s="147" t="s">
        <v>179</v>
      </c>
      <c r="AH230" s="147">
        <v>5</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68">
        <v>54</v>
      </c>
      <c r="B231" s="169" t="s">
        <v>819</v>
      </c>
      <c r="C231" s="177" t="s">
        <v>820</v>
      </c>
      <c r="D231" s="170" t="s">
        <v>219</v>
      </c>
      <c r="E231" s="171">
        <v>2</v>
      </c>
      <c r="F231" s="172"/>
      <c r="G231" s="173">
        <f>ROUND(E231*F231,2)</f>
        <v>0</v>
      </c>
      <c r="H231" s="172"/>
      <c r="I231" s="173">
        <f>ROUND(E231*H231,2)</f>
        <v>0</v>
      </c>
      <c r="J231" s="172"/>
      <c r="K231" s="173">
        <f>ROUND(E231*J231,2)</f>
        <v>0</v>
      </c>
      <c r="L231" s="173">
        <v>21</v>
      </c>
      <c r="M231" s="173">
        <f>G231*(1+L231/100)</f>
        <v>0</v>
      </c>
      <c r="N231" s="171">
        <v>2.3720000000000001E-2</v>
      </c>
      <c r="O231" s="171">
        <f>ROUND(E231*N231,2)</f>
        <v>0.05</v>
      </c>
      <c r="P231" s="171">
        <v>0</v>
      </c>
      <c r="Q231" s="171">
        <f>ROUND(E231*P231,2)</f>
        <v>0</v>
      </c>
      <c r="R231" s="173" t="s">
        <v>797</v>
      </c>
      <c r="S231" s="173" t="s">
        <v>182</v>
      </c>
      <c r="T231" s="174" t="s">
        <v>182</v>
      </c>
      <c r="U231" s="157">
        <v>0.24</v>
      </c>
      <c r="V231" s="157">
        <f>ROUND(E231*U231,2)</f>
        <v>0.48</v>
      </c>
      <c r="W231" s="157"/>
      <c r="X231" s="157" t="s">
        <v>174</v>
      </c>
      <c r="Y231" s="157" t="s">
        <v>175</v>
      </c>
      <c r="Z231" s="147"/>
      <c r="AA231" s="147"/>
      <c r="AB231" s="147"/>
      <c r="AC231" s="147"/>
      <c r="AD231" s="147"/>
      <c r="AE231" s="147"/>
      <c r="AF231" s="147"/>
      <c r="AG231" s="147" t="s">
        <v>176</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2" x14ac:dyDescent="0.2">
      <c r="A232" s="154"/>
      <c r="B232" s="155"/>
      <c r="C232" s="178" t="s">
        <v>75</v>
      </c>
      <c r="D232" s="158"/>
      <c r="E232" s="159">
        <v>2</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179</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ht="22.5" outlineLevel="1" x14ac:dyDescent="0.2">
      <c r="A233" s="168">
        <v>55</v>
      </c>
      <c r="B233" s="169" t="s">
        <v>821</v>
      </c>
      <c r="C233" s="177" t="s">
        <v>822</v>
      </c>
      <c r="D233" s="170" t="s">
        <v>219</v>
      </c>
      <c r="E233" s="171">
        <v>2</v>
      </c>
      <c r="F233" s="172"/>
      <c r="G233" s="173">
        <f>ROUND(E233*F233,2)</f>
        <v>0</v>
      </c>
      <c r="H233" s="172"/>
      <c r="I233" s="173">
        <f>ROUND(E233*H233,2)</f>
        <v>0</v>
      </c>
      <c r="J233" s="172"/>
      <c r="K233" s="173">
        <f>ROUND(E233*J233,2)</f>
        <v>0</v>
      </c>
      <c r="L233" s="173">
        <v>21</v>
      </c>
      <c r="M233" s="173">
        <f>G233*(1+L233/100)</f>
        <v>0</v>
      </c>
      <c r="N233" s="171">
        <v>2.2499999999999998E-3</v>
      </c>
      <c r="O233" s="171">
        <f>ROUND(E233*N233,2)</f>
        <v>0</v>
      </c>
      <c r="P233" s="171">
        <v>0</v>
      </c>
      <c r="Q233" s="171">
        <f>ROUND(E233*P233,2)</f>
        <v>0</v>
      </c>
      <c r="R233" s="173" t="s">
        <v>797</v>
      </c>
      <c r="S233" s="173" t="s">
        <v>182</v>
      </c>
      <c r="T233" s="174" t="s">
        <v>182</v>
      </c>
      <c r="U233" s="157">
        <v>0.01</v>
      </c>
      <c r="V233" s="157">
        <f>ROUND(E233*U233,2)</f>
        <v>0.02</v>
      </c>
      <c r="W233" s="157"/>
      <c r="X233" s="157" t="s">
        <v>174</v>
      </c>
      <c r="Y233" s="157" t="s">
        <v>175</v>
      </c>
      <c r="Z233" s="147"/>
      <c r="AA233" s="147"/>
      <c r="AB233" s="147"/>
      <c r="AC233" s="147"/>
      <c r="AD233" s="147"/>
      <c r="AE233" s="147"/>
      <c r="AF233" s="147"/>
      <c r="AG233" s="147" t="s">
        <v>176</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2" x14ac:dyDescent="0.2">
      <c r="A234" s="154"/>
      <c r="B234" s="155"/>
      <c r="C234" s="178" t="s">
        <v>75</v>
      </c>
      <c r="D234" s="158"/>
      <c r="E234" s="159">
        <v>2</v>
      </c>
      <c r="F234" s="157"/>
      <c r="G234" s="157"/>
      <c r="H234" s="157"/>
      <c r="I234" s="157"/>
      <c r="J234" s="157"/>
      <c r="K234" s="157"/>
      <c r="L234" s="157"/>
      <c r="M234" s="157"/>
      <c r="N234" s="156"/>
      <c r="O234" s="156"/>
      <c r="P234" s="156"/>
      <c r="Q234" s="156"/>
      <c r="R234" s="157"/>
      <c r="S234" s="157"/>
      <c r="T234" s="157"/>
      <c r="U234" s="157"/>
      <c r="V234" s="157"/>
      <c r="W234" s="157"/>
      <c r="X234" s="157"/>
      <c r="Y234" s="157"/>
      <c r="Z234" s="147"/>
      <c r="AA234" s="147"/>
      <c r="AB234" s="147"/>
      <c r="AC234" s="147"/>
      <c r="AD234" s="147"/>
      <c r="AE234" s="147"/>
      <c r="AF234" s="147"/>
      <c r="AG234" s="147" t="s">
        <v>179</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68">
        <v>56</v>
      </c>
      <c r="B235" s="169" t="s">
        <v>823</v>
      </c>
      <c r="C235" s="177" t="s">
        <v>824</v>
      </c>
      <c r="D235" s="170" t="s">
        <v>219</v>
      </c>
      <c r="E235" s="171">
        <v>2</v>
      </c>
      <c r="F235" s="172"/>
      <c r="G235" s="173">
        <f>ROUND(E235*F235,2)</f>
        <v>0</v>
      </c>
      <c r="H235" s="172"/>
      <c r="I235" s="173">
        <f>ROUND(E235*H235,2)</f>
        <v>0</v>
      </c>
      <c r="J235" s="172"/>
      <c r="K235" s="173">
        <f>ROUND(E235*J235,2)</f>
        <v>0</v>
      </c>
      <c r="L235" s="173">
        <v>21</v>
      </c>
      <c r="M235" s="173">
        <f>G235*(1+L235/100)</f>
        <v>0</v>
      </c>
      <c r="N235" s="171">
        <v>0</v>
      </c>
      <c r="O235" s="171">
        <f>ROUND(E235*N235,2)</f>
        <v>0</v>
      </c>
      <c r="P235" s="171">
        <v>0</v>
      </c>
      <c r="Q235" s="171">
        <f>ROUND(E235*P235,2)</f>
        <v>0</v>
      </c>
      <c r="R235" s="173" t="s">
        <v>797</v>
      </c>
      <c r="S235" s="173" t="s">
        <v>182</v>
      </c>
      <c r="T235" s="174" t="s">
        <v>182</v>
      </c>
      <c r="U235" s="157">
        <v>0.15</v>
      </c>
      <c r="V235" s="157">
        <f>ROUND(E235*U235,2)</f>
        <v>0.3</v>
      </c>
      <c r="W235" s="157"/>
      <c r="X235" s="157" t="s">
        <v>174</v>
      </c>
      <c r="Y235" s="157" t="s">
        <v>175</v>
      </c>
      <c r="Z235" s="147"/>
      <c r="AA235" s="147"/>
      <c r="AB235" s="147"/>
      <c r="AC235" s="147"/>
      <c r="AD235" s="147"/>
      <c r="AE235" s="147"/>
      <c r="AF235" s="147"/>
      <c r="AG235" s="147" t="s">
        <v>176</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2" x14ac:dyDescent="0.2">
      <c r="A236" s="154"/>
      <c r="B236" s="155"/>
      <c r="C236" s="257" t="s">
        <v>825</v>
      </c>
      <c r="D236" s="258"/>
      <c r="E236" s="258"/>
      <c r="F236" s="258"/>
      <c r="G236" s="258"/>
      <c r="H236" s="157"/>
      <c r="I236" s="157"/>
      <c r="J236" s="157"/>
      <c r="K236" s="157"/>
      <c r="L236" s="157"/>
      <c r="M236" s="157"/>
      <c r="N236" s="156"/>
      <c r="O236" s="156"/>
      <c r="P236" s="156"/>
      <c r="Q236" s="156"/>
      <c r="R236" s="157"/>
      <c r="S236" s="157"/>
      <c r="T236" s="157"/>
      <c r="U236" s="157"/>
      <c r="V236" s="157"/>
      <c r="W236" s="157"/>
      <c r="X236" s="157"/>
      <c r="Y236" s="157"/>
      <c r="Z236" s="147"/>
      <c r="AA236" s="147"/>
      <c r="AB236" s="147"/>
      <c r="AC236" s="147"/>
      <c r="AD236" s="147"/>
      <c r="AE236" s="147"/>
      <c r="AF236" s="147"/>
      <c r="AG236" s="147" t="s">
        <v>209</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2" x14ac:dyDescent="0.2">
      <c r="A237" s="154"/>
      <c r="B237" s="155"/>
      <c r="C237" s="178" t="s">
        <v>75</v>
      </c>
      <c r="D237" s="158"/>
      <c r="E237" s="159">
        <v>2</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179</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x14ac:dyDescent="0.2">
      <c r="A238" s="161" t="s">
        <v>167</v>
      </c>
      <c r="B238" s="162" t="s">
        <v>99</v>
      </c>
      <c r="C238" s="176" t="s">
        <v>100</v>
      </c>
      <c r="D238" s="163"/>
      <c r="E238" s="164"/>
      <c r="F238" s="165"/>
      <c r="G238" s="165">
        <f>SUMIF(AG239:AG249,"&lt;&gt;NOR",G239:G249)</f>
        <v>0</v>
      </c>
      <c r="H238" s="165"/>
      <c r="I238" s="165">
        <f>SUM(I239:I249)</f>
        <v>0</v>
      </c>
      <c r="J238" s="165"/>
      <c r="K238" s="165">
        <f>SUM(K239:K249)</f>
        <v>0</v>
      </c>
      <c r="L238" s="165"/>
      <c r="M238" s="165">
        <f>SUM(M239:M249)</f>
        <v>0</v>
      </c>
      <c r="N238" s="164"/>
      <c r="O238" s="164">
        <f>SUM(O239:O249)</f>
        <v>0</v>
      </c>
      <c r="P238" s="164"/>
      <c r="Q238" s="164">
        <f>SUM(Q239:Q249)</f>
        <v>33.93</v>
      </c>
      <c r="R238" s="165"/>
      <c r="S238" s="165"/>
      <c r="T238" s="166"/>
      <c r="U238" s="160"/>
      <c r="V238" s="160">
        <f>SUM(V239:V249)</f>
        <v>155.74</v>
      </c>
      <c r="W238" s="160"/>
      <c r="X238" s="160"/>
      <c r="Y238" s="160"/>
      <c r="AG238" t="s">
        <v>168</v>
      </c>
    </row>
    <row r="239" spans="1:60" outlineLevel="1" x14ac:dyDescent="0.2">
      <c r="A239" s="168">
        <v>57</v>
      </c>
      <c r="B239" s="169" t="s">
        <v>826</v>
      </c>
      <c r="C239" s="177" t="s">
        <v>827</v>
      </c>
      <c r="D239" s="170" t="s">
        <v>381</v>
      </c>
      <c r="E239" s="171">
        <v>2.7480000000000002</v>
      </c>
      <c r="F239" s="172"/>
      <c r="G239" s="173">
        <f>ROUND(E239*F239,2)</f>
        <v>0</v>
      </c>
      <c r="H239" s="172"/>
      <c r="I239" s="173">
        <f>ROUND(E239*H239,2)</f>
        <v>0</v>
      </c>
      <c r="J239" s="172"/>
      <c r="K239" s="173">
        <f>ROUND(E239*J239,2)</f>
        <v>0</v>
      </c>
      <c r="L239" s="173">
        <v>21</v>
      </c>
      <c r="M239" s="173">
        <f>G239*(1+L239/100)</f>
        <v>0</v>
      </c>
      <c r="N239" s="171">
        <v>1.1000000000000001E-3</v>
      </c>
      <c r="O239" s="171">
        <f>ROUND(E239*N239,2)</f>
        <v>0</v>
      </c>
      <c r="P239" s="171">
        <v>0.68700000000000006</v>
      </c>
      <c r="Q239" s="171">
        <f>ROUND(E239*P239,2)</f>
        <v>1.89</v>
      </c>
      <c r="R239" s="173" t="s">
        <v>294</v>
      </c>
      <c r="S239" s="173" t="s">
        <v>182</v>
      </c>
      <c r="T239" s="174" t="s">
        <v>182</v>
      </c>
      <c r="U239" s="157">
        <v>1.08</v>
      </c>
      <c r="V239" s="157">
        <f>ROUND(E239*U239,2)</f>
        <v>2.97</v>
      </c>
      <c r="W239" s="157"/>
      <c r="X239" s="157" t="s">
        <v>174</v>
      </c>
      <c r="Y239" s="157" t="s">
        <v>175</v>
      </c>
      <c r="Z239" s="147"/>
      <c r="AA239" s="147"/>
      <c r="AB239" s="147"/>
      <c r="AC239" s="147"/>
      <c r="AD239" s="147"/>
      <c r="AE239" s="147"/>
      <c r="AF239" s="147"/>
      <c r="AG239" s="147" t="s">
        <v>207</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22.5" outlineLevel="2" x14ac:dyDescent="0.2">
      <c r="A240" s="154"/>
      <c r="B240" s="155"/>
      <c r="C240" s="257" t="s">
        <v>828</v>
      </c>
      <c r="D240" s="258"/>
      <c r="E240" s="258"/>
      <c r="F240" s="258"/>
      <c r="G240" s="258"/>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209</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75" t="str">
        <f>C240</f>
        <v>nebo vybourání otvorů průřezové plochy přes 4 m2 ve zdivu nadzákladovém, včetně pomocného lešení o výšce podlahy do 1900 mm a pro zatížení do 1,5 kPa  (150 kg/m2)</v>
      </c>
      <c r="BB240" s="147"/>
      <c r="BC240" s="147"/>
      <c r="BD240" s="147"/>
      <c r="BE240" s="147"/>
      <c r="BF240" s="147"/>
      <c r="BG240" s="147"/>
      <c r="BH240" s="147"/>
    </row>
    <row r="241" spans="1:60" outlineLevel="2" x14ac:dyDescent="0.2">
      <c r="A241" s="154"/>
      <c r="B241" s="155"/>
      <c r="C241" s="178" t="s">
        <v>829</v>
      </c>
      <c r="D241" s="158"/>
      <c r="E241" s="159">
        <v>2.7480000000000002</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179</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22.5" outlineLevel="1" x14ac:dyDescent="0.2">
      <c r="A242" s="168">
        <v>58</v>
      </c>
      <c r="B242" s="169" t="s">
        <v>830</v>
      </c>
      <c r="C242" s="177" t="s">
        <v>831</v>
      </c>
      <c r="D242" s="170" t="s">
        <v>381</v>
      </c>
      <c r="E242" s="171">
        <v>8.85</v>
      </c>
      <c r="F242" s="172"/>
      <c r="G242" s="173">
        <f>ROUND(E242*F242,2)</f>
        <v>0</v>
      </c>
      <c r="H242" s="172"/>
      <c r="I242" s="173">
        <f>ROUND(E242*H242,2)</f>
        <v>0</v>
      </c>
      <c r="J242" s="172"/>
      <c r="K242" s="173">
        <f>ROUND(E242*J242,2)</f>
        <v>0</v>
      </c>
      <c r="L242" s="173">
        <v>21</v>
      </c>
      <c r="M242" s="173">
        <f>G242*(1+L242/100)</f>
        <v>0</v>
      </c>
      <c r="N242" s="171">
        <v>0</v>
      </c>
      <c r="O242" s="171">
        <f>ROUND(E242*N242,2)</f>
        <v>0</v>
      </c>
      <c r="P242" s="171">
        <v>2.2000000000000002</v>
      </c>
      <c r="Q242" s="171">
        <f>ROUND(E242*P242,2)</f>
        <v>19.47</v>
      </c>
      <c r="R242" s="173" t="s">
        <v>294</v>
      </c>
      <c r="S242" s="173" t="s">
        <v>182</v>
      </c>
      <c r="T242" s="174" t="s">
        <v>182</v>
      </c>
      <c r="U242" s="157">
        <v>10.88</v>
      </c>
      <c r="V242" s="157">
        <f>ROUND(E242*U242,2)</f>
        <v>96.29</v>
      </c>
      <c r="W242" s="157"/>
      <c r="X242" s="157" t="s">
        <v>174</v>
      </c>
      <c r="Y242" s="157" t="s">
        <v>175</v>
      </c>
      <c r="Z242" s="147"/>
      <c r="AA242" s="147"/>
      <c r="AB242" s="147"/>
      <c r="AC242" s="147"/>
      <c r="AD242" s="147"/>
      <c r="AE242" s="147"/>
      <c r="AF242" s="147"/>
      <c r="AG242" s="147" t="s">
        <v>207</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2" x14ac:dyDescent="0.2">
      <c r="A243" s="154"/>
      <c r="B243" s="155"/>
      <c r="C243" s="178" t="s">
        <v>832</v>
      </c>
      <c r="D243" s="158"/>
      <c r="E243" s="159">
        <v>8.85</v>
      </c>
      <c r="F243" s="157"/>
      <c r="G243" s="157"/>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179</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68">
        <v>59</v>
      </c>
      <c r="B244" s="169" t="s">
        <v>833</v>
      </c>
      <c r="C244" s="177" t="s">
        <v>834</v>
      </c>
      <c r="D244" s="170" t="s">
        <v>205</v>
      </c>
      <c r="E244" s="171">
        <v>127</v>
      </c>
      <c r="F244" s="172"/>
      <c r="G244" s="173">
        <f>ROUND(E244*F244,2)</f>
        <v>0</v>
      </c>
      <c r="H244" s="172"/>
      <c r="I244" s="173">
        <f>ROUND(E244*H244,2)</f>
        <v>0</v>
      </c>
      <c r="J244" s="172"/>
      <c r="K244" s="173">
        <f>ROUND(E244*J244,2)</f>
        <v>0</v>
      </c>
      <c r="L244" s="173">
        <v>21</v>
      </c>
      <c r="M244" s="173">
        <f>G244*(1+L244/100)</f>
        <v>0</v>
      </c>
      <c r="N244" s="171">
        <v>0</v>
      </c>
      <c r="O244" s="171">
        <f>ROUND(E244*N244,2)</f>
        <v>0</v>
      </c>
      <c r="P244" s="171">
        <v>0.05</v>
      </c>
      <c r="Q244" s="171">
        <f>ROUND(E244*P244,2)</f>
        <v>6.35</v>
      </c>
      <c r="R244" s="173" t="s">
        <v>294</v>
      </c>
      <c r="S244" s="173" t="s">
        <v>182</v>
      </c>
      <c r="T244" s="174" t="s">
        <v>182</v>
      </c>
      <c r="U244" s="157">
        <v>0.23</v>
      </c>
      <c r="V244" s="157">
        <f>ROUND(E244*U244,2)</f>
        <v>29.21</v>
      </c>
      <c r="W244" s="157"/>
      <c r="X244" s="157" t="s">
        <v>174</v>
      </c>
      <c r="Y244" s="157" t="s">
        <v>175</v>
      </c>
      <c r="Z244" s="147"/>
      <c r="AA244" s="147"/>
      <c r="AB244" s="147"/>
      <c r="AC244" s="147"/>
      <c r="AD244" s="147"/>
      <c r="AE244" s="147"/>
      <c r="AF244" s="147"/>
      <c r="AG244" s="147" t="s">
        <v>207</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
      <c r="A245" s="154"/>
      <c r="B245" s="155"/>
      <c r="C245" s="178" t="s">
        <v>835</v>
      </c>
      <c r="D245" s="158"/>
      <c r="E245" s="159">
        <v>127</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179</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ht="22.5" outlineLevel="1" x14ac:dyDescent="0.2">
      <c r="A246" s="168">
        <v>60</v>
      </c>
      <c r="B246" s="169" t="s">
        <v>836</v>
      </c>
      <c r="C246" s="177" t="s">
        <v>837</v>
      </c>
      <c r="D246" s="170" t="s">
        <v>205</v>
      </c>
      <c r="E246" s="171">
        <v>69.930000000000007</v>
      </c>
      <c r="F246" s="172"/>
      <c r="G246" s="173">
        <f>ROUND(E246*F246,2)</f>
        <v>0</v>
      </c>
      <c r="H246" s="172"/>
      <c r="I246" s="173">
        <f>ROUND(E246*H246,2)</f>
        <v>0</v>
      </c>
      <c r="J246" s="172"/>
      <c r="K246" s="173">
        <f>ROUND(E246*J246,2)</f>
        <v>0</v>
      </c>
      <c r="L246" s="173">
        <v>21</v>
      </c>
      <c r="M246" s="173">
        <f>G246*(1+L246/100)</f>
        <v>0</v>
      </c>
      <c r="N246" s="171">
        <v>0</v>
      </c>
      <c r="O246" s="171">
        <f>ROUND(E246*N246,2)</f>
        <v>0</v>
      </c>
      <c r="P246" s="171">
        <v>8.8999999999999996E-2</v>
      </c>
      <c r="Q246" s="171">
        <f>ROUND(E246*P246,2)</f>
        <v>6.22</v>
      </c>
      <c r="R246" s="173" t="s">
        <v>294</v>
      </c>
      <c r="S246" s="173" t="s">
        <v>182</v>
      </c>
      <c r="T246" s="174" t="s">
        <v>182</v>
      </c>
      <c r="U246" s="157">
        <v>0.39</v>
      </c>
      <c r="V246" s="157">
        <f>ROUND(E246*U246,2)</f>
        <v>27.27</v>
      </c>
      <c r="W246" s="157"/>
      <c r="X246" s="157" t="s">
        <v>174</v>
      </c>
      <c r="Y246" s="157" t="s">
        <v>175</v>
      </c>
      <c r="Z246" s="147"/>
      <c r="AA246" s="147"/>
      <c r="AB246" s="147"/>
      <c r="AC246" s="147"/>
      <c r="AD246" s="147"/>
      <c r="AE246" s="147"/>
      <c r="AF246" s="147"/>
      <c r="AG246" s="147" t="s">
        <v>207</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2" x14ac:dyDescent="0.2">
      <c r="A247" s="154"/>
      <c r="B247" s="155"/>
      <c r="C247" s="257" t="s">
        <v>838</v>
      </c>
      <c r="D247" s="258"/>
      <c r="E247" s="258"/>
      <c r="F247" s="258"/>
      <c r="G247" s="258"/>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209</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2" x14ac:dyDescent="0.2">
      <c r="A248" s="154"/>
      <c r="B248" s="155"/>
      <c r="C248" s="178" t="s">
        <v>839</v>
      </c>
      <c r="D248" s="158"/>
      <c r="E248" s="159">
        <v>59.9</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179</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78" t="s">
        <v>840</v>
      </c>
      <c r="D249" s="158"/>
      <c r="E249" s="159">
        <v>10.029999999999999</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179</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x14ac:dyDescent="0.2">
      <c r="A250" s="161" t="s">
        <v>167</v>
      </c>
      <c r="B250" s="162" t="s">
        <v>101</v>
      </c>
      <c r="C250" s="176" t="s">
        <v>102</v>
      </c>
      <c r="D250" s="163"/>
      <c r="E250" s="164"/>
      <c r="F250" s="165"/>
      <c r="G250" s="165">
        <f>SUMIF(AG251:AG252,"&lt;&gt;NOR",G251:G252)</f>
        <v>0</v>
      </c>
      <c r="H250" s="165"/>
      <c r="I250" s="165">
        <f>SUM(I251:I252)</f>
        <v>0</v>
      </c>
      <c r="J250" s="165"/>
      <c r="K250" s="165">
        <f>SUM(K251:K252)</f>
        <v>0</v>
      </c>
      <c r="L250" s="165"/>
      <c r="M250" s="165">
        <f>SUM(M251:M252)</f>
        <v>0</v>
      </c>
      <c r="N250" s="164"/>
      <c r="O250" s="164">
        <f>SUM(O251:O252)</f>
        <v>0</v>
      </c>
      <c r="P250" s="164"/>
      <c r="Q250" s="164">
        <f>SUM(Q251:Q252)</f>
        <v>0</v>
      </c>
      <c r="R250" s="165"/>
      <c r="S250" s="165"/>
      <c r="T250" s="166"/>
      <c r="U250" s="160"/>
      <c r="V250" s="160">
        <f>SUM(V251:V252)</f>
        <v>11.92</v>
      </c>
      <c r="W250" s="160"/>
      <c r="X250" s="160"/>
      <c r="Y250" s="160"/>
      <c r="AG250" t="s">
        <v>168</v>
      </c>
    </row>
    <row r="251" spans="1:60" outlineLevel="1" x14ac:dyDescent="0.2">
      <c r="A251" s="168">
        <v>61</v>
      </c>
      <c r="B251" s="169" t="s">
        <v>841</v>
      </c>
      <c r="C251" s="177" t="s">
        <v>842</v>
      </c>
      <c r="D251" s="170" t="s">
        <v>322</v>
      </c>
      <c r="E251" s="171">
        <v>38.818429999999999</v>
      </c>
      <c r="F251" s="172"/>
      <c r="G251" s="173">
        <f>ROUND(E251*F251,2)</f>
        <v>0</v>
      </c>
      <c r="H251" s="172"/>
      <c r="I251" s="173">
        <f>ROUND(E251*H251,2)</f>
        <v>0</v>
      </c>
      <c r="J251" s="172"/>
      <c r="K251" s="173">
        <f>ROUND(E251*J251,2)</f>
        <v>0</v>
      </c>
      <c r="L251" s="173">
        <v>21</v>
      </c>
      <c r="M251" s="173">
        <f>G251*(1+L251/100)</f>
        <v>0</v>
      </c>
      <c r="N251" s="171">
        <v>0</v>
      </c>
      <c r="O251" s="171">
        <f>ROUND(E251*N251,2)</f>
        <v>0</v>
      </c>
      <c r="P251" s="171">
        <v>0</v>
      </c>
      <c r="Q251" s="171">
        <f>ROUND(E251*P251,2)</f>
        <v>0</v>
      </c>
      <c r="R251" s="173" t="s">
        <v>206</v>
      </c>
      <c r="S251" s="173" t="s">
        <v>182</v>
      </c>
      <c r="T251" s="174" t="s">
        <v>182</v>
      </c>
      <c r="U251" s="157">
        <v>0.307</v>
      </c>
      <c r="V251" s="157">
        <f>ROUND(E251*U251,2)</f>
        <v>11.92</v>
      </c>
      <c r="W251" s="157"/>
      <c r="X251" s="157" t="s">
        <v>323</v>
      </c>
      <c r="Y251" s="157" t="s">
        <v>175</v>
      </c>
      <c r="Z251" s="147"/>
      <c r="AA251" s="147"/>
      <c r="AB251" s="147"/>
      <c r="AC251" s="147"/>
      <c r="AD251" s="147"/>
      <c r="AE251" s="147"/>
      <c r="AF251" s="147"/>
      <c r="AG251" s="147" t="s">
        <v>324</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ht="22.5" outlineLevel="2" x14ac:dyDescent="0.2">
      <c r="A252" s="154"/>
      <c r="B252" s="155"/>
      <c r="C252" s="257" t="s">
        <v>325</v>
      </c>
      <c r="D252" s="258"/>
      <c r="E252" s="258"/>
      <c r="F252" s="258"/>
      <c r="G252" s="258"/>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209</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75" t="str">
        <f>C252</f>
        <v>přesun hmot pro budovy občanské výstavby (JKSO 801), budovy pro bydlení (JKSO 803) budovy pro výrobu a služby (JKSO 812) s nosnou svislou konstrukcí zděnou z cihel nebo tvárnic nebo kovovou</v>
      </c>
      <c r="BB252" s="147"/>
      <c r="BC252" s="147"/>
      <c r="BD252" s="147"/>
      <c r="BE252" s="147"/>
      <c r="BF252" s="147"/>
      <c r="BG252" s="147"/>
      <c r="BH252" s="147"/>
    </row>
    <row r="253" spans="1:60" x14ac:dyDescent="0.2">
      <c r="A253" s="161" t="s">
        <v>167</v>
      </c>
      <c r="B253" s="162" t="s">
        <v>104</v>
      </c>
      <c r="C253" s="176" t="s">
        <v>105</v>
      </c>
      <c r="D253" s="163"/>
      <c r="E253" s="164"/>
      <c r="F253" s="165"/>
      <c r="G253" s="165">
        <f>SUMIF(AG254:AG268,"&lt;&gt;NOR",G254:G268)</f>
        <v>0</v>
      </c>
      <c r="H253" s="165"/>
      <c r="I253" s="165">
        <f>SUM(I254:I268)</f>
        <v>0</v>
      </c>
      <c r="J253" s="165"/>
      <c r="K253" s="165">
        <f>SUM(K254:K268)</f>
        <v>0</v>
      </c>
      <c r="L253" s="165"/>
      <c r="M253" s="165">
        <f>SUM(M254:M268)</f>
        <v>0</v>
      </c>
      <c r="N253" s="164"/>
      <c r="O253" s="164">
        <f>SUM(O254:O268)</f>
        <v>0.23</v>
      </c>
      <c r="P253" s="164"/>
      <c r="Q253" s="164">
        <f>SUM(Q254:Q268)</f>
        <v>0.09</v>
      </c>
      <c r="R253" s="165"/>
      <c r="S253" s="165"/>
      <c r="T253" s="166"/>
      <c r="U253" s="160"/>
      <c r="V253" s="160">
        <f>SUM(V254:V268)</f>
        <v>0.8</v>
      </c>
      <c r="W253" s="160"/>
      <c r="X253" s="160"/>
      <c r="Y253" s="160"/>
      <c r="AG253" t="s">
        <v>168</v>
      </c>
    </row>
    <row r="254" spans="1:60" ht="22.5" outlineLevel="1" x14ac:dyDescent="0.2">
      <c r="A254" s="168">
        <v>62</v>
      </c>
      <c r="B254" s="169" t="s">
        <v>843</v>
      </c>
      <c r="C254" s="177" t="s">
        <v>844</v>
      </c>
      <c r="D254" s="170" t="s">
        <v>205</v>
      </c>
      <c r="E254" s="171">
        <v>32.6</v>
      </c>
      <c r="F254" s="172"/>
      <c r="G254" s="173">
        <f>ROUND(E254*F254,2)</f>
        <v>0</v>
      </c>
      <c r="H254" s="172"/>
      <c r="I254" s="173">
        <f>ROUND(E254*H254,2)</f>
        <v>0</v>
      </c>
      <c r="J254" s="172"/>
      <c r="K254" s="173">
        <f>ROUND(E254*J254,2)</f>
        <v>0</v>
      </c>
      <c r="L254" s="173">
        <v>21</v>
      </c>
      <c r="M254" s="173">
        <f>G254*(1+L254/100)</f>
        <v>0</v>
      </c>
      <c r="N254" s="171">
        <v>8.0000000000000007E-5</v>
      </c>
      <c r="O254" s="171">
        <f>ROUND(E254*N254,2)</f>
        <v>0</v>
      </c>
      <c r="P254" s="171">
        <v>0</v>
      </c>
      <c r="Q254" s="171">
        <f>ROUND(E254*P254,2)</f>
        <v>0</v>
      </c>
      <c r="R254" s="173" t="s">
        <v>390</v>
      </c>
      <c r="S254" s="173" t="s">
        <v>182</v>
      </c>
      <c r="T254" s="174" t="s">
        <v>182</v>
      </c>
      <c r="U254" s="157">
        <v>0</v>
      </c>
      <c r="V254" s="157">
        <f>ROUND(E254*U254,2)</f>
        <v>0</v>
      </c>
      <c r="W254" s="157"/>
      <c r="X254" s="157" t="s">
        <v>174</v>
      </c>
      <c r="Y254" s="157" t="s">
        <v>175</v>
      </c>
      <c r="Z254" s="147"/>
      <c r="AA254" s="147"/>
      <c r="AB254" s="147"/>
      <c r="AC254" s="147"/>
      <c r="AD254" s="147"/>
      <c r="AE254" s="147"/>
      <c r="AF254" s="147"/>
      <c r="AG254" s="147" t="s">
        <v>244</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2" x14ac:dyDescent="0.2">
      <c r="A255" s="154"/>
      <c r="B255" s="155"/>
      <c r="C255" s="178" t="s">
        <v>845</v>
      </c>
      <c r="D255" s="158"/>
      <c r="E255" s="159">
        <v>32.6</v>
      </c>
      <c r="F255" s="157"/>
      <c r="G255" s="157"/>
      <c r="H255" s="157"/>
      <c r="I255" s="157"/>
      <c r="J255" s="157"/>
      <c r="K255" s="157"/>
      <c r="L255" s="157"/>
      <c r="M255" s="157"/>
      <c r="N255" s="156"/>
      <c r="O255" s="156"/>
      <c r="P255" s="156"/>
      <c r="Q255" s="156"/>
      <c r="R255" s="157"/>
      <c r="S255" s="157"/>
      <c r="T255" s="157"/>
      <c r="U255" s="157"/>
      <c r="V255" s="157"/>
      <c r="W255" s="157"/>
      <c r="X255" s="157"/>
      <c r="Y255" s="157"/>
      <c r="Z255" s="147"/>
      <c r="AA255" s="147"/>
      <c r="AB255" s="147"/>
      <c r="AC255" s="147"/>
      <c r="AD255" s="147"/>
      <c r="AE255" s="147"/>
      <c r="AF255" s="147"/>
      <c r="AG255" s="147" t="s">
        <v>179</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68">
        <v>63</v>
      </c>
      <c r="B256" s="169" t="s">
        <v>846</v>
      </c>
      <c r="C256" s="177" t="s">
        <v>847</v>
      </c>
      <c r="D256" s="170" t="s">
        <v>205</v>
      </c>
      <c r="E256" s="171">
        <v>9.7349999999999994</v>
      </c>
      <c r="F256" s="172"/>
      <c r="G256" s="173">
        <f>ROUND(E256*F256,2)</f>
        <v>0</v>
      </c>
      <c r="H256" s="172"/>
      <c r="I256" s="173">
        <f>ROUND(E256*H256,2)</f>
        <v>0</v>
      </c>
      <c r="J256" s="172"/>
      <c r="K256" s="173">
        <f>ROUND(E256*J256,2)</f>
        <v>0</v>
      </c>
      <c r="L256" s="173">
        <v>21</v>
      </c>
      <c r="M256" s="173">
        <f>G256*(1+L256/100)</f>
        <v>0</v>
      </c>
      <c r="N256" s="171">
        <v>0</v>
      </c>
      <c r="O256" s="171">
        <f>ROUND(E256*N256,2)</f>
        <v>0</v>
      </c>
      <c r="P256" s="171">
        <v>9.7400000000000004E-3</v>
      </c>
      <c r="Q256" s="171">
        <f>ROUND(E256*P256,2)</f>
        <v>0.09</v>
      </c>
      <c r="R256" s="173" t="s">
        <v>390</v>
      </c>
      <c r="S256" s="173" t="s">
        <v>182</v>
      </c>
      <c r="T256" s="174" t="s">
        <v>182</v>
      </c>
      <c r="U256" s="157">
        <v>4.3999999999999997E-2</v>
      </c>
      <c r="V256" s="157">
        <f>ROUND(E256*U256,2)</f>
        <v>0.43</v>
      </c>
      <c r="W256" s="157"/>
      <c r="X256" s="157" t="s">
        <v>174</v>
      </c>
      <c r="Y256" s="157" t="s">
        <v>175</v>
      </c>
      <c r="Z256" s="147"/>
      <c r="AA256" s="147"/>
      <c r="AB256" s="147"/>
      <c r="AC256" s="147"/>
      <c r="AD256" s="147"/>
      <c r="AE256" s="147"/>
      <c r="AF256" s="147"/>
      <c r="AG256" s="147" t="s">
        <v>207</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2" x14ac:dyDescent="0.2">
      <c r="A257" s="154"/>
      <c r="B257" s="155"/>
      <c r="C257" s="178" t="s">
        <v>848</v>
      </c>
      <c r="D257" s="158"/>
      <c r="E257" s="159">
        <v>9.7349999999999994</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179</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68">
        <v>64</v>
      </c>
      <c r="B258" s="169" t="s">
        <v>849</v>
      </c>
      <c r="C258" s="177" t="s">
        <v>850</v>
      </c>
      <c r="D258" s="170" t="s">
        <v>205</v>
      </c>
      <c r="E258" s="171">
        <v>45.41</v>
      </c>
      <c r="F258" s="172"/>
      <c r="G258" s="173">
        <f>ROUND(E258*F258,2)</f>
        <v>0</v>
      </c>
      <c r="H258" s="172"/>
      <c r="I258" s="173">
        <f>ROUND(E258*H258,2)</f>
        <v>0</v>
      </c>
      <c r="J258" s="172"/>
      <c r="K258" s="173">
        <f>ROUND(E258*J258,2)</f>
        <v>0</v>
      </c>
      <c r="L258" s="173">
        <v>21</v>
      </c>
      <c r="M258" s="173">
        <f>G258*(1+L258/100)</f>
        <v>0</v>
      </c>
      <c r="N258" s="171">
        <v>0</v>
      </c>
      <c r="O258" s="171">
        <f>ROUND(E258*N258,2)</f>
        <v>0</v>
      </c>
      <c r="P258" s="171">
        <v>0</v>
      </c>
      <c r="Q258" s="171">
        <f>ROUND(E258*P258,2)</f>
        <v>0</v>
      </c>
      <c r="R258" s="173" t="s">
        <v>390</v>
      </c>
      <c r="S258" s="173" t="s">
        <v>182</v>
      </c>
      <c r="T258" s="174" t="s">
        <v>182</v>
      </c>
      <c r="U258" s="157">
        <v>0</v>
      </c>
      <c r="V258" s="157">
        <f>ROUND(E258*U258,2)</f>
        <v>0</v>
      </c>
      <c r="W258" s="157"/>
      <c r="X258" s="157" t="s">
        <v>174</v>
      </c>
      <c r="Y258" s="157" t="s">
        <v>175</v>
      </c>
      <c r="Z258" s="147"/>
      <c r="AA258" s="147"/>
      <c r="AB258" s="147"/>
      <c r="AC258" s="147"/>
      <c r="AD258" s="147"/>
      <c r="AE258" s="147"/>
      <c r="AF258" s="147"/>
      <c r="AG258" s="147" t="s">
        <v>244</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2" x14ac:dyDescent="0.2">
      <c r="A259" s="154"/>
      <c r="B259" s="155"/>
      <c r="C259" s="178" t="s">
        <v>851</v>
      </c>
      <c r="D259" s="158"/>
      <c r="E259" s="159">
        <v>45.41</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179</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68">
        <v>65</v>
      </c>
      <c r="B260" s="169" t="s">
        <v>852</v>
      </c>
      <c r="C260" s="177" t="s">
        <v>853</v>
      </c>
      <c r="D260" s="170" t="s">
        <v>205</v>
      </c>
      <c r="E260" s="171">
        <v>45.41</v>
      </c>
      <c r="F260" s="172"/>
      <c r="G260" s="173">
        <f>ROUND(E260*F260,2)</f>
        <v>0</v>
      </c>
      <c r="H260" s="172"/>
      <c r="I260" s="173">
        <f>ROUND(E260*H260,2)</f>
        <v>0</v>
      </c>
      <c r="J260" s="172"/>
      <c r="K260" s="173">
        <f>ROUND(E260*J260,2)</f>
        <v>0</v>
      </c>
      <c r="L260" s="173">
        <v>21</v>
      </c>
      <c r="M260" s="173">
        <f>G260*(1+L260/100)</f>
        <v>0</v>
      </c>
      <c r="N260" s="171">
        <v>0</v>
      </c>
      <c r="O260" s="171">
        <f>ROUND(E260*N260,2)</f>
        <v>0</v>
      </c>
      <c r="P260" s="171">
        <v>0</v>
      </c>
      <c r="Q260" s="171">
        <f>ROUND(E260*P260,2)</f>
        <v>0</v>
      </c>
      <c r="R260" s="173" t="s">
        <v>390</v>
      </c>
      <c r="S260" s="173" t="s">
        <v>182</v>
      </c>
      <c r="T260" s="174" t="s">
        <v>182</v>
      </c>
      <c r="U260" s="157">
        <v>0</v>
      </c>
      <c r="V260" s="157">
        <f>ROUND(E260*U260,2)</f>
        <v>0</v>
      </c>
      <c r="W260" s="157"/>
      <c r="X260" s="157" t="s">
        <v>174</v>
      </c>
      <c r="Y260" s="157" t="s">
        <v>175</v>
      </c>
      <c r="Z260" s="147"/>
      <c r="AA260" s="147"/>
      <c r="AB260" s="147"/>
      <c r="AC260" s="147"/>
      <c r="AD260" s="147"/>
      <c r="AE260" s="147"/>
      <c r="AF260" s="147"/>
      <c r="AG260" s="147" t="s">
        <v>244</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2" x14ac:dyDescent="0.2">
      <c r="A261" s="154"/>
      <c r="B261" s="155"/>
      <c r="C261" s="178" t="s">
        <v>854</v>
      </c>
      <c r="D261" s="158"/>
      <c r="E261" s="159">
        <v>45.41</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179</v>
      </c>
      <c r="AH261" s="147">
        <v>5</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ht="22.5" outlineLevel="1" x14ac:dyDescent="0.2">
      <c r="A262" s="168">
        <v>66</v>
      </c>
      <c r="B262" s="169" t="s">
        <v>855</v>
      </c>
      <c r="C262" s="177" t="s">
        <v>856</v>
      </c>
      <c r="D262" s="170" t="s">
        <v>857</v>
      </c>
      <c r="E262" s="171">
        <v>317.87</v>
      </c>
      <c r="F262" s="172"/>
      <c r="G262" s="173">
        <f>ROUND(E262*F262,2)</f>
        <v>0</v>
      </c>
      <c r="H262" s="172"/>
      <c r="I262" s="173">
        <f>ROUND(E262*H262,2)</f>
        <v>0</v>
      </c>
      <c r="J262" s="172"/>
      <c r="K262" s="173">
        <f>ROUND(E262*J262,2)</f>
        <v>0</v>
      </c>
      <c r="L262" s="173">
        <v>21</v>
      </c>
      <c r="M262" s="173">
        <f>G262*(1+L262/100)</f>
        <v>0</v>
      </c>
      <c r="N262" s="171">
        <v>6.9999999999999999E-4</v>
      </c>
      <c r="O262" s="171">
        <f>ROUND(E262*N262,2)</f>
        <v>0.22</v>
      </c>
      <c r="P262" s="171">
        <v>0</v>
      </c>
      <c r="Q262" s="171">
        <f>ROUND(E262*P262,2)</f>
        <v>0</v>
      </c>
      <c r="R262" s="173" t="s">
        <v>228</v>
      </c>
      <c r="S262" s="173" t="s">
        <v>182</v>
      </c>
      <c r="T262" s="174" t="s">
        <v>182</v>
      </c>
      <c r="U262" s="157">
        <v>0</v>
      </c>
      <c r="V262" s="157">
        <f>ROUND(E262*U262,2)</f>
        <v>0</v>
      </c>
      <c r="W262" s="157"/>
      <c r="X262" s="157" t="s">
        <v>229</v>
      </c>
      <c r="Y262" s="157" t="s">
        <v>175</v>
      </c>
      <c r="Z262" s="147"/>
      <c r="AA262" s="147"/>
      <c r="AB262" s="147"/>
      <c r="AC262" s="147"/>
      <c r="AD262" s="147"/>
      <c r="AE262" s="147"/>
      <c r="AF262" s="147"/>
      <c r="AG262" s="147" t="s">
        <v>230</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
      <c r="A263" s="154"/>
      <c r="B263" s="155"/>
      <c r="C263" s="178" t="s">
        <v>858</v>
      </c>
      <c r="D263" s="158"/>
      <c r="E263" s="159">
        <v>317.87</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179</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ht="22.5" outlineLevel="1" x14ac:dyDescent="0.2">
      <c r="A264" s="168">
        <v>67</v>
      </c>
      <c r="B264" s="169" t="s">
        <v>859</v>
      </c>
      <c r="C264" s="177" t="s">
        <v>860</v>
      </c>
      <c r="D264" s="170" t="s">
        <v>205</v>
      </c>
      <c r="E264" s="171">
        <v>49.951000000000001</v>
      </c>
      <c r="F264" s="172"/>
      <c r="G264" s="173">
        <f>ROUND(E264*F264,2)</f>
        <v>0</v>
      </c>
      <c r="H264" s="172"/>
      <c r="I264" s="173">
        <f>ROUND(E264*H264,2)</f>
        <v>0</v>
      </c>
      <c r="J264" s="172"/>
      <c r="K264" s="173">
        <f>ROUND(E264*J264,2)</f>
        <v>0</v>
      </c>
      <c r="L264" s="173">
        <v>21</v>
      </c>
      <c r="M264" s="173">
        <f>G264*(1+L264/100)</f>
        <v>0</v>
      </c>
      <c r="N264" s="171">
        <v>1.6000000000000001E-4</v>
      </c>
      <c r="O264" s="171">
        <f>ROUND(E264*N264,2)</f>
        <v>0.01</v>
      </c>
      <c r="P264" s="171">
        <v>0</v>
      </c>
      <c r="Q264" s="171">
        <f>ROUND(E264*P264,2)</f>
        <v>0</v>
      </c>
      <c r="R264" s="173" t="s">
        <v>228</v>
      </c>
      <c r="S264" s="173" t="s">
        <v>182</v>
      </c>
      <c r="T264" s="174" t="s">
        <v>182</v>
      </c>
      <c r="U264" s="157">
        <v>0</v>
      </c>
      <c r="V264" s="157">
        <f>ROUND(E264*U264,2)</f>
        <v>0</v>
      </c>
      <c r="W264" s="157"/>
      <c r="X264" s="157" t="s">
        <v>229</v>
      </c>
      <c r="Y264" s="157" t="s">
        <v>175</v>
      </c>
      <c r="Z264" s="147"/>
      <c r="AA264" s="147"/>
      <c r="AB264" s="147"/>
      <c r="AC264" s="147"/>
      <c r="AD264" s="147"/>
      <c r="AE264" s="147"/>
      <c r="AF264" s="147"/>
      <c r="AG264" s="147" t="s">
        <v>230</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2" x14ac:dyDescent="0.2">
      <c r="A265" s="154"/>
      <c r="B265" s="155"/>
      <c r="C265" s="248" t="s">
        <v>861</v>
      </c>
      <c r="D265" s="249"/>
      <c r="E265" s="249"/>
      <c r="F265" s="249"/>
      <c r="G265" s="249"/>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178</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2" x14ac:dyDescent="0.2">
      <c r="A266" s="154"/>
      <c r="B266" s="155"/>
      <c r="C266" s="178" t="s">
        <v>862</v>
      </c>
      <c r="D266" s="158"/>
      <c r="E266" s="159">
        <v>49.951000000000001</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179</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68">
        <v>68</v>
      </c>
      <c r="B267" s="169" t="s">
        <v>863</v>
      </c>
      <c r="C267" s="177" t="s">
        <v>864</v>
      </c>
      <c r="D267" s="170" t="s">
        <v>322</v>
      </c>
      <c r="E267" s="171">
        <v>0.23311000000000001</v>
      </c>
      <c r="F267" s="172"/>
      <c r="G267" s="173">
        <f>ROUND(E267*F267,2)</f>
        <v>0</v>
      </c>
      <c r="H267" s="172"/>
      <c r="I267" s="173">
        <f>ROUND(E267*H267,2)</f>
        <v>0</v>
      </c>
      <c r="J267" s="172"/>
      <c r="K267" s="173">
        <f>ROUND(E267*J267,2)</f>
        <v>0</v>
      </c>
      <c r="L267" s="173">
        <v>21</v>
      </c>
      <c r="M267" s="173">
        <f>G267*(1+L267/100)</f>
        <v>0</v>
      </c>
      <c r="N267" s="171">
        <v>0</v>
      </c>
      <c r="O267" s="171">
        <f>ROUND(E267*N267,2)</f>
        <v>0</v>
      </c>
      <c r="P267" s="171">
        <v>0</v>
      </c>
      <c r="Q267" s="171">
        <f>ROUND(E267*P267,2)</f>
        <v>0</v>
      </c>
      <c r="R267" s="173" t="s">
        <v>390</v>
      </c>
      <c r="S267" s="173" t="s">
        <v>182</v>
      </c>
      <c r="T267" s="174" t="s">
        <v>182</v>
      </c>
      <c r="U267" s="157">
        <v>1.57</v>
      </c>
      <c r="V267" s="157">
        <f>ROUND(E267*U267,2)</f>
        <v>0.37</v>
      </c>
      <c r="W267" s="157"/>
      <c r="X267" s="157" t="s">
        <v>323</v>
      </c>
      <c r="Y267" s="157" t="s">
        <v>175</v>
      </c>
      <c r="Z267" s="147"/>
      <c r="AA267" s="147"/>
      <c r="AB267" s="147"/>
      <c r="AC267" s="147"/>
      <c r="AD267" s="147"/>
      <c r="AE267" s="147"/>
      <c r="AF267" s="147"/>
      <c r="AG267" s="147" t="s">
        <v>324</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2" x14ac:dyDescent="0.2">
      <c r="A268" s="154"/>
      <c r="B268" s="155"/>
      <c r="C268" s="257" t="s">
        <v>865</v>
      </c>
      <c r="D268" s="258"/>
      <c r="E268" s="258"/>
      <c r="F268" s="258"/>
      <c r="G268" s="258"/>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209</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x14ac:dyDescent="0.2">
      <c r="A269" s="161" t="s">
        <v>167</v>
      </c>
      <c r="B269" s="162" t="s">
        <v>108</v>
      </c>
      <c r="C269" s="176" t="s">
        <v>109</v>
      </c>
      <c r="D269" s="163"/>
      <c r="E269" s="164"/>
      <c r="F269" s="165"/>
      <c r="G269" s="165">
        <f>SUMIF(AG270:AG281,"&lt;&gt;NOR",G270:G281)</f>
        <v>0</v>
      </c>
      <c r="H269" s="165"/>
      <c r="I269" s="165">
        <f>SUM(I270:I281)</f>
        <v>0</v>
      </c>
      <c r="J269" s="165"/>
      <c r="K269" s="165">
        <f>SUM(K270:K281)</f>
        <v>0</v>
      </c>
      <c r="L269" s="165"/>
      <c r="M269" s="165">
        <f>SUM(M270:M281)</f>
        <v>0</v>
      </c>
      <c r="N269" s="164"/>
      <c r="O269" s="164">
        <f>SUM(O270:O281)</f>
        <v>0.08</v>
      </c>
      <c r="P269" s="164"/>
      <c r="Q269" s="164">
        <f>SUM(Q270:Q281)</f>
        <v>0</v>
      </c>
      <c r="R269" s="165"/>
      <c r="S269" s="165"/>
      <c r="T269" s="166"/>
      <c r="U269" s="160"/>
      <c r="V269" s="160">
        <f>SUM(V270:V281)</f>
        <v>10.920000000000002</v>
      </c>
      <c r="W269" s="160"/>
      <c r="X269" s="160"/>
      <c r="Y269" s="160"/>
      <c r="AG269" t="s">
        <v>168</v>
      </c>
    </row>
    <row r="270" spans="1:60" ht="22.5" outlineLevel="1" x14ac:dyDescent="0.2">
      <c r="A270" s="168">
        <v>69</v>
      </c>
      <c r="B270" s="169" t="s">
        <v>866</v>
      </c>
      <c r="C270" s="177" t="s">
        <v>867</v>
      </c>
      <c r="D270" s="170" t="s">
        <v>205</v>
      </c>
      <c r="E270" s="171">
        <v>12.94</v>
      </c>
      <c r="F270" s="172"/>
      <c r="G270" s="173">
        <f>ROUND(E270*F270,2)</f>
        <v>0</v>
      </c>
      <c r="H270" s="172"/>
      <c r="I270" s="173">
        <f>ROUND(E270*H270,2)</f>
        <v>0</v>
      </c>
      <c r="J270" s="172"/>
      <c r="K270" s="173">
        <f>ROUND(E270*J270,2)</f>
        <v>0</v>
      </c>
      <c r="L270" s="173">
        <v>21</v>
      </c>
      <c r="M270" s="173">
        <f>G270*(1+L270/100)</f>
        <v>0</v>
      </c>
      <c r="N270" s="171">
        <v>5.7200000000000003E-3</v>
      </c>
      <c r="O270" s="171">
        <f>ROUND(E270*N270,2)</f>
        <v>7.0000000000000007E-2</v>
      </c>
      <c r="P270" s="171">
        <v>0</v>
      </c>
      <c r="Q270" s="171">
        <f>ROUND(E270*P270,2)</f>
        <v>0</v>
      </c>
      <c r="R270" s="173" t="s">
        <v>452</v>
      </c>
      <c r="S270" s="173" t="s">
        <v>182</v>
      </c>
      <c r="T270" s="174" t="s">
        <v>182</v>
      </c>
      <c r="U270" s="157">
        <v>0.46200000000000002</v>
      </c>
      <c r="V270" s="157">
        <f>ROUND(E270*U270,2)</f>
        <v>5.98</v>
      </c>
      <c r="W270" s="157"/>
      <c r="X270" s="157" t="s">
        <v>174</v>
      </c>
      <c r="Y270" s="157" t="s">
        <v>175</v>
      </c>
      <c r="Z270" s="147"/>
      <c r="AA270" s="147"/>
      <c r="AB270" s="147"/>
      <c r="AC270" s="147"/>
      <c r="AD270" s="147"/>
      <c r="AE270" s="147"/>
      <c r="AF270" s="147"/>
      <c r="AG270" s="147" t="s">
        <v>207</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
      <c r="A271" s="154"/>
      <c r="B271" s="155"/>
      <c r="C271" s="178" t="s">
        <v>868</v>
      </c>
      <c r="D271" s="158"/>
      <c r="E271" s="159">
        <v>12.94</v>
      </c>
      <c r="F271" s="157"/>
      <c r="G271" s="157"/>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179</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ht="22.5" outlineLevel="1" x14ac:dyDescent="0.2">
      <c r="A272" s="168">
        <v>70</v>
      </c>
      <c r="B272" s="169" t="s">
        <v>869</v>
      </c>
      <c r="C272" s="177" t="s">
        <v>870</v>
      </c>
      <c r="D272" s="170" t="s">
        <v>205</v>
      </c>
      <c r="E272" s="171">
        <v>21.13</v>
      </c>
      <c r="F272" s="172"/>
      <c r="G272" s="173">
        <f>ROUND(E272*F272,2)</f>
        <v>0</v>
      </c>
      <c r="H272" s="172"/>
      <c r="I272" s="173">
        <f>ROUND(E272*H272,2)</f>
        <v>0</v>
      </c>
      <c r="J272" s="172"/>
      <c r="K272" s="173">
        <f>ROUND(E272*J272,2)</f>
        <v>0</v>
      </c>
      <c r="L272" s="173">
        <v>21</v>
      </c>
      <c r="M272" s="173">
        <f>G272*(1+L272/100)</f>
        <v>0</v>
      </c>
      <c r="N272" s="171">
        <v>1.6000000000000001E-4</v>
      </c>
      <c r="O272" s="171">
        <f>ROUND(E272*N272,2)</f>
        <v>0</v>
      </c>
      <c r="P272" s="171">
        <v>0</v>
      </c>
      <c r="Q272" s="171">
        <f>ROUND(E272*P272,2)</f>
        <v>0</v>
      </c>
      <c r="R272" s="173" t="s">
        <v>452</v>
      </c>
      <c r="S272" s="173" t="s">
        <v>182</v>
      </c>
      <c r="T272" s="174" t="s">
        <v>182</v>
      </c>
      <c r="U272" s="157">
        <v>0.14000000000000001</v>
      </c>
      <c r="V272" s="157">
        <f>ROUND(E272*U272,2)</f>
        <v>2.96</v>
      </c>
      <c r="W272" s="157"/>
      <c r="X272" s="157" t="s">
        <v>174</v>
      </c>
      <c r="Y272" s="157" t="s">
        <v>175</v>
      </c>
      <c r="Z272" s="147"/>
      <c r="AA272" s="147"/>
      <c r="AB272" s="147"/>
      <c r="AC272" s="147"/>
      <c r="AD272" s="147"/>
      <c r="AE272" s="147"/>
      <c r="AF272" s="147"/>
      <c r="AG272" s="147" t="s">
        <v>207</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2" x14ac:dyDescent="0.2">
      <c r="A273" s="154"/>
      <c r="B273" s="155"/>
      <c r="C273" s="178" t="s">
        <v>871</v>
      </c>
      <c r="D273" s="158"/>
      <c r="E273" s="159">
        <v>21.13</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179</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68">
        <v>71</v>
      </c>
      <c r="B274" s="169" t="s">
        <v>872</v>
      </c>
      <c r="C274" s="177" t="s">
        <v>873</v>
      </c>
      <c r="D274" s="170" t="s">
        <v>205</v>
      </c>
      <c r="E274" s="171">
        <v>8.85</v>
      </c>
      <c r="F274" s="172"/>
      <c r="G274" s="173">
        <f>ROUND(E274*F274,2)</f>
        <v>0</v>
      </c>
      <c r="H274" s="172"/>
      <c r="I274" s="173">
        <f>ROUND(E274*H274,2)</f>
        <v>0</v>
      </c>
      <c r="J274" s="172"/>
      <c r="K274" s="173">
        <f>ROUND(E274*J274,2)</f>
        <v>0</v>
      </c>
      <c r="L274" s="173">
        <v>21</v>
      </c>
      <c r="M274" s="173">
        <f>G274*(1+L274/100)</f>
        <v>0</v>
      </c>
      <c r="N274" s="171">
        <v>1.0200000000000001E-3</v>
      </c>
      <c r="O274" s="171">
        <f>ROUND(E274*N274,2)</f>
        <v>0.01</v>
      </c>
      <c r="P274" s="171">
        <v>0</v>
      </c>
      <c r="Q274" s="171">
        <f>ROUND(E274*P274,2)</f>
        <v>0</v>
      </c>
      <c r="R274" s="173" t="s">
        <v>452</v>
      </c>
      <c r="S274" s="173" t="s">
        <v>182</v>
      </c>
      <c r="T274" s="174" t="s">
        <v>182</v>
      </c>
      <c r="U274" s="157">
        <v>0.08</v>
      </c>
      <c r="V274" s="157">
        <f>ROUND(E274*U274,2)</f>
        <v>0.71</v>
      </c>
      <c r="W274" s="157"/>
      <c r="X274" s="157" t="s">
        <v>174</v>
      </c>
      <c r="Y274" s="157" t="s">
        <v>175</v>
      </c>
      <c r="Z274" s="147"/>
      <c r="AA274" s="147"/>
      <c r="AB274" s="147"/>
      <c r="AC274" s="147"/>
      <c r="AD274" s="147"/>
      <c r="AE274" s="147"/>
      <c r="AF274" s="147"/>
      <c r="AG274" s="147" t="s">
        <v>207</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2" x14ac:dyDescent="0.2">
      <c r="A275" s="154"/>
      <c r="B275" s="155"/>
      <c r="C275" s="178" t="s">
        <v>832</v>
      </c>
      <c r="D275" s="158"/>
      <c r="E275" s="159">
        <v>8.85</v>
      </c>
      <c r="F275" s="157"/>
      <c r="G275" s="157"/>
      <c r="H275" s="157"/>
      <c r="I275" s="157"/>
      <c r="J275" s="157"/>
      <c r="K275" s="157"/>
      <c r="L275" s="157"/>
      <c r="M275" s="157"/>
      <c r="N275" s="156"/>
      <c r="O275" s="156"/>
      <c r="P275" s="156"/>
      <c r="Q275" s="156"/>
      <c r="R275" s="157"/>
      <c r="S275" s="157"/>
      <c r="T275" s="157"/>
      <c r="U275" s="157"/>
      <c r="V275" s="157"/>
      <c r="W275" s="157"/>
      <c r="X275" s="157"/>
      <c r="Y275" s="157"/>
      <c r="Z275" s="147"/>
      <c r="AA275" s="147"/>
      <c r="AB275" s="147"/>
      <c r="AC275" s="147"/>
      <c r="AD275" s="147"/>
      <c r="AE275" s="147"/>
      <c r="AF275" s="147"/>
      <c r="AG275" s="147" t="s">
        <v>179</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ht="22.5" outlineLevel="1" x14ac:dyDescent="0.2">
      <c r="A276" s="168">
        <v>72</v>
      </c>
      <c r="B276" s="169" t="s">
        <v>874</v>
      </c>
      <c r="C276" s="177" t="s">
        <v>875</v>
      </c>
      <c r="D276" s="170" t="s">
        <v>205</v>
      </c>
      <c r="E276" s="171">
        <v>7.5</v>
      </c>
      <c r="F276" s="172"/>
      <c r="G276" s="173">
        <f>ROUND(E276*F276,2)</f>
        <v>0</v>
      </c>
      <c r="H276" s="172"/>
      <c r="I276" s="173">
        <f>ROUND(E276*H276,2)</f>
        <v>0</v>
      </c>
      <c r="J276" s="172"/>
      <c r="K276" s="173">
        <f>ROUND(E276*J276,2)</f>
        <v>0</v>
      </c>
      <c r="L276" s="173">
        <v>21</v>
      </c>
      <c r="M276" s="173">
        <f>G276*(1+L276/100)</f>
        <v>0</v>
      </c>
      <c r="N276" s="171">
        <v>1.0000000000000001E-5</v>
      </c>
      <c r="O276" s="171">
        <f>ROUND(E276*N276,2)</f>
        <v>0</v>
      </c>
      <c r="P276" s="171">
        <v>0</v>
      </c>
      <c r="Q276" s="171">
        <f>ROUND(E276*P276,2)</f>
        <v>0</v>
      </c>
      <c r="R276" s="173" t="s">
        <v>452</v>
      </c>
      <c r="S276" s="173" t="s">
        <v>182</v>
      </c>
      <c r="T276" s="174" t="s">
        <v>182</v>
      </c>
      <c r="U276" s="157">
        <v>7.0000000000000007E-2</v>
      </c>
      <c r="V276" s="157">
        <f>ROUND(E276*U276,2)</f>
        <v>0.53</v>
      </c>
      <c r="W276" s="157"/>
      <c r="X276" s="157" t="s">
        <v>174</v>
      </c>
      <c r="Y276" s="157" t="s">
        <v>175</v>
      </c>
      <c r="Z276" s="147"/>
      <c r="AA276" s="147"/>
      <c r="AB276" s="147"/>
      <c r="AC276" s="147"/>
      <c r="AD276" s="147"/>
      <c r="AE276" s="147"/>
      <c r="AF276" s="147"/>
      <c r="AG276" s="147" t="s">
        <v>207</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2" x14ac:dyDescent="0.2">
      <c r="A277" s="154"/>
      <c r="B277" s="155"/>
      <c r="C277" s="178" t="s">
        <v>876</v>
      </c>
      <c r="D277" s="158"/>
      <c r="E277" s="159">
        <v>7.5</v>
      </c>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179</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22.5" outlineLevel="1" x14ac:dyDescent="0.2">
      <c r="A278" s="168">
        <v>73</v>
      </c>
      <c r="B278" s="169" t="s">
        <v>877</v>
      </c>
      <c r="C278" s="177" t="s">
        <v>878</v>
      </c>
      <c r="D278" s="170" t="s">
        <v>219</v>
      </c>
      <c r="E278" s="171">
        <v>14.8</v>
      </c>
      <c r="F278" s="172"/>
      <c r="G278" s="173">
        <f>ROUND(E278*F278,2)</f>
        <v>0</v>
      </c>
      <c r="H278" s="172"/>
      <c r="I278" s="173">
        <f>ROUND(E278*H278,2)</f>
        <v>0</v>
      </c>
      <c r="J278" s="172"/>
      <c r="K278" s="173">
        <f>ROUND(E278*J278,2)</f>
        <v>0</v>
      </c>
      <c r="L278" s="173">
        <v>21</v>
      </c>
      <c r="M278" s="173">
        <f>G278*(1+L278/100)</f>
        <v>0</v>
      </c>
      <c r="N278" s="171">
        <v>0</v>
      </c>
      <c r="O278" s="171">
        <f>ROUND(E278*N278,2)</f>
        <v>0</v>
      </c>
      <c r="P278" s="171">
        <v>0</v>
      </c>
      <c r="Q278" s="171">
        <f>ROUND(E278*P278,2)</f>
        <v>0</v>
      </c>
      <c r="R278" s="173" t="s">
        <v>452</v>
      </c>
      <c r="S278" s="173" t="s">
        <v>182</v>
      </c>
      <c r="T278" s="174" t="s">
        <v>182</v>
      </c>
      <c r="U278" s="157">
        <v>0.05</v>
      </c>
      <c r="V278" s="157">
        <f>ROUND(E278*U278,2)</f>
        <v>0.74</v>
      </c>
      <c r="W278" s="157"/>
      <c r="X278" s="157" t="s">
        <v>174</v>
      </c>
      <c r="Y278" s="157" t="s">
        <v>175</v>
      </c>
      <c r="Z278" s="147"/>
      <c r="AA278" s="147"/>
      <c r="AB278" s="147"/>
      <c r="AC278" s="147"/>
      <c r="AD278" s="147"/>
      <c r="AE278" s="147"/>
      <c r="AF278" s="147"/>
      <c r="AG278" s="147" t="s">
        <v>207</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2" x14ac:dyDescent="0.2">
      <c r="A279" s="154"/>
      <c r="B279" s="155"/>
      <c r="C279" s="178" t="s">
        <v>879</v>
      </c>
      <c r="D279" s="158"/>
      <c r="E279" s="159">
        <v>14.8</v>
      </c>
      <c r="F279" s="157"/>
      <c r="G279" s="157"/>
      <c r="H279" s="157"/>
      <c r="I279" s="157"/>
      <c r="J279" s="157"/>
      <c r="K279" s="157"/>
      <c r="L279" s="157"/>
      <c r="M279" s="157"/>
      <c r="N279" s="156"/>
      <c r="O279" s="156"/>
      <c r="P279" s="156"/>
      <c r="Q279" s="156"/>
      <c r="R279" s="157"/>
      <c r="S279" s="157"/>
      <c r="T279" s="157"/>
      <c r="U279" s="157"/>
      <c r="V279" s="157"/>
      <c r="W279" s="157"/>
      <c r="X279" s="157"/>
      <c r="Y279" s="157"/>
      <c r="Z279" s="147"/>
      <c r="AA279" s="147"/>
      <c r="AB279" s="147"/>
      <c r="AC279" s="147"/>
      <c r="AD279" s="147"/>
      <c r="AE279" s="147"/>
      <c r="AF279" s="147"/>
      <c r="AG279" s="147" t="s">
        <v>179</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68">
        <v>74</v>
      </c>
      <c r="B280" s="169" t="s">
        <v>880</v>
      </c>
      <c r="C280" s="177" t="s">
        <v>881</v>
      </c>
      <c r="D280" s="170" t="s">
        <v>219</v>
      </c>
      <c r="E280" s="171">
        <v>14.8</v>
      </c>
      <c r="F280" s="172"/>
      <c r="G280" s="173">
        <f>ROUND(E280*F280,2)</f>
        <v>0</v>
      </c>
      <c r="H280" s="172"/>
      <c r="I280" s="173">
        <f>ROUND(E280*H280,2)</f>
        <v>0</v>
      </c>
      <c r="J280" s="172"/>
      <c r="K280" s="173">
        <f>ROUND(E280*J280,2)</f>
        <v>0</v>
      </c>
      <c r="L280" s="173">
        <v>21</v>
      </c>
      <c r="M280" s="173">
        <f>G280*(1+L280/100)</f>
        <v>0</v>
      </c>
      <c r="N280" s="171">
        <v>0</v>
      </c>
      <c r="O280" s="171">
        <f>ROUND(E280*N280,2)</f>
        <v>0</v>
      </c>
      <c r="P280" s="171">
        <v>0</v>
      </c>
      <c r="Q280" s="171">
        <f>ROUND(E280*P280,2)</f>
        <v>0</v>
      </c>
      <c r="R280" s="173" t="s">
        <v>228</v>
      </c>
      <c r="S280" s="173" t="s">
        <v>182</v>
      </c>
      <c r="T280" s="174" t="s">
        <v>182</v>
      </c>
      <c r="U280" s="157">
        <v>0</v>
      </c>
      <c r="V280" s="157">
        <f>ROUND(E280*U280,2)</f>
        <v>0</v>
      </c>
      <c r="W280" s="157"/>
      <c r="X280" s="157" t="s">
        <v>229</v>
      </c>
      <c r="Y280" s="157" t="s">
        <v>175</v>
      </c>
      <c r="Z280" s="147"/>
      <c r="AA280" s="147"/>
      <c r="AB280" s="147"/>
      <c r="AC280" s="147"/>
      <c r="AD280" s="147"/>
      <c r="AE280" s="147"/>
      <c r="AF280" s="147"/>
      <c r="AG280" s="147" t="s">
        <v>471</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2" x14ac:dyDescent="0.2">
      <c r="A281" s="154"/>
      <c r="B281" s="155"/>
      <c r="C281" s="178" t="s">
        <v>879</v>
      </c>
      <c r="D281" s="158"/>
      <c r="E281" s="159">
        <v>14.8</v>
      </c>
      <c r="F281" s="157"/>
      <c r="G281" s="157"/>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179</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x14ac:dyDescent="0.2">
      <c r="A282" s="161" t="s">
        <v>167</v>
      </c>
      <c r="B282" s="162" t="s">
        <v>114</v>
      </c>
      <c r="C282" s="176" t="s">
        <v>115</v>
      </c>
      <c r="D282" s="163"/>
      <c r="E282" s="164"/>
      <c r="F282" s="165"/>
      <c r="G282" s="165">
        <f>SUMIF(AG283:AG285,"&lt;&gt;NOR",G283:G285)</f>
        <v>0</v>
      </c>
      <c r="H282" s="165"/>
      <c r="I282" s="165">
        <f>SUM(I283:I285)</f>
        <v>0</v>
      </c>
      <c r="J282" s="165"/>
      <c r="K282" s="165">
        <f>SUM(K283:K285)</f>
        <v>0</v>
      </c>
      <c r="L282" s="165"/>
      <c r="M282" s="165">
        <f>SUM(M283:M285)</f>
        <v>0</v>
      </c>
      <c r="N282" s="164"/>
      <c r="O282" s="164">
        <f>SUM(O283:O285)</f>
        <v>0.31</v>
      </c>
      <c r="P282" s="164"/>
      <c r="Q282" s="164">
        <f>SUM(Q283:Q285)</f>
        <v>0</v>
      </c>
      <c r="R282" s="165"/>
      <c r="S282" s="165"/>
      <c r="T282" s="166"/>
      <c r="U282" s="160"/>
      <c r="V282" s="160">
        <f>SUM(V283:V285)</f>
        <v>18.190000000000001</v>
      </c>
      <c r="W282" s="160"/>
      <c r="X282" s="160"/>
      <c r="Y282" s="160"/>
      <c r="AG282" t="s">
        <v>168</v>
      </c>
    </row>
    <row r="283" spans="1:60" ht="22.5" outlineLevel="1" x14ac:dyDescent="0.2">
      <c r="A283" s="168">
        <v>75</v>
      </c>
      <c r="B283" s="169" t="s">
        <v>882</v>
      </c>
      <c r="C283" s="177" t="s">
        <v>883</v>
      </c>
      <c r="D283" s="170" t="s">
        <v>219</v>
      </c>
      <c r="E283" s="171">
        <v>58.3</v>
      </c>
      <c r="F283" s="172"/>
      <c r="G283" s="173">
        <f>ROUND(E283*F283,2)</f>
        <v>0</v>
      </c>
      <c r="H283" s="172"/>
      <c r="I283" s="173">
        <f>ROUND(E283*H283,2)</f>
        <v>0</v>
      </c>
      <c r="J283" s="172"/>
      <c r="K283" s="173">
        <f>ROUND(E283*J283,2)</f>
        <v>0</v>
      </c>
      <c r="L283" s="173">
        <v>21</v>
      </c>
      <c r="M283" s="173">
        <f>G283*(1+L283/100)</f>
        <v>0</v>
      </c>
      <c r="N283" s="171">
        <v>5.3800000000000002E-3</v>
      </c>
      <c r="O283" s="171">
        <f>ROUND(E283*N283,2)</f>
        <v>0.31</v>
      </c>
      <c r="P283" s="171">
        <v>0</v>
      </c>
      <c r="Q283" s="171">
        <f>ROUND(E283*P283,2)</f>
        <v>0</v>
      </c>
      <c r="R283" s="173" t="s">
        <v>509</v>
      </c>
      <c r="S283" s="173" t="s">
        <v>182</v>
      </c>
      <c r="T283" s="174" t="s">
        <v>182</v>
      </c>
      <c r="U283" s="157">
        <v>0.312</v>
      </c>
      <c r="V283" s="157">
        <f>ROUND(E283*U283,2)</f>
        <v>18.190000000000001</v>
      </c>
      <c r="W283" s="157"/>
      <c r="X283" s="157" t="s">
        <v>174</v>
      </c>
      <c r="Y283" s="157" t="s">
        <v>175</v>
      </c>
      <c r="Z283" s="147"/>
      <c r="AA283" s="147"/>
      <c r="AB283" s="147"/>
      <c r="AC283" s="147"/>
      <c r="AD283" s="147"/>
      <c r="AE283" s="147"/>
      <c r="AF283" s="147"/>
      <c r="AG283" s="147" t="s">
        <v>207</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2" x14ac:dyDescent="0.2">
      <c r="A284" s="154"/>
      <c r="B284" s="155"/>
      <c r="C284" s="178" t="s">
        <v>884</v>
      </c>
      <c r="D284" s="158"/>
      <c r="E284" s="159">
        <v>49.6</v>
      </c>
      <c r="F284" s="157"/>
      <c r="G284" s="157"/>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179</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3" x14ac:dyDescent="0.2">
      <c r="A285" s="154"/>
      <c r="B285" s="155"/>
      <c r="C285" s="178" t="s">
        <v>885</v>
      </c>
      <c r="D285" s="158"/>
      <c r="E285" s="159">
        <v>8.6999999999999993</v>
      </c>
      <c r="F285" s="157"/>
      <c r="G285" s="157"/>
      <c r="H285" s="157"/>
      <c r="I285" s="157"/>
      <c r="J285" s="157"/>
      <c r="K285" s="157"/>
      <c r="L285" s="157"/>
      <c r="M285" s="157"/>
      <c r="N285" s="156"/>
      <c r="O285" s="156"/>
      <c r="P285" s="156"/>
      <c r="Q285" s="156"/>
      <c r="R285" s="157"/>
      <c r="S285" s="157"/>
      <c r="T285" s="157"/>
      <c r="U285" s="157"/>
      <c r="V285" s="157"/>
      <c r="W285" s="157"/>
      <c r="X285" s="157"/>
      <c r="Y285" s="157"/>
      <c r="Z285" s="147"/>
      <c r="AA285" s="147"/>
      <c r="AB285" s="147"/>
      <c r="AC285" s="147"/>
      <c r="AD285" s="147"/>
      <c r="AE285" s="147"/>
      <c r="AF285" s="147"/>
      <c r="AG285" s="147" t="s">
        <v>179</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x14ac:dyDescent="0.2">
      <c r="A286" s="161" t="s">
        <v>167</v>
      </c>
      <c r="B286" s="162" t="s">
        <v>116</v>
      </c>
      <c r="C286" s="176" t="s">
        <v>117</v>
      </c>
      <c r="D286" s="163"/>
      <c r="E286" s="164"/>
      <c r="F286" s="165"/>
      <c r="G286" s="165">
        <f>SUMIF(AG287:AG291,"&lt;&gt;NOR",G287:G291)</f>
        <v>0</v>
      </c>
      <c r="H286" s="165"/>
      <c r="I286" s="165">
        <f>SUM(I287:I291)</f>
        <v>0</v>
      </c>
      <c r="J286" s="165"/>
      <c r="K286" s="165">
        <f>SUM(K287:K291)</f>
        <v>0</v>
      </c>
      <c r="L286" s="165"/>
      <c r="M286" s="165">
        <f>SUM(M287:M291)</f>
        <v>0</v>
      </c>
      <c r="N286" s="164"/>
      <c r="O286" s="164">
        <f>SUM(O287:O291)</f>
        <v>0.67</v>
      </c>
      <c r="P286" s="164"/>
      <c r="Q286" s="164">
        <f>SUM(Q287:Q291)</f>
        <v>0</v>
      </c>
      <c r="R286" s="165"/>
      <c r="S286" s="165"/>
      <c r="T286" s="166"/>
      <c r="U286" s="160"/>
      <c r="V286" s="160">
        <f>SUM(V287:V291)</f>
        <v>12.83</v>
      </c>
      <c r="W286" s="160"/>
      <c r="X286" s="160"/>
      <c r="Y286" s="160"/>
      <c r="AG286" t="s">
        <v>168</v>
      </c>
    </row>
    <row r="287" spans="1:60" outlineLevel="1" x14ac:dyDescent="0.2">
      <c r="A287" s="168">
        <v>76</v>
      </c>
      <c r="B287" s="169" t="s">
        <v>886</v>
      </c>
      <c r="C287" s="177" t="s">
        <v>887</v>
      </c>
      <c r="D287" s="170" t="s">
        <v>205</v>
      </c>
      <c r="E287" s="171">
        <v>41</v>
      </c>
      <c r="F287" s="172"/>
      <c r="G287" s="173">
        <f>ROUND(E287*F287,2)</f>
        <v>0</v>
      </c>
      <c r="H287" s="172"/>
      <c r="I287" s="173">
        <f>ROUND(E287*H287,2)</f>
        <v>0</v>
      </c>
      <c r="J287" s="172"/>
      <c r="K287" s="173">
        <f>ROUND(E287*J287,2)</f>
        <v>0</v>
      </c>
      <c r="L287" s="173">
        <v>21</v>
      </c>
      <c r="M287" s="173">
        <f>G287*(1+L287/100)</f>
        <v>0</v>
      </c>
      <c r="N287" s="171">
        <v>7.3999999999999999E-4</v>
      </c>
      <c r="O287" s="171">
        <f>ROUND(E287*N287,2)</f>
        <v>0.03</v>
      </c>
      <c r="P287" s="171">
        <v>0</v>
      </c>
      <c r="Q287" s="171">
        <f>ROUND(E287*P287,2)</f>
        <v>0</v>
      </c>
      <c r="R287" s="173" t="s">
        <v>888</v>
      </c>
      <c r="S287" s="173" t="s">
        <v>182</v>
      </c>
      <c r="T287" s="174" t="s">
        <v>182</v>
      </c>
      <c r="U287" s="157">
        <v>0.313</v>
      </c>
      <c r="V287" s="157">
        <f>ROUND(E287*U287,2)</f>
        <v>12.83</v>
      </c>
      <c r="W287" s="157"/>
      <c r="X287" s="157" t="s">
        <v>174</v>
      </c>
      <c r="Y287" s="157" t="s">
        <v>175</v>
      </c>
      <c r="Z287" s="147"/>
      <c r="AA287" s="147"/>
      <c r="AB287" s="147"/>
      <c r="AC287" s="147"/>
      <c r="AD287" s="147"/>
      <c r="AE287" s="147"/>
      <c r="AF287" s="147"/>
      <c r="AG287" s="147" t="s">
        <v>207</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2" x14ac:dyDescent="0.2">
      <c r="A288" s="154"/>
      <c r="B288" s="155"/>
      <c r="C288" s="257" t="s">
        <v>889</v>
      </c>
      <c r="D288" s="258"/>
      <c r="E288" s="258"/>
      <c r="F288" s="258"/>
      <c r="G288" s="258"/>
      <c r="H288" s="157"/>
      <c r="I288" s="157"/>
      <c r="J288" s="157"/>
      <c r="K288" s="157"/>
      <c r="L288" s="157"/>
      <c r="M288" s="157"/>
      <c r="N288" s="156"/>
      <c r="O288" s="156"/>
      <c r="P288" s="156"/>
      <c r="Q288" s="156"/>
      <c r="R288" s="157"/>
      <c r="S288" s="157"/>
      <c r="T288" s="157"/>
      <c r="U288" s="157"/>
      <c r="V288" s="157"/>
      <c r="W288" s="157"/>
      <c r="X288" s="157"/>
      <c r="Y288" s="157"/>
      <c r="Z288" s="147"/>
      <c r="AA288" s="147"/>
      <c r="AB288" s="147"/>
      <c r="AC288" s="147"/>
      <c r="AD288" s="147"/>
      <c r="AE288" s="147"/>
      <c r="AF288" s="147"/>
      <c r="AG288" s="147" t="s">
        <v>209</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
      <c r="A289" s="154"/>
      <c r="B289" s="155"/>
      <c r="C289" s="178" t="s">
        <v>890</v>
      </c>
      <c r="D289" s="158"/>
      <c r="E289" s="159">
        <v>41</v>
      </c>
      <c r="F289" s="157"/>
      <c r="G289" s="157"/>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179</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ht="22.5" outlineLevel="1" x14ac:dyDescent="0.2">
      <c r="A290" s="168">
        <v>77</v>
      </c>
      <c r="B290" s="169" t="s">
        <v>891</v>
      </c>
      <c r="C290" s="177" t="s">
        <v>892</v>
      </c>
      <c r="D290" s="170" t="s">
        <v>205</v>
      </c>
      <c r="E290" s="171">
        <v>49.2</v>
      </c>
      <c r="F290" s="172"/>
      <c r="G290" s="173">
        <f>ROUND(E290*F290,2)</f>
        <v>0</v>
      </c>
      <c r="H290" s="172"/>
      <c r="I290" s="173">
        <f>ROUND(E290*H290,2)</f>
        <v>0</v>
      </c>
      <c r="J290" s="172"/>
      <c r="K290" s="173">
        <f>ROUND(E290*J290,2)</f>
        <v>0</v>
      </c>
      <c r="L290" s="173">
        <v>21</v>
      </c>
      <c r="M290" s="173">
        <f>G290*(1+L290/100)</f>
        <v>0</v>
      </c>
      <c r="N290" s="171">
        <v>1.2999999999999999E-2</v>
      </c>
      <c r="O290" s="171">
        <f>ROUND(E290*N290,2)</f>
        <v>0.64</v>
      </c>
      <c r="P290" s="171">
        <v>0</v>
      </c>
      <c r="Q290" s="171">
        <f>ROUND(E290*P290,2)</f>
        <v>0</v>
      </c>
      <c r="R290" s="173" t="s">
        <v>228</v>
      </c>
      <c r="S290" s="173" t="s">
        <v>182</v>
      </c>
      <c r="T290" s="174" t="s">
        <v>182</v>
      </c>
      <c r="U290" s="157">
        <v>0</v>
      </c>
      <c r="V290" s="157">
        <f>ROUND(E290*U290,2)</f>
        <v>0</v>
      </c>
      <c r="W290" s="157"/>
      <c r="X290" s="157" t="s">
        <v>229</v>
      </c>
      <c r="Y290" s="157" t="s">
        <v>175</v>
      </c>
      <c r="Z290" s="147"/>
      <c r="AA290" s="147"/>
      <c r="AB290" s="147"/>
      <c r="AC290" s="147"/>
      <c r="AD290" s="147"/>
      <c r="AE290" s="147"/>
      <c r="AF290" s="147"/>
      <c r="AG290" s="147" t="s">
        <v>471</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2" x14ac:dyDescent="0.2">
      <c r="A291" s="154"/>
      <c r="B291" s="155"/>
      <c r="C291" s="178" t="s">
        <v>893</v>
      </c>
      <c r="D291" s="158"/>
      <c r="E291" s="159">
        <v>49.2</v>
      </c>
      <c r="F291" s="157"/>
      <c r="G291" s="157"/>
      <c r="H291" s="157"/>
      <c r="I291" s="157"/>
      <c r="J291" s="157"/>
      <c r="K291" s="157"/>
      <c r="L291" s="157"/>
      <c r="M291" s="157"/>
      <c r="N291" s="156"/>
      <c r="O291" s="156"/>
      <c r="P291" s="156"/>
      <c r="Q291" s="156"/>
      <c r="R291" s="157"/>
      <c r="S291" s="157"/>
      <c r="T291" s="157"/>
      <c r="U291" s="157"/>
      <c r="V291" s="157"/>
      <c r="W291" s="157"/>
      <c r="X291" s="157"/>
      <c r="Y291" s="157"/>
      <c r="Z291" s="147"/>
      <c r="AA291" s="147"/>
      <c r="AB291" s="147"/>
      <c r="AC291" s="147"/>
      <c r="AD291" s="147"/>
      <c r="AE291" s="147"/>
      <c r="AF291" s="147"/>
      <c r="AG291" s="147" t="s">
        <v>179</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x14ac:dyDescent="0.2">
      <c r="A292" s="161" t="s">
        <v>167</v>
      </c>
      <c r="B292" s="162" t="s">
        <v>118</v>
      </c>
      <c r="C292" s="176" t="s">
        <v>119</v>
      </c>
      <c r="D292" s="163"/>
      <c r="E292" s="164"/>
      <c r="F292" s="165"/>
      <c r="G292" s="165">
        <f>SUMIF(AG293:AG310,"&lt;&gt;NOR",G293:G310)</f>
        <v>0</v>
      </c>
      <c r="H292" s="165"/>
      <c r="I292" s="165">
        <f>SUM(I293:I310)</f>
        <v>0</v>
      </c>
      <c r="J292" s="165"/>
      <c r="K292" s="165">
        <f>SUM(K293:K310)</f>
        <v>0</v>
      </c>
      <c r="L292" s="165"/>
      <c r="M292" s="165">
        <f>SUM(M293:M310)</f>
        <v>0</v>
      </c>
      <c r="N292" s="164"/>
      <c r="O292" s="164">
        <f>SUM(O293:O310)</f>
        <v>0.16</v>
      </c>
      <c r="P292" s="164"/>
      <c r="Q292" s="164">
        <f>SUM(Q293:Q310)</f>
        <v>0.03</v>
      </c>
      <c r="R292" s="165"/>
      <c r="S292" s="165"/>
      <c r="T292" s="166"/>
      <c r="U292" s="160"/>
      <c r="V292" s="160">
        <f>SUM(V293:V310)</f>
        <v>26.009999999999998</v>
      </c>
      <c r="W292" s="160"/>
      <c r="X292" s="160"/>
      <c r="Y292" s="160"/>
      <c r="AG292" t="s">
        <v>168</v>
      </c>
    </row>
    <row r="293" spans="1:60" ht="22.5" outlineLevel="1" x14ac:dyDescent="0.2">
      <c r="A293" s="168">
        <v>78</v>
      </c>
      <c r="B293" s="169" t="s">
        <v>894</v>
      </c>
      <c r="C293" s="177" t="s">
        <v>895</v>
      </c>
      <c r="D293" s="170" t="s">
        <v>219</v>
      </c>
      <c r="E293" s="171">
        <v>1.1000000000000001</v>
      </c>
      <c r="F293" s="172"/>
      <c r="G293" s="173">
        <f>ROUND(E293*F293,2)</f>
        <v>0</v>
      </c>
      <c r="H293" s="172"/>
      <c r="I293" s="173">
        <f>ROUND(E293*H293,2)</f>
        <v>0</v>
      </c>
      <c r="J293" s="172"/>
      <c r="K293" s="173">
        <f>ROUND(E293*J293,2)</f>
        <v>0</v>
      </c>
      <c r="L293" s="173">
        <v>21</v>
      </c>
      <c r="M293" s="173">
        <f>G293*(1+L293/100)</f>
        <v>0</v>
      </c>
      <c r="N293" s="171">
        <v>6.3899999999999998E-3</v>
      </c>
      <c r="O293" s="171">
        <f>ROUND(E293*N293,2)</f>
        <v>0.01</v>
      </c>
      <c r="P293" s="171">
        <v>0</v>
      </c>
      <c r="Q293" s="171">
        <f>ROUND(E293*P293,2)</f>
        <v>0</v>
      </c>
      <c r="R293" s="173" t="s">
        <v>527</v>
      </c>
      <c r="S293" s="173" t="s">
        <v>182</v>
      </c>
      <c r="T293" s="174" t="s">
        <v>182</v>
      </c>
      <c r="U293" s="157">
        <v>0.59875</v>
      </c>
      <c r="V293" s="157">
        <f>ROUND(E293*U293,2)</f>
        <v>0.66</v>
      </c>
      <c r="W293" s="157"/>
      <c r="X293" s="157" t="s">
        <v>174</v>
      </c>
      <c r="Y293" s="157" t="s">
        <v>175</v>
      </c>
      <c r="Z293" s="147"/>
      <c r="AA293" s="147"/>
      <c r="AB293" s="147"/>
      <c r="AC293" s="147"/>
      <c r="AD293" s="147"/>
      <c r="AE293" s="147"/>
      <c r="AF293" s="147"/>
      <c r="AG293" s="147" t="s">
        <v>176</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2" x14ac:dyDescent="0.2">
      <c r="A294" s="154"/>
      <c r="B294" s="155"/>
      <c r="C294" s="257" t="s">
        <v>896</v>
      </c>
      <c r="D294" s="258"/>
      <c r="E294" s="258"/>
      <c r="F294" s="258"/>
      <c r="G294" s="258"/>
      <c r="H294" s="157"/>
      <c r="I294" s="157"/>
      <c r="J294" s="157"/>
      <c r="K294" s="157"/>
      <c r="L294" s="157"/>
      <c r="M294" s="157"/>
      <c r="N294" s="156"/>
      <c r="O294" s="156"/>
      <c r="P294" s="156"/>
      <c r="Q294" s="156"/>
      <c r="R294" s="157"/>
      <c r="S294" s="157"/>
      <c r="T294" s="157"/>
      <c r="U294" s="157"/>
      <c r="V294" s="157"/>
      <c r="W294" s="157"/>
      <c r="X294" s="157"/>
      <c r="Y294" s="157"/>
      <c r="Z294" s="147"/>
      <c r="AA294" s="147"/>
      <c r="AB294" s="147"/>
      <c r="AC294" s="147"/>
      <c r="AD294" s="147"/>
      <c r="AE294" s="147"/>
      <c r="AF294" s="147"/>
      <c r="AG294" s="147" t="s">
        <v>209</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2" x14ac:dyDescent="0.2">
      <c r="A295" s="154"/>
      <c r="B295" s="155"/>
      <c r="C295" s="178" t="s">
        <v>897</v>
      </c>
      <c r="D295" s="158"/>
      <c r="E295" s="159">
        <v>1.1000000000000001</v>
      </c>
      <c r="F295" s="157"/>
      <c r="G295" s="157"/>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179</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ht="22.5" outlineLevel="1" x14ac:dyDescent="0.2">
      <c r="A296" s="168">
        <v>79</v>
      </c>
      <c r="B296" s="169" t="s">
        <v>898</v>
      </c>
      <c r="C296" s="177" t="s">
        <v>899</v>
      </c>
      <c r="D296" s="170" t="s">
        <v>219</v>
      </c>
      <c r="E296" s="171">
        <v>40.44</v>
      </c>
      <c r="F296" s="172"/>
      <c r="G296" s="173">
        <f>ROUND(E296*F296,2)</f>
        <v>0</v>
      </c>
      <c r="H296" s="172"/>
      <c r="I296" s="173">
        <f>ROUND(E296*H296,2)</f>
        <v>0</v>
      </c>
      <c r="J296" s="172"/>
      <c r="K296" s="173">
        <f>ROUND(E296*J296,2)</f>
        <v>0</v>
      </c>
      <c r="L296" s="173">
        <v>21</v>
      </c>
      <c r="M296" s="173">
        <f>G296*(1+L296/100)</f>
        <v>0</v>
      </c>
      <c r="N296" s="171">
        <v>2.0899999999999998E-3</v>
      </c>
      <c r="O296" s="171">
        <f>ROUND(E296*N296,2)</f>
        <v>0.08</v>
      </c>
      <c r="P296" s="171">
        <v>0</v>
      </c>
      <c r="Q296" s="171">
        <f>ROUND(E296*P296,2)</f>
        <v>0</v>
      </c>
      <c r="R296" s="173" t="s">
        <v>527</v>
      </c>
      <c r="S296" s="173" t="s">
        <v>182</v>
      </c>
      <c r="T296" s="174" t="s">
        <v>182</v>
      </c>
      <c r="U296" s="157">
        <v>0.38524999999999998</v>
      </c>
      <c r="V296" s="157">
        <f>ROUND(E296*U296,2)</f>
        <v>15.58</v>
      </c>
      <c r="W296" s="157"/>
      <c r="X296" s="157" t="s">
        <v>174</v>
      </c>
      <c r="Y296" s="157" t="s">
        <v>175</v>
      </c>
      <c r="Z296" s="147"/>
      <c r="AA296" s="147"/>
      <c r="AB296" s="147"/>
      <c r="AC296" s="147"/>
      <c r="AD296" s="147"/>
      <c r="AE296" s="147"/>
      <c r="AF296" s="147"/>
      <c r="AG296" s="147" t="s">
        <v>176</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2" x14ac:dyDescent="0.2">
      <c r="A297" s="154"/>
      <c r="B297" s="155"/>
      <c r="C297" s="257" t="s">
        <v>900</v>
      </c>
      <c r="D297" s="258"/>
      <c r="E297" s="258"/>
      <c r="F297" s="258"/>
      <c r="G297" s="258"/>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209</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
      <c r="A298" s="154"/>
      <c r="B298" s="155"/>
      <c r="C298" s="178" t="s">
        <v>901</v>
      </c>
      <c r="D298" s="158"/>
      <c r="E298" s="159">
        <v>2.2000000000000002</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179</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78" t="s">
        <v>902</v>
      </c>
      <c r="D299" s="158"/>
      <c r="E299" s="159">
        <v>20.74</v>
      </c>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179</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
      <c r="A300" s="154"/>
      <c r="B300" s="155"/>
      <c r="C300" s="178" t="s">
        <v>903</v>
      </c>
      <c r="D300" s="158"/>
      <c r="E300" s="159">
        <v>6.3</v>
      </c>
      <c r="F300" s="157"/>
      <c r="G300" s="15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179</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78" t="s">
        <v>904</v>
      </c>
      <c r="D301" s="158"/>
      <c r="E301" s="159">
        <v>11.2</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179</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ht="22.5" outlineLevel="1" x14ac:dyDescent="0.2">
      <c r="A302" s="168">
        <v>80</v>
      </c>
      <c r="B302" s="169" t="s">
        <v>905</v>
      </c>
      <c r="C302" s="177" t="s">
        <v>906</v>
      </c>
      <c r="D302" s="170" t="s">
        <v>219</v>
      </c>
      <c r="E302" s="171">
        <v>15.9</v>
      </c>
      <c r="F302" s="172"/>
      <c r="G302" s="173">
        <f>ROUND(E302*F302,2)</f>
        <v>0</v>
      </c>
      <c r="H302" s="172"/>
      <c r="I302" s="173">
        <f>ROUND(E302*H302,2)</f>
        <v>0</v>
      </c>
      <c r="J302" s="172"/>
      <c r="K302" s="173">
        <f>ROUND(E302*J302,2)</f>
        <v>0</v>
      </c>
      <c r="L302" s="173">
        <v>21</v>
      </c>
      <c r="M302" s="173">
        <f>G302*(1+L302/100)</f>
        <v>0</v>
      </c>
      <c r="N302" s="171">
        <v>4.3800000000000002E-3</v>
      </c>
      <c r="O302" s="171">
        <f>ROUND(E302*N302,2)</f>
        <v>7.0000000000000007E-2</v>
      </c>
      <c r="P302" s="171">
        <v>0</v>
      </c>
      <c r="Q302" s="171">
        <f>ROUND(E302*P302,2)</f>
        <v>0</v>
      </c>
      <c r="R302" s="173" t="s">
        <v>527</v>
      </c>
      <c r="S302" s="173" t="s">
        <v>182</v>
      </c>
      <c r="T302" s="174" t="s">
        <v>182</v>
      </c>
      <c r="U302" s="157">
        <v>0.50117</v>
      </c>
      <c r="V302" s="157">
        <f>ROUND(E302*U302,2)</f>
        <v>7.97</v>
      </c>
      <c r="W302" s="157"/>
      <c r="X302" s="157" t="s">
        <v>174</v>
      </c>
      <c r="Y302" s="157" t="s">
        <v>175</v>
      </c>
      <c r="Z302" s="147"/>
      <c r="AA302" s="147"/>
      <c r="AB302" s="147"/>
      <c r="AC302" s="147"/>
      <c r="AD302" s="147"/>
      <c r="AE302" s="147"/>
      <c r="AF302" s="147"/>
      <c r="AG302" s="147" t="s">
        <v>176</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2" x14ac:dyDescent="0.2">
      <c r="A303" s="154"/>
      <c r="B303" s="155"/>
      <c r="C303" s="257" t="s">
        <v>900</v>
      </c>
      <c r="D303" s="258"/>
      <c r="E303" s="258"/>
      <c r="F303" s="258"/>
      <c r="G303" s="258"/>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209</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2" x14ac:dyDescent="0.2">
      <c r="A304" s="154"/>
      <c r="B304" s="155"/>
      <c r="C304" s="178" t="s">
        <v>907</v>
      </c>
      <c r="D304" s="158"/>
      <c r="E304" s="159">
        <v>15.9</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179</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68">
        <v>81</v>
      </c>
      <c r="B305" s="169" t="s">
        <v>908</v>
      </c>
      <c r="C305" s="177" t="s">
        <v>909</v>
      </c>
      <c r="D305" s="170" t="s">
        <v>219</v>
      </c>
      <c r="E305" s="171">
        <v>5.9</v>
      </c>
      <c r="F305" s="172"/>
      <c r="G305" s="173">
        <f>ROUND(E305*F305,2)</f>
        <v>0</v>
      </c>
      <c r="H305" s="172"/>
      <c r="I305" s="173">
        <f>ROUND(E305*H305,2)</f>
        <v>0</v>
      </c>
      <c r="J305" s="172"/>
      <c r="K305" s="173">
        <f>ROUND(E305*J305,2)</f>
        <v>0</v>
      </c>
      <c r="L305" s="173">
        <v>21</v>
      </c>
      <c r="M305" s="173">
        <f>G305*(1+L305/100)</f>
        <v>0</v>
      </c>
      <c r="N305" s="171">
        <v>0</v>
      </c>
      <c r="O305" s="171">
        <f>ROUND(E305*N305,2)</f>
        <v>0</v>
      </c>
      <c r="P305" s="171">
        <v>3.2000000000000002E-3</v>
      </c>
      <c r="Q305" s="171">
        <f>ROUND(E305*P305,2)</f>
        <v>0.02</v>
      </c>
      <c r="R305" s="173" t="s">
        <v>527</v>
      </c>
      <c r="S305" s="173" t="s">
        <v>182</v>
      </c>
      <c r="T305" s="174" t="s">
        <v>182</v>
      </c>
      <c r="U305" s="157">
        <v>8.0500000000000002E-2</v>
      </c>
      <c r="V305" s="157">
        <f>ROUND(E305*U305,2)</f>
        <v>0.47</v>
      </c>
      <c r="W305" s="157"/>
      <c r="X305" s="157" t="s">
        <v>174</v>
      </c>
      <c r="Y305" s="157" t="s">
        <v>175</v>
      </c>
      <c r="Z305" s="147"/>
      <c r="AA305" s="147"/>
      <c r="AB305" s="147"/>
      <c r="AC305" s="147"/>
      <c r="AD305" s="147"/>
      <c r="AE305" s="147"/>
      <c r="AF305" s="147"/>
      <c r="AG305" s="147" t="s">
        <v>207</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2" x14ac:dyDescent="0.2">
      <c r="A306" s="154"/>
      <c r="B306" s="155"/>
      <c r="C306" s="178" t="s">
        <v>910</v>
      </c>
      <c r="D306" s="158"/>
      <c r="E306" s="159">
        <v>5.9</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179</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68">
        <v>82</v>
      </c>
      <c r="B307" s="169" t="s">
        <v>911</v>
      </c>
      <c r="C307" s="177" t="s">
        <v>912</v>
      </c>
      <c r="D307" s="170" t="s">
        <v>219</v>
      </c>
      <c r="E307" s="171">
        <v>6</v>
      </c>
      <c r="F307" s="172"/>
      <c r="G307" s="173">
        <f>ROUND(E307*F307,2)</f>
        <v>0</v>
      </c>
      <c r="H307" s="172"/>
      <c r="I307" s="173">
        <f>ROUND(E307*H307,2)</f>
        <v>0</v>
      </c>
      <c r="J307" s="172"/>
      <c r="K307" s="173">
        <f>ROUND(E307*J307,2)</f>
        <v>0</v>
      </c>
      <c r="L307" s="173">
        <v>21</v>
      </c>
      <c r="M307" s="173">
        <f>G307*(1+L307/100)</f>
        <v>0</v>
      </c>
      <c r="N307" s="171">
        <v>0</v>
      </c>
      <c r="O307" s="171">
        <f>ROUND(E307*N307,2)</f>
        <v>0</v>
      </c>
      <c r="P307" s="171">
        <v>1.3500000000000001E-3</v>
      </c>
      <c r="Q307" s="171">
        <f>ROUND(E307*P307,2)</f>
        <v>0.01</v>
      </c>
      <c r="R307" s="173" t="s">
        <v>527</v>
      </c>
      <c r="S307" s="173" t="s">
        <v>182</v>
      </c>
      <c r="T307" s="174" t="s">
        <v>182</v>
      </c>
      <c r="U307" s="157">
        <v>9.1999999999999998E-2</v>
      </c>
      <c r="V307" s="157">
        <f>ROUND(E307*U307,2)</f>
        <v>0.55000000000000004</v>
      </c>
      <c r="W307" s="157"/>
      <c r="X307" s="157" t="s">
        <v>174</v>
      </c>
      <c r="Y307" s="157" t="s">
        <v>175</v>
      </c>
      <c r="Z307" s="147"/>
      <c r="AA307" s="147"/>
      <c r="AB307" s="147"/>
      <c r="AC307" s="147"/>
      <c r="AD307" s="147"/>
      <c r="AE307" s="147"/>
      <c r="AF307" s="147"/>
      <c r="AG307" s="147" t="s">
        <v>176</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2" x14ac:dyDescent="0.2">
      <c r="A308" s="154"/>
      <c r="B308" s="155"/>
      <c r="C308" s="178" t="s">
        <v>913</v>
      </c>
      <c r="D308" s="158"/>
      <c r="E308" s="159">
        <v>6</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179</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68">
        <v>83</v>
      </c>
      <c r="B309" s="169" t="s">
        <v>914</v>
      </c>
      <c r="C309" s="177" t="s">
        <v>915</v>
      </c>
      <c r="D309" s="170" t="s">
        <v>322</v>
      </c>
      <c r="E309" s="171">
        <v>0.16119</v>
      </c>
      <c r="F309" s="172"/>
      <c r="G309" s="173">
        <f>ROUND(E309*F309,2)</f>
        <v>0</v>
      </c>
      <c r="H309" s="172"/>
      <c r="I309" s="173">
        <f>ROUND(E309*H309,2)</f>
        <v>0</v>
      </c>
      <c r="J309" s="172"/>
      <c r="K309" s="173">
        <f>ROUND(E309*J309,2)</f>
        <v>0</v>
      </c>
      <c r="L309" s="173">
        <v>21</v>
      </c>
      <c r="M309" s="173">
        <f>G309*(1+L309/100)</f>
        <v>0</v>
      </c>
      <c r="N309" s="171">
        <v>0</v>
      </c>
      <c r="O309" s="171">
        <f>ROUND(E309*N309,2)</f>
        <v>0</v>
      </c>
      <c r="P309" s="171">
        <v>0</v>
      </c>
      <c r="Q309" s="171">
        <f>ROUND(E309*P309,2)</f>
        <v>0</v>
      </c>
      <c r="R309" s="173" t="s">
        <v>527</v>
      </c>
      <c r="S309" s="173" t="s">
        <v>182</v>
      </c>
      <c r="T309" s="174" t="s">
        <v>182</v>
      </c>
      <c r="U309" s="157">
        <v>4.82</v>
      </c>
      <c r="V309" s="157">
        <f>ROUND(E309*U309,2)</f>
        <v>0.78</v>
      </c>
      <c r="W309" s="157"/>
      <c r="X309" s="157" t="s">
        <v>323</v>
      </c>
      <c r="Y309" s="157" t="s">
        <v>175</v>
      </c>
      <c r="Z309" s="147"/>
      <c r="AA309" s="147"/>
      <c r="AB309" s="147"/>
      <c r="AC309" s="147"/>
      <c r="AD309" s="147"/>
      <c r="AE309" s="147"/>
      <c r="AF309" s="147"/>
      <c r="AG309" s="147" t="s">
        <v>324</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2" x14ac:dyDescent="0.2">
      <c r="A310" s="154"/>
      <c r="B310" s="155"/>
      <c r="C310" s="257" t="s">
        <v>449</v>
      </c>
      <c r="D310" s="258"/>
      <c r="E310" s="258"/>
      <c r="F310" s="258"/>
      <c r="G310" s="258"/>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209</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x14ac:dyDescent="0.2">
      <c r="A311" s="161" t="s">
        <v>167</v>
      </c>
      <c r="B311" s="162" t="s">
        <v>120</v>
      </c>
      <c r="C311" s="176" t="s">
        <v>121</v>
      </c>
      <c r="D311" s="163"/>
      <c r="E311" s="164"/>
      <c r="F311" s="165"/>
      <c r="G311" s="165">
        <f>SUMIF(AG312:AG350,"&lt;&gt;NOR",G312:G350)</f>
        <v>0</v>
      </c>
      <c r="H311" s="165"/>
      <c r="I311" s="165">
        <f>SUM(I312:I350)</f>
        <v>0</v>
      </c>
      <c r="J311" s="165"/>
      <c r="K311" s="165">
        <f>SUM(K312:K350)</f>
        <v>0</v>
      </c>
      <c r="L311" s="165"/>
      <c r="M311" s="165">
        <f>SUM(M312:M350)</f>
        <v>0</v>
      </c>
      <c r="N311" s="164"/>
      <c r="O311" s="164">
        <f>SUM(O312:O350)</f>
        <v>0.43</v>
      </c>
      <c r="P311" s="164"/>
      <c r="Q311" s="164">
        <f>SUM(Q312:Q350)</f>
        <v>0.01</v>
      </c>
      <c r="R311" s="165"/>
      <c r="S311" s="165"/>
      <c r="T311" s="166"/>
      <c r="U311" s="160"/>
      <c r="V311" s="160">
        <f>SUM(V312:V350)</f>
        <v>6.4200000000000008</v>
      </c>
      <c r="W311" s="160"/>
      <c r="X311" s="160"/>
      <c r="Y311" s="160"/>
      <c r="AG311" t="s">
        <v>168</v>
      </c>
    </row>
    <row r="312" spans="1:60" ht="22.5" outlineLevel="1" x14ac:dyDescent="0.2">
      <c r="A312" s="168">
        <v>84</v>
      </c>
      <c r="B312" s="169" t="s">
        <v>916</v>
      </c>
      <c r="C312" s="177" t="s">
        <v>917</v>
      </c>
      <c r="D312" s="170" t="s">
        <v>219</v>
      </c>
      <c r="E312" s="171">
        <v>20.2</v>
      </c>
      <c r="F312" s="172"/>
      <c r="G312" s="173">
        <f>ROUND(E312*F312,2)</f>
        <v>0</v>
      </c>
      <c r="H312" s="172"/>
      <c r="I312" s="173">
        <f>ROUND(E312*H312,2)</f>
        <v>0</v>
      </c>
      <c r="J312" s="172"/>
      <c r="K312" s="173">
        <f>ROUND(E312*J312,2)</f>
        <v>0</v>
      </c>
      <c r="L312" s="173">
        <v>21</v>
      </c>
      <c r="M312" s="173">
        <f>G312*(1+L312/100)</f>
        <v>0</v>
      </c>
      <c r="N312" s="171">
        <v>0</v>
      </c>
      <c r="O312" s="171">
        <f>ROUND(E312*N312,2)</f>
        <v>0</v>
      </c>
      <c r="P312" s="171">
        <v>0</v>
      </c>
      <c r="Q312" s="171">
        <f>ROUND(E312*P312,2)</f>
        <v>0</v>
      </c>
      <c r="R312" s="173" t="s">
        <v>328</v>
      </c>
      <c r="S312" s="173" t="s">
        <v>182</v>
      </c>
      <c r="T312" s="174" t="s">
        <v>182</v>
      </c>
      <c r="U312" s="157">
        <v>0.23</v>
      </c>
      <c r="V312" s="157">
        <f>ROUND(E312*U312,2)</f>
        <v>4.6500000000000004</v>
      </c>
      <c r="W312" s="157"/>
      <c r="X312" s="157" t="s">
        <v>174</v>
      </c>
      <c r="Y312" s="157" t="s">
        <v>175</v>
      </c>
      <c r="Z312" s="147"/>
      <c r="AA312" s="147"/>
      <c r="AB312" s="147"/>
      <c r="AC312" s="147"/>
      <c r="AD312" s="147"/>
      <c r="AE312" s="147"/>
      <c r="AF312" s="147"/>
      <c r="AG312" s="147" t="s">
        <v>207</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2" x14ac:dyDescent="0.2">
      <c r="A313" s="154"/>
      <c r="B313" s="155"/>
      <c r="C313" s="178" t="s">
        <v>918</v>
      </c>
      <c r="D313" s="158"/>
      <c r="E313" s="159">
        <v>1</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179</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78" t="s">
        <v>919</v>
      </c>
      <c r="D314" s="158"/>
      <c r="E314" s="159">
        <v>19.2</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179</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68">
        <v>85</v>
      </c>
      <c r="B315" s="169" t="s">
        <v>920</v>
      </c>
      <c r="C315" s="177" t="s">
        <v>921</v>
      </c>
      <c r="D315" s="170" t="s">
        <v>922</v>
      </c>
      <c r="E315" s="171">
        <v>5</v>
      </c>
      <c r="F315" s="172"/>
      <c r="G315" s="173">
        <f>ROUND(E315*F315,2)</f>
        <v>0</v>
      </c>
      <c r="H315" s="172"/>
      <c r="I315" s="173">
        <f>ROUND(E315*H315,2)</f>
        <v>0</v>
      </c>
      <c r="J315" s="172"/>
      <c r="K315" s="173">
        <f>ROUND(E315*J315,2)</f>
        <v>0</v>
      </c>
      <c r="L315" s="173">
        <v>21</v>
      </c>
      <c r="M315" s="173">
        <f>G315*(1+L315/100)</f>
        <v>0</v>
      </c>
      <c r="N315" s="171">
        <v>6.0000000000000002E-5</v>
      </c>
      <c r="O315" s="171">
        <f>ROUND(E315*N315,2)</f>
        <v>0</v>
      </c>
      <c r="P315" s="171">
        <v>1E-3</v>
      </c>
      <c r="Q315" s="171">
        <f>ROUND(E315*P315,2)</f>
        <v>0.01</v>
      </c>
      <c r="R315" s="173" t="s">
        <v>328</v>
      </c>
      <c r="S315" s="173" t="s">
        <v>182</v>
      </c>
      <c r="T315" s="174" t="s">
        <v>182</v>
      </c>
      <c r="U315" s="157">
        <v>9.7000000000000003E-2</v>
      </c>
      <c r="V315" s="157">
        <f>ROUND(E315*U315,2)</f>
        <v>0.49</v>
      </c>
      <c r="W315" s="157"/>
      <c r="X315" s="157" t="s">
        <v>174</v>
      </c>
      <c r="Y315" s="157" t="s">
        <v>175</v>
      </c>
      <c r="Z315" s="147"/>
      <c r="AA315" s="147"/>
      <c r="AB315" s="147"/>
      <c r="AC315" s="147"/>
      <c r="AD315" s="147"/>
      <c r="AE315" s="147"/>
      <c r="AF315" s="147"/>
      <c r="AG315" s="147" t="s">
        <v>207</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2" x14ac:dyDescent="0.2">
      <c r="A316" s="154"/>
      <c r="B316" s="155"/>
      <c r="C316" s="178" t="s">
        <v>85</v>
      </c>
      <c r="D316" s="158"/>
      <c r="E316" s="159">
        <v>5</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179</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68">
        <v>86</v>
      </c>
      <c r="B317" s="169" t="s">
        <v>923</v>
      </c>
      <c r="C317" s="177" t="s">
        <v>924</v>
      </c>
      <c r="D317" s="170" t="s">
        <v>445</v>
      </c>
      <c r="E317" s="171">
        <v>1</v>
      </c>
      <c r="F317" s="172"/>
      <c r="G317" s="173">
        <f>ROUND(E317*F317,2)</f>
        <v>0</v>
      </c>
      <c r="H317" s="172"/>
      <c r="I317" s="173">
        <f>ROUND(E317*H317,2)</f>
        <v>0</v>
      </c>
      <c r="J317" s="172"/>
      <c r="K317" s="173">
        <f>ROUND(E317*J317,2)</f>
        <v>0</v>
      </c>
      <c r="L317" s="173">
        <v>21</v>
      </c>
      <c r="M317" s="173">
        <f>G317*(1+L317/100)</f>
        <v>0</v>
      </c>
      <c r="N317" s="171">
        <v>8.0000000000000002E-3</v>
      </c>
      <c r="O317" s="171">
        <f>ROUND(E317*N317,2)</f>
        <v>0.01</v>
      </c>
      <c r="P317" s="171">
        <v>0</v>
      </c>
      <c r="Q317" s="171">
        <f>ROUND(E317*P317,2)</f>
        <v>0</v>
      </c>
      <c r="R317" s="173"/>
      <c r="S317" s="173" t="s">
        <v>172</v>
      </c>
      <c r="T317" s="174" t="s">
        <v>183</v>
      </c>
      <c r="U317" s="157">
        <v>0</v>
      </c>
      <c r="V317" s="157">
        <f>ROUND(E317*U317,2)</f>
        <v>0</v>
      </c>
      <c r="W317" s="157"/>
      <c r="X317" s="157" t="s">
        <v>229</v>
      </c>
      <c r="Y317" s="157" t="s">
        <v>175</v>
      </c>
      <c r="Z317" s="147"/>
      <c r="AA317" s="147"/>
      <c r="AB317" s="147"/>
      <c r="AC317" s="147"/>
      <c r="AD317" s="147"/>
      <c r="AE317" s="147"/>
      <c r="AF317" s="147"/>
      <c r="AG317" s="147" t="s">
        <v>471</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2" x14ac:dyDescent="0.2">
      <c r="A318" s="154"/>
      <c r="B318" s="155"/>
      <c r="C318" s="248" t="s">
        <v>925</v>
      </c>
      <c r="D318" s="249"/>
      <c r="E318" s="249"/>
      <c r="F318" s="249"/>
      <c r="G318" s="249"/>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178</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3" x14ac:dyDescent="0.2">
      <c r="A319" s="154"/>
      <c r="B319" s="155"/>
      <c r="C319" s="246" t="s">
        <v>926</v>
      </c>
      <c r="D319" s="247"/>
      <c r="E319" s="247"/>
      <c r="F319" s="247"/>
      <c r="G319" s="247"/>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178</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
      <c r="A320" s="154"/>
      <c r="B320" s="155"/>
      <c r="C320" s="246" t="s">
        <v>927</v>
      </c>
      <c r="D320" s="247"/>
      <c r="E320" s="247"/>
      <c r="F320" s="247"/>
      <c r="G320" s="24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178</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
      <c r="A321" s="154"/>
      <c r="B321" s="155"/>
      <c r="C321" s="246" t="s">
        <v>928</v>
      </c>
      <c r="D321" s="247"/>
      <c r="E321" s="247"/>
      <c r="F321" s="247"/>
      <c r="G321" s="247"/>
      <c r="H321" s="157"/>
      <c r="I321" s="157"/>
      <c r="J321" s="157"/>
      <c r="K321" s="157"/>
      <c r="L321" s="157"/>
      <c r="M321" s="157"/>
      <c r="N321" s="156"/>
      <c r="O321" s="156"/>
      <c r="P321" s="156"/>
      <c r="Q321" s="156"/>
      <c r="R321" s="157"/>
      <c r="S321" s="157"/>
      <c r="T321" s="157"/>
      <c r="U321" s="157"/>
      <c r="V321" s="157"/>
      <c r="W321" s="157"/>
      <c r="X321" s="157"/>
      <c r="Y321" s="157"/>
      <c r="Z321" s="147"/>
      <c r="AA321" s="147"/>
      <c r="AB321" s="147"/>
      <c r="AC321" s="147"/>
      <c r="AD321" s="147"/>
      <c r="AE321" s="147"/>
      <c r="AF321" s="147"/>
      <c r="AG321" s="147" t="s">
        <v>178</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
      <c r="A322" s="154"/>
      <c r="B322" s="155"/>
      <c r="C322" s="178" t="s">
        <v>73</v>
      </c>
      <c r="D322" s="158"/>
      <c r="E322" s="159">
        <v>1</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179</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68">
        <v>87</v>
      </c>
      <c r="B323" s="169" t="s">
        <v>929</v>
      </c>
      <c r="C323" s="177" t="s">
        <v>930</v>
      </c>
      <c r="D323" s="170" t="s">
        <v>445</v>
      </c>
      <c r="E323" s="171">
        <v>7</v>
      </c>
      <c r="F323" s="172"/>
      <c r="G323" s="173">
        <f>ROUND(E323*F323,2)</f>
        <v>0</v>
      </c>
      <c r="H323" s="172"/>
      <c r="I323" s="173">
        <f>ROUND(E323*H323,2)</f>
        <v>0</v>
      </c>
      <c r="J323" s="172"/>
      <c r="K323" s="173">
        <f>ROUND(E323*J323,2)</f>
        <v>0</v>
      </c>
      <c r="L323" s="173">
        <v>21</v>
      </c>
      <c r="M323" s="173">
        <f>G323*(1+L323/100)</f>
        <v>0</v>
      </c>
      <c r="N323" s="171">
        <v>8.0000000000000002E-3</v>
      </c>
      <c r="O323" s="171">
        <f>ROUND(E323*N323,2)</f>
        <v>0.06</v>
      </c>
      <c r="P323" s="171">
        <v>0</v>
      </c>
      <c r="Q323" s="171">
        <f>ROUND(E323*P323,2)</f>
        <v>0</v>
      </c>
      <c r="R323" s="173"/>
      <c r="S323" s="173" t="s">
        <v>172</v>
      </c>
      <c r="T323" s="174" t="s">
        <v>183</v>
      </c>
      <c r="U323" s="157">
        <v>0</v>
      </c>
      <c r="V323" s="157">
        <f>ROUND(E323*U323,2)</f>
        <v>0</v>
      </c>
      <c r="W323" s="157"/>
      <c r="X323" s="157" t="s">
        <v>229</v>
      </c>
      <c r="Y323" s="157" t="s">
        <v>175</v>
      </c>
      <c r="Z323" s="147"/>
      <c r="AA323" s="147"/>
      <c r="AB323" s="147"/>
      <c r="AC323" s="147"/>
      <c r="AD323" s="147"/>
      <c r="AE323" s="147"/>
      <c r="AF323" s="147"/>
      <c r="AG323" s="147" t="s">
        <v>471</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2" x14ac:dyDescent="0.2">
      <c r="A324" s="154"/>
      <c r="B324" s="155"/>
      <c r="C324" s="248" t="s">
        <v>931</v>
      </c>
      <c r="D324" s="249"/>
      <c r="E324" s="249"/>
      <c r="F324" s="249"/>
      <c r="G324" s="249"/>
      <c r="H324" s="157"/>
      <c r="I324" s="157"/>
      <c r="J324" s="157"/>
      <c r="K324" s="157"/>
      <c r="L324" s="157"/>
      <c r="M324" s="157"/>
      <c r="N324" s="156"/>
      <c r="O324" s="156"/>
      <c r="P324" s="156"/>
      <c r="Q324" s="156"/>
      <c r="R324" s="157"/>
      <c r="S324" s="157"/>
      <c r="T324" s="157"/>
      <c r="U324" s="157"/>
      <c r="V324" s="157"/>
      <c r="W324" s="157"/>
      <c r="X324" s="157"/>
      <c r="Y324" s="157"/>
      <c r="Z324" s="147"/>
      <c r="AA324" s="147"/>
      <c r="AB324" s="147"/>
      <c r="AC324" s="147"/>
      <c r="AD324" s="147"/>
      <c r="AE324" s="147"/>
      <c r="AF324" s="147"/>
      <c r="AG324" s="147" t="s">
        <v>178</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3" x14ac:dyDescent="0.2">
      <c r="A325" s="154"/>
      <c r="B325" s="155"/>
      <c r="C325" s="246" t="s">
        <v>932</v>
      </c>
      <c r="D325" s="247"/>
      <c r="E325" s="247"/>
      <c r="F325" s="247"/>
      <c r="G325" s="247"/>
      <c r="H325" s="157"/>
      <c r="I325" s="157"/>
      <c r="J325" s="157"/>
      <c r="K325" s="157"/>
      <c r="L325" s="157"/>
      <c r="M325" s="157"/>
      <c r="N325" s="156"/>
      <c r="O325" s="156"/>
      <c r="P325" s="156"/>
      <c r="Q325" s="156"/>
      <c r="R325" s="157"/>
      <c r="S325" s="157"/>
      <c r="T325" s="157"/>
      <c r="U325" s="157"/>
      <c r="V325" s="157"/>
      <c r="W325" s="157"/>
      <c r="X325" s="157"/>
      <c r="Y325" s="157"/>
      <c r="Z325" s="147"/>
      <c r="AA325" s="147"/>
      <c r="AB325" s="147"/>
      <c r="AC325" s="147"/>
      <c r="AD325" s="147"/>
      <c r="AE325" s="147"/>
      <c r="AF325" s="147"/>
      <c r="AG325" s="147" t="s">
        <v>178</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3" x14ac:dyDescent="0.2">
      <c r="A326" s="154"/>
      <c r="B326" s="155"/>
      <c r="C326" s="246" t="s">
        <v>927</v>
      </c>
      <c r="D326" s="247"/>
      <c r="E326" s="247"/>
      <c r="F326" s="247"/>
      <c r="G326" s="247"/>
      <c r="H326" s="157"/>
      <c r="I326" s="157"/>
      <c r="J326" s="157"/>
      <c r="K326" s="157"/>
      <c r="L326" s="157"/>
      <c r="M326" s="157"/>
      <c r="N326" s="156"/>
      <c r="O326" s="156"/>
      <c r="P326" s="156"/>
      <c r="Q326" s="156"/>
      <c r="R326" s="157"/>
      <c r="S326" s="157"/>
      <c r="T326" s="157"/>
      <c r="U326" s="157"/>
      <c r="V326" s="157"/>
      <c r="W326" s="157"/>
      <c r="X326" s="157"/>
      <c r="Y326" s="157"/>
      <c r="Z326" s="147"/>
      <c r="AA326" s="147"/>
      <c r="AB326" s="147"/>
      <c r="AC326" s="147"/>
      <c r="AD326" s="147"/>
      <c r="AE326" s="147"/>
      <c r="AF326" s="147"/>
      <c r="AG326" s="147" t="s">
        <v>178</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246" t="s">
        <v>928</v>
      </c>
      <c r="D327" s="247"/>
      <c r="E327" s="247"/>
      <c r="F327" s="247"/>
      <c r="G327" s="247"/>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178</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2" x14ac:dyDescent="0.2">
      <c r="A328" s="154"/>
      <c r="B328" s="155"/>
      <c r="C328" s="178" t="s">
        <v>489</v>
      </c>
      <c r="D328" s="158"/>
      <c r="E328" s="159">
        <v>7</v>
      </c>
      <c r="F328" s="157"/>
      <c r="G328" s="157"/>
      <c r="H328" s="157"/>
      <c r="I328" s="157"/>
      <c r="J328" s="157"/>
      <c r="K328" s="157"/>
      <c r="L328" s="157"/>
      <c r="M328" s="157"/>
      <c r="N328" s="156"/>
      <c r="O328" s="156"/>
      <c r="P328" s="156"/>
      <c r="Q328" s="156"/>
      <c r="R328" s="157"/>
      <c r="S328" s="157"/>
      <c r="T328" s="157"/>
      <c r="U328" s="157"/>
      <c r="V328" s="157"/>
      <c r="W328" s="157"/>
      <c r="X328" s="157"/>
      <c r="Y328" s="157"/>
      <c r="Z328" s="147"/>
      <c r="AA328" s="147"/>
      <c r="AB328" s="147"/>
      <c r="AC328" s="147"/>
      <c r="AD328" s="147"/>
      <c r="AE328" s="147"/>
      <c r="AF328" s="147"/>
      <c r="AG328" s="147" t="s">
        <v>179</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68">
        <v>88</v>
      </c>
      <c r="B329" s="169" t="s">
        <v>933</v>
      </c>
      <c r="C329" s="177" t="s">
        <v>934</v>
      </c>
      <c r="D329" s="170" t="s">
        <v>445</v>
      </c>
      <c r="E329" s="171">
        <v>5</v>
      </c>
      <c r="F329" s="172"/>
      <c r="G329" s="173">
        <f>ROUND(E329*F329,2)</f>
        <v>0</v>
      </c>
      <c r="H329" s="172"/>
      <c r="I329" s="173">
        <f>ROUND(E329*H329,2)</f>
        <v>0</v>
      </c>
      <c r="J329" s="172"/>
      <c r="K329" s="173">
        <f>ROUND(E329*J329,2)</f>
        <v>0</v>
      </c>
      <c r="L329" s="173">
        <v>21</v>
      </c>
      <c r="M329" s="173">
        <f>G329*(1+L329/100)</f>
        <v>0</v>
      </c>
      <c r="N329" s="171">
        <v>1.2E-2</v>
      </c>
      <c r="O329" s="171">
        <f>ROUND(E329*N329,2)</f>
        <v>0.06</v>
      </c>
      <c r="P329" s="171">
        <v>0</v>
      </c>
      <c r="Q329" s="171">
        <f>ROUND(E329*P329,2)</f>
        <v>0</v>
      </c>
      <c r="R329" s="173"/>
      <c r="S329" s="173" t="s">
        <v>172</v>
      </c>
      <c r="T329" s="174" t="s">
        <v>183</v>
      </c>
      <c r="U329" s="157">
        <v>0</v>
      </c>
      <c r="V329" s="157">
        <f>ROUND(E329*U329,2)</f>
        <v>0</v>
      </c>
      <c r="W329" s="157"/>
      <c r="X329" s="157" t="s">
        <v>229</v>
      </c>
      <c r="Y329" s="157" t="s">
        <v>175</v>
      </c>
      <c r="Z329" s="147"/>
      <c r="AA329" s="147"/>
      <c r="AB329" s="147"/>
      <c r="AC329" s="147"/>
      <c r="AD329" s="147"/>
      <c r="AE329" s="147"/>
      <c r="AF329" s="147"/>
      <c r="AG329" s="147" t="s">
        <v>471</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2" x14ac:dyDescent="0.2">
      <c r="A330" s="154"/>
      <c r="B330" s="155"/>
      <c r="C330" s="248" t="s">
        <v>931</v>
      </c>
      <c r="D330" s="249"/>
      <c r="E330" s="249"/>
      <c r="F330" s="249"/>
      <c r="G330" s="249"/>
      <c r="H330" s="157"/>
      <c r="I330" s="157"/>
      <c r="J330" s="157"/>
      <c r="K330" s="157"/>
      <c r="L330" s="157"/>
      <c r="M330" s="157"/>
      <c r="N330" s="156"/>
      <c r="O330" s="156"/>
      <c r="P330" s="156"/>
      <c r="Q330" s="156"/>
      <c r="R330" s="157"/>
      <c r="S330" s="157"/>
      <c r="T330" s="157"/>
      <c r="U330" s="157"/>
      <c r="V330" s="157"/>
      <c r="W330" s="157"/>
      <c r="X330" s="157"/>
      <c r="Y330" s="157"/>
      <c r="Z330" s="147"/>
      <c r="AA330" s="147"/>
      <c r="AB330" s="147"/>
      <c r="AC330" s="147"/>
      <c r="AD330" s="147"/>
      <c r="AE330" s="147"/>
      <c r="AF330" s="147"/>
      <c r="AG330" s="147" t="s">
        <v>178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3" x14ac:dyDescent="0.2">
      <c r="A331" s="154"/>
      <c r="B331" s="155"/>
      <c r="C331" s="246" t="s">
        <v>935</v>
      </c>
      <c r="D331" s="247"/>
      <c r="E331" s="247"/>
      <c r="F331" s="247"/>
      <c r="G331" s="247"/>
      <c r="H331" s="157"/>
      <c r="I331" s="157"/>
      <c r="J331" s="157"/>
      <c r="K331" s="157"/>
      <c r="L331" s="157"/>
      <c r="M331" s="157"/>
      <c r="N331" s="156"/>
      <c r="O331" s="156"/>
      <c r="P331" s="156"/>
      <c r="Q331" s="156"/>
      <c r="R331" s="157"/>
      <c r="S331" s="157"/>
      <c r="T331" s="157"/>
      <c r="U331" s="157"/>
      <c r="V331" s="157"/>
      <c r="W331" s="157"/>
      <c r="X331" s="157"/>
      <c r="Y331" s="157"/>
      <c r="Z331" s="147"/>
      <c r="AA331" s="147"/>
      <c r="AB331" s="147"/>
      <c r="AC331" s="147"/>
      <c r="AD331" s="147"/>
      <c r="AE331" s="147"/>
      <c r="AF331" s="147"/>
      <c r="AG331" s="147" t="s">
        <v>178</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246" t="s">
        <v>927</v>
      </c>
      <c r="D332" s="247"/>
      <c r="E332" s="247"/>
      <c r="F332" s="247"/>
      <c r="G332" s="24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178</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246" t="s">
        <v>928</v>
      </c>
      <c r="D333" s="247"/>
      <c r="E333" s="247"/>
      <c r="F333" s="247"/>
      <c r="G333" s="24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178</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2" x14ac:dyDescent="0.2">
      <c r="A334" s="154"/>
      <c r="B334" s="155"/>
      <c r="C334" s="178" t="s">
        <v>85</v>
      </c>
      <c r="D334" s="158"/>
      <c r="E334" s="159">
        <v>5</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179</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68">
        <v>89</v>
      </c>
      <c r="B335" s="169" t="s">
        <v>936</v>
      </c>
      <c r="C335" s="177" t="s">
        <v>937</v>
      </c>
      <c r="D335" s="170" t="s">
        <v>445</v>
      </c>
      <c r="E335" s="171">
        <v>10</v>
      </c>
      <c r="F335" s="172"/>
      <c r="G335" s="173">
        <f>ROUND(E335*F335,2)</f>
        <v>0</v>
      </c>
      <c r="H335" s="172"/>
      <c r="I335" s="173">
        <f>ROUND(E335*H335,2)</f>
        <v>0</v>
      </c>
      <c r="J335" s="172"/>
      <c r="K335" s="173">
        <f>ROUND(E335*J335,2)</f>
        <v>0</v>
      </c>
      <c r="L335" s="173">
        <v>21</v>
      </c>
      <c r="M335" s="173">
        <f>G335*(1+L335/100)</f>
        <v>0</v>
      </c>
      <c r="N335" s="171">
        <v>2.5000000000000001E-2</v>
      </c>
      <c r="O335" s="171">
        <f>ROUND(E335*N335,2)</f>
        <v>0.25</v>
      </c>
      <c r="P335" s="171">
        <v>0</v>
      </c>
      <c r="Q335" s="171">
        <f>ROUND(E335*P335,2)</f>
        <v>0</v>
      </c>
      <c r="R335" s="173"/>
      <c r="S335" s="173" t="s">
        <v>172</v>
      </c>
      <c r="T335" s="174" t="s">
        <v>183</v>
      </c>
      <c r="U335" s="157">
        <v>0</v>
      </c>
      <c r="V335" s="157">
        <f>ROUND(E335*U335,2)</f>
        <v>0</v>
      </c>
      <c r="W335" s="157"/>
      <c r="X335" s="157" t="s">
        <v>229</v>
      </c>
      <c r="Y335" s="157" t="s">
        <v>175</v>
      </c>
      <c r="Z335" s="147"/>
      <c r="AA335" s="147"/>
      <c r="AB335" s="147"/>
      <c r="AC335" s="147"/>
      <c r="AD335" s="147"/>
      <c r="AE335" s="147"/>
      <c r="AF335" s="147"/>
      <c r="AG335" s="147" t="s">
        <v>471</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2" x14ac:dyDescent="0.2">
      <c r="A336" s="154"/>
      <c r="B336" s="155"/>
      <c r="C336" s="248" t="s">
        <v>938</v>
      </c>
      <c r="D336" s="249"/>
      <c r="E336" s="249"/>
      <c r="F336" s="249"/>
      <c r="G336" s="249"/>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178</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ht="22.5" outlineLevel="3" x14ac:dyDescent="0.2">
      <c r="A337" s="154"/>
      <c r="B337" s="155"/>
      <c r="C337" s="246" t="s">
        <v>939</v>
      </c>
      <c r="D337" s="247"/>
      <c r="E337" s="247"/>
      <c r="F337" s="247"/>
      <c r="G337" s="24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178</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75" t="str">
        <f>C337</f>
        <v>- 3ks konzoly z JA 60x40, s patní deskou, čelo JA zaslepeno, vše žárově zinkováno v případě doporučení konkrétního výrobce může být požadováno více konzol</v>
      </c>
      <c r="BB337" s="147"/>
      <c r="BC337" s="147"/>
      <c r="BD337" s="147"/>
      <c r="BE337" s="147"/>
      <c r="BF337" s="147"/>
      <c r="BG337" s="147"/>
      <c r="BH337" s="147"/>
    </row>
    <row r="338" spans="1:60" outlineLevel="3" x14ac:dyDescent="0.2">
      <c r="A338" s="154"/>
      <c r="B338" s="155"/>
      <c r="C338" s="246" t="s">
        <v>940</v>
      </c>
      <c r="D338" s="247"/>
      <c r="E338" s="247"/>
      <c r="F338" s="247"/>
      <c r="G338" s="24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178</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3" x14ac:dyDescent="0.2">
      <c r="A339" s="154"/>
      <c r="B339" s="155"/>
      <c r="C339" s="246" t="s">
        <v>941</v>
      </c>
      <c r="D339" s="247"/>
      <c r="E339" s="247"/>
      <c r="F339" s="247"/>
      <c r="G339" s="247"/>
      <c r="H339" s="157"/>
      <c r="I339" s="157"/>
      <c r="J339" s="157"/>
      <c r="K339" s="157"/>
      <c r="L339" s="157"/>
      <c r="M339" s="157"/>
      <c r="N339" s="156"/>
      <c r="O339" s="156"/>
      <c r="P339" s="156"/>
      <c r="Q339" s="156"/>
      <c r="R339" s="157"/>
      <c r="S339" s="157"/>
      <c r="T339" s="157"/>
      <c r="U339" s="157"/>
      <c r="V339" s="157"/>
      <c r="W339" s="157"/>
      <c r="X339" s="157"/>
      <c r="Y339" s="157"/>
      <c r="Z339" s="147"/>
      <c r="AA339" s="147"/>
      <c r="AB339" s="147"/>
      <c r="AC339" s="147"/>
      <c r="AD339" s="147"/>
      <c r="AE339" s="147"/>
      <c r="AF339" s="147"/>
      <c r="AG339" s="147" t="s">
        <v>178</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3" x14ac:dyDescent="0.2">
      <c r="A340" s="154"/>
      <c r="B340" s="155"/>
      <c r="C340" s="246" t="s">
        <v>942</v>
      </c>
      <c r="D340" s="247"/>
      <c r="E340" s="247"/>
      <c r="F340" s="247"/>
      <c r="G340" s="247"/>
      <c r="H340" s="157"/>
      <c r="I340" s="157"/>
      <c r="J340" s="157"/>
      <c r="K340" s="157"/>
      <c r="L340" s="157"/>
      <c r="M340" s="157"/>
      <c r="N340" s="156"/>
      <c r="O340" s="156"/>
      <c r="P340" s="156"/>
      <c r="Q340" s="156"/>
      <c r="R340" s="157"/>
      <c r="S340" s="157"/>
      <c r="T340" s="157"/>
      <c r="U340" s="157"/>
      <c r="V340" s="157"/>
      <c r="W340" s="157"/>
      <c r="X340" s="157"/>
      <c r="Y340" s="157"/>
      <c r="Z340" s="147"/>
      <c r="AA340" s="147"/>
      <c r="AB340" s="147"/>
      <c r="AC340" s="147"/>
      <c r="AD340" s="147"/>
      <c r="AE340" s="147"/>
      <c r="AF340" s="147"/>
      <c r="AG340" s="147" t="s">
        <v>178</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2" x14ac:dyDescent="0.2">
      <c r="A341" s="154"/>
      <c r="B341" s="155"/>
      <c r="C341" s="178" t="s">
        <v>261</v>
      </c>
      <c r="D341" s="158"/>
      <c r="E341" s="159">
        <v>10</v>
      </c>
      <c r="F341" s="157"/>
      <c r="G341" s="157"/>
      <c r="H341" s="157"/>
      <c r="I341" s="157"/>
      <c r="J341" s="157"/>
      <c r="K341" s="157"/>
      <c r="L341" s="157"/>
      <c r="M341" s="157"/>
      <c r="N341" s="156"/>
      <c r="O341" s="156"/>
      <c r="P341" s="156"/>
      <c r="Q341" s="156"/>
      <c r="R341" s="157"/>
      <c r="S341" s="157"/>
      <c r="T341" s="157"/>
      <c r="U341" s="157"/>
      <c r="V341" s="157"/>
      <c r="W341" s="157"/>
      <c r="X341" s="157"/>
      <c r="Y341" s="157"/>
      <c r="Z341" s="147"/>
      <c r="AA341" s="147"/>
      <c r="AB341" s="147"/>
      <c r="AC341" s="147"/>
      <c r="AD341" s="147"/>
      <c r="AE341" s="147"/>
      <c r="AF341" s="147"/>
      <c r="AG341" s="147" t="s">
        <v>179</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68">
        <v>90</v>
      </c>
      <c r="B342" s="169" t="s">
        <v>943</v>
      </c>
      <c r="C342" s="177" t="s">
        <v>944</v>
      </c>
      <c r="D342" s="170" t="s">
        <v>445</v>
      </c>
      <c r="E342" s="171">
        <v>1</v>
      </c>
      <c r="F342" s="172"/>
      <c r="G342" s="173">
        <f>ROUND(E342*F342,2)</f>
        <v>0</v>
      </c>
      <c r="H342" s="172"/>
      <c r="I342" s="173">
        <f>ROUND(E342*H342,2)</f>
        <v>0</v>
      </c>
      <c r="J342" s="172"/>
      <c r="K342" s="173">
        <f>ROUND(E342*J342,2)</f>
        <v>0</v>
      </c>
      <c r="L342" s="173">
        <v>21</v>
      </c>
      <c r="M342" s="173">
        <f>G342*(1+L342/100)</f>
        <v>0</v>
      </c>
      <c r="N342" s="171">
        <v>0.05</v>
      </c>
      <c r="O342" s="171">
        <f>ROUND(E342*N342,2)</f>
        <v>0.05</v>
      </c>
      <c r="P342" s="171">
        <v>0</v>
      </c>
      <c r="Q342" s="171">
        <f>ROUND(E342*P342,2)</f>
        <v>0</v>
      </c>
      <c r="R342" s="173"/>
      <c r="S342" s="173" t="s">
        <v>172</v>
      </c>
      <c r="T342" s="174" t="s">
        <v>183</v>
      </c>
      <c r="U342" s="157">
        <v>0</v>
      </c>
      <c r="V342" s="157">
        <f>ROUND(E342*U342,2)</f>
        <v>0</v>
      </c>
      <c r="W342" s="157"/>
      <c r="X342" s="157" t="s">
        <v>229</v>
      </c>
      <c r="Y342" s="157" t="s">
        <v>175</v>
      </c>
      <c r="Z342" s="147"/>
      <c r="AA342" s="147"/>
      <c r="AB342" s="147"/>
      <c r="AC342" s="147"/>
      <c r="AD342" s="147"/>
      <c r="AE342" s="147"/>
      <c r="AF342" s="147"/>
      <c r="AG342" s="147" t="s">
        <v>471</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2" x14ac:dyDescent="0.2">
      <c r="A343" s="154"/>
      <c r="B343" s="155"/>
      <c r="C343" s="248" t="s">
        <v>945</v>
      </c>
      <c r="D343" s="249"/>
      <c r="E343" s="249"/>
      <c r="F343" s="249"/>
      <c r="G343" s="249"/>
      <c r="H343" s="157"/>
      <c r="I343" s="157"/>
      <c r="J343" s="157"/>
      <c r="K343" s="157"/>
      <c r="L343" s="157"/>
      <c r="M343" s="157"/>
      <c r="N343" s="156"/>
      <c r="O343" s="156"/>
      <c r="P343" s="156"/>
      <c r="Q343" s="156"/>
      <c r="R343" s="157"/>
      <c r="S343" s="157"/>
      <c r="T343" s="157"/>
      <c r="U343" s="157"/>
      <c r="V343" s="157"/>
      <c r="W343" s="157"/>
      <c r="X343" s="157"/>
      <c r="Y343" s="157"/>
      <c r="Z343" s="147"/>
      <c r="AA343" s="147"/>
      <c r="AB343" s="147"/>
      <c r="AC343" s="147"/>
      <c r="AD343" s="147"/>
      <c r="AE343" s="147"/>
      <c r="AF343" s="147"/>
      <c r="AG343" s="147" t="s">
        <v>178</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
      <c r="A344" s="154"/>
      <c r="B344" s="155"/>
      <c r="C344" s="246" t="s">
        <v>946</v>
      </c>
      <c r="D344" s="247"/>
      <c r="E344" s="247"/>
      <c r="F344" s="247"/>
      <c r="G344" s="247"/>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178</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3" x14ac:dyDescent="0.2">
      <c r="A345" s="154"/>
      <c r="B345" s="155"/>
      <c r="C345" s="246" t="s">
        <v>940</v>
      </c>
      <c r="D345" s="247"/>
      <c r="E345" s="247"/>
      <c r="F345" s="247"/>
      <c r="G345" s="247"/>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178</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
      <c r="A346" s="154"/>
      <c r="B346" s="155"/>
      <c r="C346" s="246" t="s">
        <v>941</v>
      </c>
      <c r="D346" s="247"/>
      <c r="E346" s="247"/>
      <c r="F346" s="247"/>
      <c r="G346" s="247"/>
      <c r="H346" s="157"/>
      <c r="I346" s="157"/>
      <c r="J346" s="157"/>
      <c r="K346" s="157"/>
      <c r="L346" s="157"/>
      <c r="M346" s="157"/>
      <c r="N346" s="156"/>
      <c r="O346" s="156"/>
      <c r="P346" s="156"/>
      <c r="Q346" s="156"/>
      <c r="R346" s="157"/>
      <c r="S346" s="157"/>
      <c r="T346" s="157"/>
      <c r="U346" s="157"/>
      <c r="V346" s="157"/>
      <c r="W346" s="157"/>
      <c r="X346" s="157"/>
      <c r="Y346" s="157"/>
      <c r="Z346" s="147"/>
      <c r="AA346" s="147"/>
      <c r="AB346" s="147"/>
      <c r="AC346" s="147"/>
      <c r="AD346" s="147"/>
      <c r="AE346" s="147"/>
      <c r="AF346" s="147"/>
      <c r="AG346" s="147" t="s">
        <v>178</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246" t="s">
        <v>942</v>
      </c>
      <c r="D347" s="247"/>
      <c r="E347" s="247"/>
      <c r="F347" s="247"/>
      <c r="G347" s="247"/>
      <c r="H347" s="157"/>
      <c r="I347" s="157"/>
      <c r="J347" s="157"/>
      <c r="K347" s="157"/>
      <c r="L347" s="157"/>
      <c r="M347" s="157"/>
      <c r="N347" s="156"/>
      <c r="O347" s="156"/>
      <c r="P347" s="156"/>
      <c r="Q347" s="156"/>
      <c r="R347" s="157"/>
      <c r="S347" s="157"/>
      <c r="T347" s="157"/>
      <c r="U347" s="157"/>
      <c r="V347" s="157"/>
      <c r="W347" s="157"/>
      <c r="X347" s="157"/>
      <c r="Y347" s="157"/>
      <c r="Z347" s="147"/>
      <c r="AA347" s="147"/>
      <c r="AB347" s="147"/>
      <c r="AC347" s="147"/>
      <c r="AD347" s="147"/>
      <c r="AE347" s="147"/>
      <c r="AF347" s="147"/>
      <c r="AG347" s="147" t="s">
        <v>178</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2" x14ac:dyDescent="0.2">
      <c r="A348" s="154"/>
      <c r="B348" s="155"/>
      <c r="C348" s="178" t="s">
        <v>73</v>
      </c>
      <c r="D348" s="158"/>
      <c r="E348" s="159">
        <v>1</v>
      </c>
      <c r="F348" s="157"/>
      <c r="G348" s="157"/>
      <c r="H348" s="157"/>
      <c r="I348" s="157"/>
      <c r="J348" s="157"/>
      <c r="K348" s="157"/>
      <c r="L348" s="157"/>
      <c r="M348" s="157"/>
      <c r="N348" s="156"/>
      <c r="O348" s="156"/>
      <c r="P348" s="156"/>
      <c r="Q348" s="156"/>
      <c r="R348" s="157"/>
      <c r="S348" s="157"/>
      <c r="T348" s="157"/>
      <c r="U348" s="157"/>
      <c r="V348" s="157"/>
      <c r="W348" s="157"/>
      <c r="X348" s="157"/>
      <c r="Y348" s="157"/>
      <c r="Z348" s="147"/>
      <c r="AA348" s="147"/>
      <c r="AB348" s="147"/>
      <c r="AC348" s="147"/>
      <c r="AD348" s="147"/>
      <c r="AE348" s="147"/>
      <c r="AF348" s="147"/>
      <c r="AG348" s="147" t="s">
        <v>179</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68">
        <v>91</v>
      </c>
      <c r="B349" s="169" t="s">
        <v>947</v>
      </c>
      <c r="C349" s="177" t="s">
        <v>948</v>
      </c>
      <c r="D349" s="170" t="s">
        <v>322</v>
      </c>
      <c r="E349" s="171">
        <v>0.42430000000000001</v>
      </c>
      <c r="F349" s="172"/>
      <c r="G349" s="173">
        <f>ROUND(E349*F349,2)</f>
        <v>0</v>
      </c>
      <c r="H349" s="172"/>
      <c r="I349" s="173">
        <f>ROUND(E349*H349,2)</f>
        <v>0</v>
      </c>
      <c r="J349" s="172"/>
      <c r="K349" s="173">
        <f>ROUND(E349*J349,2)</f>
        <v>0</v>
      </c>
      <c r="L349" s="173">
        <v>21</v>
      </c>
      <c r="M349" s="173">
        <f>G349*(1+L349/100)</f>
        <v>0</v>
      </c>
      <c r="N349" s="171">
        <v>0</v>
      </c>
      <c r="O349" s="171">
        <f>ROUND(E349*N349,2)</f>
        <v>0</v>
      </c>
      <c r="P349" s="171">
        <v>0</v>
      </c>
      <c r="Q349" s="171">
        <f>ROUND(E349*P349,2)</f>
        <v>0</v>
      </c>
      <c r="R349" s="173" t="s">
        <v>328</v>
      </c>
      <c r="S349" s="173" t="s">
        <v>182</v>
      </c>
      <c r="T349" s="174" t="s">
        <v>182</v>
      </c>
      <c r="U349" s="157">
        <v>3.02</v>
      </c>
      <c r="V349" s="157">
        <f>ROUND(E349*U349,2)</f>
        <v>1.28</v>
      </c>
      <c r="W349" s="157"/>
      <c r="X349" s="157" t="s">
        <v>323</v>
      </c>
      <c r="Y349" s="157" t="s">
        <v>175</v>
      </c>
      <c r="Z349" s="147"/>
      <c r="AA349" s="147"/>
      <c r="AB349" s="147"/>
      <c r="AC349" s="147"/>
      <c r="AD349" s="147"/>
      <c r="AE349" s="147"/>
      <c r="AF349" s="147"/>
      <c r="AG349" s="147" t="s">
        <v>324</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2" x14ac:dyDescent="0.2">
      <c r="A350" s="154"/>
      <c r="B350" s="155"/>
      <c r="C350" s="257" t="s">
        <v>449</v>
      </c>
      <c r="D350" s="258"/>
      <c r="E350" s="258"/>
      <c r="F350" s="258"/>
      <c r="G350" s="258"/>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209</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x14ac:dyDescent="0.2">
      <c r="A351" s="161" t="s">
        <v>167</v>
      </c>
      <c r="B351" s="162" t="s">
        <v>122</v>
      </c>
      <c r="C351" s="176" t="s">
        <v>123</v>
      </c>
      <c r="D351" s="163"/>
      <c r="E351" s="164"/>
      <c r="F351" s="165"/>
      <c r="G351" s="165">
        <f>SUMIF(AG352:AG366,"&lt;&gt;NOR",G352:G366)</f>
        <v>0</v>
      </c>
      <c r="H351" s="165"/>
      <c r="I351" s="165">
        <f>SUM(I352:I366)</f>
        <v>0</v>
      </c>
      <c r="J351" s="165"/>
      <c r="K351" s="165">
        <f>SUM(K352:K366)</f>
        <v>0</v>
      </c>
      <c r="L351" s="165"/>
      <c r="M351" s="165">
        <f>SUM(M352:M366)</f>
        <v>0</v>
      </c>
      <c r="N351" s="164"/>
      <c r="O351" s="164">
        <f>SUM(O352:O366)</f>
        <v>0.18000000000000002</v>
      </c>
      <c r="P351" s="164"/>
      <c r="Q351" s="164">
        <f>SUM(Q352:Q366)</f>
        <v>0</v>
      </c>
      <c r="R351" s="165"/>
      <c r="S351" s="165"/>
      <c r="T351" s="166"/>
      <c r="U351" s="160"/>
      <c r="V351" s="160">
        <f>SUM(V352:V366)</f>
        <v>1.29</v>
      </c>
      <c r="W351" s="160"/>
      <c r="X351" s="160"/>
      <c r="Y351" s="160"/>
      <c r="AG351" t="s">
        <v>168</v>
      </c>
    </row>
    <row r="352" spans="1:60" outlineLevel="1" x14ac:dyDescent="0.2">
      <c r="A352" s="168">
        <v>92</v>
      </c>
      <c r="B352" s="169" t="s">
        <v>949</v>
      </c>
      <c r="C352" s="177" t="s">
        <v>950</v>
      </c>
      <c r="D352" s="170" t="s">
        <v>205</v>
      </c>
      <c r="E352" s="171">
        <v>0.81</v>
      </c>
      <c r="F352" s="172"/>
      <c r="G352" s="173">
        <f>ROUND(E352*F352,2)</f>
        <v>0</v>
      </c>
      <c r="H352" s="172"/>
      <c r="I352" s="173">
        <f>ROUND(E352*H352,2)</f>
        <v>0</v>
      </c>
      <c r="J352" s="172"/>
      <c r="K352" s="173">
        <f>ROUND(E352*J352,2)</f>
        <v>0</v>
      </c>
      <c r="L352" s="173">
        <v>21</v>
      </c>
      <c r="M352" s="173">
        <f>G352*(1+L352/100)</f>
        <v>0</v>
      </c>
      <c r="N352" s="171">
        <v>9.3710000000000002E-2</v>
      </c>
      <c r="O352" s="171">
        <f>ROUND(E352*N352,2)</f>
        <v>0.08</v>
      </c>
      <c r="P352" s="171">
        <v>0</v>
      </c>
      <c r="Q352" s="171">
        <f>ROUND(E352*P352,2)</f>
        <v>0</v>
      </c>
      <c r="R352" s="173" t="s">
        <v>951</v>
      </c>
      <c r="S352" s="173" t="s">
        <v>182</v>
      </c>
      <c r="T352" s="174" t="s">
        <v>182</v>
      </c>
      <c r="U352" s="157">
        <v>0.78</v>
      </c>
      <c r="V352" s="157">
        <f>ROUND(E352*U352,2)</f>
        <v>0.63</v>
      </c>
      <c r="W352" s="157"/>
      <c r="X352" s="157" t="s">
        <v>174</v>
      </c>
      <c r="Y352" s="157" t="s">
        <v>175</v>
      </c>
      <c r="Z352" s="147"/>
      <c r="AA352" s="147"/>
      <c r="AB352" s="147"/>
      <c r="AC352" s="147"/>
      <c r="AD352" s="147"/>
      <c r="AE352" s="147"/>
      <c r="AF352" s="147"/>
      <c r="AG352" s="147" t="s">
        <v>244</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2" x14ac:dyDescent="0.2">
      <c r="A353" s="154"/>
      <c r="B353" s="155"/>
      <c r="C353" s="248" t="s">
        <v>952</v>
      </c>
      <c r="D353" s="249"/>
      <c r="E353" s="249"/>
      <c r="F353" s="249"/>
      <c r="G353" s="249"/>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178</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2" x14ac:dyDescent="0.2">
      <c r="A354" s="154"/>
      <c r="B354" s="155"/>
      <c r="C354" s="178" t="s">
        <v>953</v>
      </c>
      <c r="D354" s="158"/>
      <c r="E354" s="159">
        <v>0.81</v>
      </c>
      <c r="F354" s="157"/>
      <c r="G354" s="157"/>
      <c r="H354" s="157"/>
      <c r="I354" s="157"/>
      <c r="J354" s="157"/>
      <c r="K354" s="157"/>
      <c r="L354" s="157"/>
      <c r="M354" s="157"/>
      <c r="N354" s="156"/>
      <c r="O354" s="156"/>
      <c r="P354" s="156"/>
      <c r="Q354" s="156"/>
      <c r="R354" s="157"/>
      <c r="S354" s="157"/>
      <c r="T354" s="157"/>
      <c r="U354" s="157"/>
      <c r="V354" s="157"/>
      <c r="W354" s="157"/>
      <c r="X354" s="157"/>
      <c r="Y354" s="157"/>
      <c r="Z354" s="147"/>
      <c r="AA354" s="147"/>
      <c r="AB354" s="147"/>
      <c r="AC354" s="147"/>
      <c r="AD354" s="147"/>
      <c r="AE354" s="147"/>
      <c r="AF354" s="147"/>
      <c r="AG354" s="147" t="s">
        <v>179</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68">
        <v>93</v>
      </c>
      <c r="B355" s="169" t="s">
        <v>954</v>
      </c>
      <c r="C355" s="177" t="s">
        <v>955</v>
      </c>
      <c r="D355" s="170" t="s">
        <v>219</v>
      </c>
      <c r="E355" s="171">
        <v>5.4</v>
      </c>
      <c r="F355" s="172"/>
      <c r="G355" s="173">
        <f>ROUND(E355*F355,2)</f>
        <v>0</v>
      </c>
      <c r="H355" s="172"/>
      <c r="I355" s="173">
        <f>ROUND(E355*H355,2)</f>
        <v>0</v>
      </c>
      <c r="J355" s="172"/>
      <c r="K355" s="173">
        <f>ROUND(E355*J355,2)</f>
        <v>0</v>
      </c>
      <c r="L355" s="173">
        <v>21</v>
      </c>
      <c r="M355" s="173">
        <f>G355*(1+L355/100)</f>
        <v>0</v>
      </c>
      <c r="N355" s="171">
        <v>6.0000000000000002E-5</v>
      </c>
      <c r="O355" s="171">
        <f>ROUND(E355*N355,2)</f>
        <v>0</v>
      </c>
      <c r="P355" s="171">
        <v>0</v>
      </c>
      <c r="Q355" s="171">
        <f>ROUND(E355*P355,2)</f>
        <v>0</v>
      </c>
      <c r="R355" s="173" t="s">
        <v>951</v>
      </c>
      <c r="S355" s="173" t="s">
        <v>182</v>
      </c>
      <c r="T355" s="174" t="s">
        <v>182</v>
      </c>
      <c r="U355" s="157">
        <v>7.0000000000000007E-2</v>
      </c>
      <c r="V355" s="157">
        <f>ROUND(E355*U355,2)</f>
        <v>0.38</v>
      </c>
      <c r="W355" s="157"/>
      <c r="X355" s="157" t="s">
        <v>174</v>
      </c>
      <c r="Y355" s="157" t="s">
        <v>175</v>
      </c>
      <c r="Z355" s="147"/>
      <c r="AA355" s="147"/>
      <c r="AB355" s="147"/>
      <c r="AC355" s="147"/>
      <c r="AD355" s="147"/>
      <c r="AE355" s="147"/>
      <c r="AF355" s="147"/>
      <c r="AG355" s="147" t="s">
        <v>244</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2" x14ac:dyDescent="0.2">
      <c r="A356" s="154"/>
      <c r="B356" s="155"/>
      <c r="C356" s="178" t="s">
        <v>956</v>
      </c>
      <c r="D356" s="158"/>
      <c r="E356" s="159">
        <v>5.4</v>
      </c>
      <c r="F356" s="157"/>
      <c r="G356" s="157"/>
      <c r="H356" s="157"/>
      <c r="I356" s="157"/>
      <c r="J356" s="157"/>
      <c r="K356" s="157"/>
      <c r="L356" s="157"/>
      <c r="M356" s="157"/>
      <c r="N356" s="156"/>
      <c r="O356" s="156"/>
      <c r="P356" s="156"/>
      <c r="Q356" s="156"/>
      <c r="R356" s="157"/>
      <c r="S356" s="157"/>
      <c r="T356" s="157"/>
      <c r="U356" s="157"/>
      <c r="V356" s="157"/>
      <c r="W356" s="157"/>
      <c r="X356" s="157"/>
      <c r="Y356" s="157"/>
      <c r="Z356" s="147"/>
      <c r="AA356" s="147"/>
      <c r="AB356" s="147"/>
      <c r="AC356" s="147"/>
      <c r="AD356" s="147"/>
      <c r="AE356" s="147"/>
      <c r="AF356" s="147"/>
      <c r="AG356" s="147" t="s">
        <v>179</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68">
        <v>94</v>
      </c>
      <c r="B357" s="169" t="s">
        <v>957</v>
      </c>
      <c r="C357" s="177" t="s">
        <v>958</v>
      </c>
      <c r="D357" s="170" t="s">
        <v>219</v>
      </c>
      <c r="E357" s="171">
        <v>5.6</v>
      </c>
      <c r="F357" s="172"/>
      <c r="G357" s="173">
        <f>ROUND(E357*F357,2)</f>
        <v>0</v>
      </c>
      <c r="H357" s="172"/>
      <c r="I357" s="173">
        <f>ROUND(E357*H357,2)</f>
        <v>0</v>
      </c>
      <c r="J357" s="172"/>
      <c r="K357" s="173">
        <f>ROUND(E357*J357,2)</f>
        <v>0</v>
      </c>
      <c r="L357" s="173">
        <v>21</v>
      </c>
      <c r="M357" s="173">
        <f>G357*(1+L357/100)</f>
        <v>0</v>
      </c>
      <c r="N357" s="171">
        <v>3.8999999999999999E-4</v>
      </c>
      <c r="O357" s="171">
        <f>ROUND(E357*N357,2)</f>
        <v>0</v>
      </c>
      <c r="P357" s="171">
        <v>0</v>
      </c>
      <c r="Q357" s="171">
        <f>ROUND(E357*P357,2)</f>
        <v>0</v>
      </c>
      <c r="R357" s="173"/>
      <c r="S357" s="173" t="s">
        <v>172</v>
      </c>
      <c r="T357" s="174" t="s">
        <v>173</v>
      </c>
      <c r="U357" s="157">
        <v>0</v>
      </c>
      <c r="V357" s="157">
        <f>ROUND(E357*U357,2)</f>
        <v>0</v>
      </c>
      <c r="W357" s="157"/>
      <c r="X357" s="157" t="s">
        <v>174</v>
      </c>
      <c r="Y357" s="157" t="s">
        <v>175</v>
      </c>
      <c r="Z357" s="147"/>
      <c r="AA357" s="147"/>
      <c r="AB357" s="147"/>
      <c r="AC357" s="147"/>
      <c r="AD357" s="147"/>
      <c r="AE357" s="147"/>
      <c r="AF357" s="147"/>
      <c r="AG357" s="147" t="s">
        <v>176</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2" x14ac:dyDescent="0.2">
      <c r="A358" s="154"/>
      <c r="B358" s="155"/>
      <c r="C358" s="178" t="s">
        <v>959</v>
      </c>
      <c r="D358" s="158"/>
      <c r="E358" s="159">
        <v>5.6</v>
      </c>
      <c r="F358" s="157"/>
      <c r="G358" s="157"/>
      <c r="H358" s="157"/>
      <c r="I358" s="157"/>
      <c r="J358" s="157"/>
      <c r="K358" s="157"/>
      <c r="L358" s="157"/>
      <c r="M358" s="157"/>
      <c r="N358" s="156"/>
      <c r="O358" s="156"/>
      <c r="P358" s="156"/>
      <c r="Q358" s="156"/>
      <c r="R358" s="157"/>
      <c r="S358" s="157"/>
      <c r="T358" s="157"/>
      <c r="U358" s="157"/>
      <c r="V358" s="157"/>
      <c r="W358" s="157"/>
      <c r="X358" s="157"/>
      <c r="Y358" s="157"/>
      <c r="Z358" s="147"/>
      <c r="AA358" s="147"/>
      <c r="AB358" s="147"/>
      <c r="AC358" s="147"/>
      <c r="AD358" s="147"/>
      <c r="AE358" s="147"/>
      <c r="AF358" s="147"/>
      <c r="AG358" s="147" t="s">
        <v>179</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ht="22.5" outlineLevel="1" x14ac:dyDescent="0.2">
      <c r="A359" s="168">
        <v>95</v>
      </c>
      <c r="B359" s="169" t="s">
        <v>960</v>
      </c>
      <c r="C359" s="177" t="s">
        <v>961</v>
      </c>
      <c r="D359" s="170" t="s">
        <v>205</v>
      </c>
      <c r="E359" s="171">
        <v>1.1200000000000001</v>
      </c>
      <c r="F359" s="172"/>
      <c r="G359" s="173">
        <f>ROUND(E359*F359,2)</f>
        <v>0</v>
      </c>
      <c r="H359" s="172"/>
      <c r="I359" s="173">
        <f>ROUND(E359*H359,2)</f>
        <v>0</v>
      </c>
      <c r="J359" s="172"/>
      <c r="K359" s="173">
        <f>ROUND(E359*J359,2)</f>
        <v>0</v>
      </c>
      <c r="L359" s="173">
        <v>21</v>
      </c>
      <c r="M359" s="173">
        <f>G359*(1+L359/100)</f>
        <v>0</v>
      </c>
      <c r="N359" s="171">
        <v>6.0499999999999998E-2</v>
      </c>
      <c r="O359" s="171">
        <f>ROUND(E359*N359,2)</f>
        <v>7.0000000000000007E-2</v>
      </c>
      <c r="P359" s="171">
        <v>0</v>
      </c>
      <c r="Q359" s="171">
        <f>ROUND(E359*P359,2)</f>
        <v>0</v>
      </c>
      <c r="R359" s="173"/>
      <c r="S359" s="173" t="s">
        <v>172</v>
      </c>
      <c r="T359" s="174" t="s">
        <v>183</v>
      </c>
      <c r="U359" s="157">
        <v>0</v>
      </c>
      <c r="V359" s="157">
        <f>ROUND(E359*U359,2)</f>
        <v>0</v>
      </c>
      <c r="W359" s="157"/>
      <c r="X359" s="157" t="s">
        <v>229</v>
      </c>
      <c r="Y359" s="157" t="s">
        <v>175</v>
      </c>
      <c r="Z359" s="147"/>
      <c r="AA359" s="147"/>
      <c r="AB359" s="147"/>
      <c r="AC359" s="147"/>
      <c r="AD359" s="147"/>
      <c r="AE359" s="147"/>
      <c r="AF359" s="147"/>
      <c r="AG359" s="147" t="s">
        <v>230</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2" x14ac:dyDescent="0.2">
      <c r="A360" s="154"/>
      <c r="B360" s="155"/>
      <c r="C360" s="178" t="s">
        <v>962</v>
      </c>
      <c r="D360" s="158"/>
      <c r="E360" s="159">
        <v>1.1200000000000001</v>
      </c>
      <c r="F360" s="157"/>
      <c r="G360" s="157"/>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179</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ht="22.5" outlineLevel="1" x14ac:dyDescent="0.2">
      <c r="A361" s="168">
        <v>96</v>
      </c>
      <c r="B361" s="169" t="s">
        <v>963</v>
      </c>
      <c r="C361" s="177" t="s">
        <v>964</v>
      </c>
      <c r="D361" s="170" t="s">
        <v>205</v>
      </c>
      <c r="E361" s="171">
        <v>0.32</v>
      </c>
      <c r="F361" s="172"/>
      <c r="G361" s="173">
        <f>ROUND(E361*F361,2)</f>
        <v>0</v>
      </c>
      <c r="H361" s="172"/>
      <c r="I361" s="173">
        <f>ROUND(E361*H361,2)</f>
        <v>0</v>
      </c>
      <c r="J361" s="172"/>
      <c r="K361" s="173">
        <f>ROUND(E361*J361,2)</f>
        <v>0</v>
      </c>
      <c r="L361" s="173">
        <v>21</v>
      </c>
      <c r="M361" s="173">
        <f>G361*(1+L361/100)</f>
        <v>0</v>
      </c>
      <c r="N361" s="171">
        <v>6.0499999999999998E-2</v>
      </c>
      <c r="O361" s="171">
        <f>ROUND(E361*N361,2)</f>
        <v>0.02</v>
      </c>
      <c r="P361" s="171">
        <v>0</v>
      </c>
      <c r="Q361" s="171">
        <f>ROUND(E361*P361,2)</f>
        <v>0</v>
      </c>
      <c r="R361" s="173"/>
      <c r="S361" s="173" t="s">
        <v>172</v>
      </c>
      <c r="T361" s="174" t="s">
        <v>183</v>
      </c>
      <c r="U361" s="157">
        <v>0</v>
      </c>
      <c r="V361" s="157">
        <f>ROUND(E361*U361,2)</f>
        <v>0</v>
      </c>
      <c r="W361" s="157"/>
      <c r="X361" s="157" t="s">
        <v>229</v>
      </c>
      <c r="Y361" s="157" t="s">
        <v>175</v>
      </c>
      <c r="Z361" s="147"/>
      <c r="AA361" s="147"/>
      <c r="AB361" s="147"/>
      <c r="AC361" s="147"/>
      <c r="AD361" s="147"/>
      <c r="AE361" s="147"/>
      <c r="AF361" s="147"/>
      <c r="AG361" s="147" t="s">
        <v>230</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2" x14ac:dyDescent="0.2">
      <c r="A362" s="154"/>
      <c r="B362" s="155"/>
      <c r="C362" s="178" t="s">
        <v>965</v>
      </c>
      <c r="D362" s="158"/>
      <c r="E362" s="159">
        <v>0.32</v>
      </c>
      <c r="F362" s="157"/>
      <c r="G362" s="157"/>
      <c r="H362" s="157"/>
      <c r="I362" s="157"/>
      <c r="J362" s="157"/>
      <c r="K362" s="157"/>
      <c r="L362" s="157"/>
      <c r="M362" s="157"/>
      <c r="N362" s="156"/>
      <c r="O362" s="156"/>
      <c r="P362" s="156"/>
      <c r="Q362" s="156"/>
      <c r="R362" s="157"/>
      <c r="S362" s="157"/>
      <c r="T362" s="157"/>
      <c r="U362" s="157"/>
      <c r="V362" s="157"/>
      <c r="W362" s="157"/>
      <c r="X362" s="157"/>
      <c r="Y362" s="157"/>
      <c r="Z362" s="147"/>
      <c r="AA362" s="147"/>
      <c r="AB362" s="147"/>
      <c r="AC362" s="147"/>
      <c r="AD362" s="147"/>
      <c r="AE362" s="147"/>
      <c r="AF362" s="147"/>
      <c r="AG362" s="147" t="s">
        <v>179</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68">
        <v>97</v>
      </c>
      <c r="B363" s="169" t="s">
        <v>966</v>
      </c>
      <c r="C363" s="177" t="s">
        <v>967</v>
      </c>
      <c r="D363" s="170" t="s">
        <v>293</v>
      </c>
      <c r="E363" s="171">
        <v>16.350000000000001</v>
      </c>
      <c r="F363" s="172"/>
      <c r="G363" s="173">
        <f>ROUND(E363*F363,2)</f>
        <v>0</v>
      </c>
      <c r="H363" s="172"/>
      <c r="I363" s="173">
        <f>ROUND(E363*H363,2)</f>
        <v>0</v>
      </c>
      <c r="J363" s="172"/>
      <c r="K363" s="173">
        <f>ROUND(E363*J363,2)</f>
        <v>0</v>
      </c>
      <c r="L363" s="173">
        <v>21</v>
      </c>
      <c r="M363" s="173">
        <f>G363*(1+L363/100)</f>
        <v>0</v>
      </c>
      <c r="N363" s="171">
        <v>6.6E-4</v>
      </c>
      <c r="O363" s="171">
        <f>ROUND(E363*N363,2)</f>
        <v>0.01</v>
      </c>
      <c r="P363" s="171">
        <v>0</v>
      </c>
      <c r="Q363" s="171">
        <f>ROUND(E363*P363,2)</f>
        <v>0</v>
      </c>
      <c r="R363" s="173"/>
      <c r="S363" s="173" t="s">
        <v>172</v>
      </c>
      <c r="T363" s="174" t="s">
        <v>183</v>
      </c>
      <c r="U363" s="157">
        <v>0</v>
      </c>
      <c r="V363" s="157">
        <f>ROUND(E363*U363,2)</f>
        <v>0</v>
      </c>
      <c r="W363" s="157"/>
      <c r="X363" s="157" t="s">
        <v>229</v>
      </c>
      <c r="Y363" s="157" t="s">
        <v>175</v>
      </c>
      <c r="Z363" s="147"/>
      <c r="AA363" s="147"/>
      <c r="AB363" s="147"/>
      <c r="AC363" s="147"/>
      <c r="AD363" s="147"/>
      <c r="AE363" s="147"/>
      <c r="AF363" s="147"/>
      <c r="AG363" s="147" t="s">
        <v>230</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2" x14ac:dyDescent="0.2">
      <c r="A364" s="154"/>
      <c r="B364" s="155"/>
      <c r="C364" s="178" t="s">
        <v>968</v>
      </c>
      <c r="D364" s="158"/>
      <c r="E364" s="159">
        <v>16.350000000000001</v>
      </c>
      <c r="F364" s="157"/>
      <c r="G364" s="157"/>
      <c r="H364" s="157"/>
      <c r="I364" s="157"/>
      <c r="J364" s="157"/>
      <c r="K364" s="157"/>
      <c r="L364" s="157"/>
      <c r="M364" s="157"/>
      <c r="N364" s="156"/>
      <c r="O364" s="156"/>
      <c r="P364" s="156"/>
      <c r="Q364" s="156"/>
      <c r="R364" s="157"/>
      <c r="S364" s="157"/>
      <c r="T364" s="157"/>
      <c r="U364" s="157"/>
      <c r="V364" s="157"/>
      <c r="W364" s="157"/>
      <c r="X364" s="157"/>
      <c r="Y364" s="157"/>
      <c r="Z364" s="147"/>
      <c r="AA364" s="147"/>
      <c r="AB364" s="147"/>
      <c r="AC364" s="147"/>
      <c r="AD364" s="147"/>
      <c r="AE364" s="147"/>
      <c r="AF364" s="147"/>
      <c r="AG364" s="147" t="s">
        <v>179</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68">
        <v>98</v>
      </c>
      <c r="B365" s="169" t="s">
        <v>969</v>
      </c>
      <c r="C365" s="177" t="s">
        <v>970</v>
      </c>
      <c r="D365" s="170" t="s">
        <v>322</v>
      </c>
      <c r="E365" s="171">
        <v>0.17632</v>
      </c>
      <c r="F365" s="172"/>
      <c r="G365" s="173">
        <f>ROUND(E365*F365,2)</f>
        <v>0</v>
      </c>
      <c r="H365" s="172"/>
      <c r="I365" s="173">
        <f>ROUND(E365*H365,2)</f>
        <v>0</v>
      </c>
      <c r="J365" s="172"/>
      <c r="K365" s="173">
        <f>ROUND(E365*J365,2)</f>
        <v>0</v>
      </c>
      <c r="L365" s="173">
        <v>21</v>
      </c>
      <c r="M365" s="173">
        <f>G365*(1+L365/100)</f>
        <v>0</v>
      </c>
      <c r="N365" s="171">
        <v>0</v>
      </c>
      <c r="O365" s="171">
        <f>ROUND(E365*N365,2)</f>
        <v>0</v>
      </c>
      <c r="P365" s="171">
        <v>0</v>
      </c>
      <c r="Q365" s="171">
        <f>ROUND(E365*P365,2)</f>
        <v>0</v>
      </c>
      <c r="R365" s="173" t="s">
        <v>951</v>
      </c>
      <c r="S365" s="173" t="s">
        <v>182</v>
      </c>
      <c r="T365" s="174" t="s">
        <v>182</v>
      </c>
      <c r="U365" s="157">
        <v>1.6</v>
      </c>
      <c r="V365" s="157">
        <f>ROUND(E365*U365,2)</f>
        <v>0.28000000000000003</v>
      </c>
      <c r="W365" s="157"/>
      <c r="X365" s="157" t="s">
        <v>323</v>
      </c>
      <c r="Y365" s="157" t="s">
        <v>175</v>
      </c>
      <c r="Z365" s="147"/>
      <c r="AA365" s="147"/>
      <c r="AB365" s="147"/>
      <c r="AC365" s="147"/>
      <c r="AD365" s="147"/>
      <c r="AE365" s="147"/>
      <c r="AF365" s="147"/>
      <c r="AG365" s="147" t="s">
        <v>324</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2" x14ac:dyDescent="0.2">
      <c r="A366" s="154"/>
      <c r="B366" s="155"/>
      <c r="C366" s="257" t="s">
        <v>449</v>
      </c>
      <c r="D366" s="258"/>
      <c r="E366" s="258"/>
      <c r="F366" s="258"/>
      <c r="G366" s="258"/>
      <c r="H366" s="157"/>
      <c r="I366" s="157"/>
      <c r="J366" s="157"/>
      <c r="K366" s="157"/>
      <c r="L366" s="157"/>
      <c r="M366" s="157"/>
      <c r="N366" s="156"/>
      <c r="O366" s="156"/>
      <c r="P366" s="156"/>
      <c r="Q366" s="156"/>
      <c r="R366" s="157"/>
      <c r="S366" s="157"/>
      <c r="T366" s="157"/>
      <c r="U366" s="157"/>
      <c r="V366" s="157"/>
      <c r="W366" s="157"/>
      <c r="X366" s="157"/>
      <c r="Y366" s="157"/>
      <c r="Z366" s="147"/>
      <c r="AA366" s="147"/>
      <c r="AB366" s="147"/>
      <c r="AC366" s="147"/>
      <c r="AD366" s="147"/>
      <c r="AE366" s="147"/>
      <c r="AF366" s="147"/>
      <c r="AG366" s="147" t="s">
        <v>209</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x14ac:dyDescent="0.2">
      <c r="A367" s="161" t="s">
        <v>167</v>
      </c>
      <c r="B367" s="162" t="s">
        <v>124</v>
      </c>
      <c r="C367" s="176" t="s">
        <v>125</v>
      </c>
      <c r="D367" s="163"/>
      <c r="E367" s="164"/>
      <c r="F367" s="165"/>
      <c r="G367" s="165">
        <f>SUMIF(AG368:AG372,"&lt;&gt;NOR",G368:G372)</f>
        <v>0</v>
      </c>
      <c r="H367" s="165"/>
      <c r="I367" s="165">
        <f>SUM(I368:I372)</f>
        <v>0</v>
      </c>
      <c r="J367" s="165"/>
      <c r="K367" s="165">
        <f>SUM(K368:K372)</f>
        <v>0</v>
      </c>
      <c r="L367" s="165"/>
      <c r="M367" s="165">
        <f>SUM(M368:M372)</f>
        <v>0</v>
      </c>
      <c r="N367" s="164"/>
      <c r="O367" s="164">
        <f>SUM(O368:O372)</f>
        <v>0.04</v>
      </c>
      <c r="P367" s="164"/>
      <c r="Q367" s="164">
        <f>SUM(Q368:Q372)</f>
        <v>0</v>
      </c>
      <c r="R367" s="165"/>
      <c r="S367" s="165"/>
      <c r="T367" s="166"/>
      <c r="U367" s="160"/>
      <c r="V367" s="160">
        <f>SUM(V368:V372)</f>
        <v>1.66</v>
      </c>
      <c r="W367" s="160"/>
      <c r="X367" s="160"/>
      <c r="Y367" s="160"/>
      <c r="AG367" t="s">
        <v>168</v>
      </c>
    </row>
    <row r="368" spans="1:60" outlineLevel="1" x14ac:dyDescent="0.2">
      <c r="A368" s="168">
        <v>99</v>
      </c>
      <c r="B368" s="169" t="s">
        <v>971</v>
      </c>
      <c r="C368" s="177" t="s">
        <v>972</v>
      </c>
      <c r="D368" s="170" t="s">
        <v>205</v>
      </c>
      <c r="E368" s="171">
        <v>7.65</v>
      </c>
      <c r="F368" s="172"/>
      <c r="G368" s="173">
        <f>ROUND(E368*F368,2)</f>
        <v>0</v>
      </c>
      <c r="H368" s="172"/>
      <c r="I368" s="173">
        <f>ROUND(E368*H368,2)</f>
        <v>0</v>
      </c>
      <c r="J368" s="172"/>
      <c r="K368" s="173">
        <f>ROUND(E368*J368,2)</f>
        <v>0</v>
      </c>
      <c r="L368" s="173">
        <v>21</v>
      </c>
      <c r="M368" s="173">
        <f>G368*(1+L368/100)</f>
        <v>0</v>
      </c>
      <c r="N368" s="171">
        <v>2.5000000000000001E-4</v>
      </c>
      <c r="O368" s="171">
        <f>ROUND(E368*N368,2)</f>
        <v>0</v>
      </c>
      <c r="P368" s="171">
        <v>0</v>
      </c>
      <c r="Q368" s="171">
        <f>ROUND(E368*P368,2)</f>
        <v>0</v>
      </c>
      <c r="R368" s="173" t="s">
        <v>973</v>
      </c>
      <c r="S368" s="173" t="s">
        <v>182</v>
      </c>
      <c r="T368" s="174" t="s">
        <v>182</v>
      </c>
      <c r="U368" s="157">
        <v>0.21665999999999999</v>
      </c>
      <c r="V368" s="157">
        <f>ROUND(E368*U368,2)</f>
        <v>1.66</v>
      </c>
      <c r="W368" s="157"/>
      <c r="X368" s="157" t="s">
        <v>174</v>
      </c>
      <c r="Y368" s="157" t="s">
        <v>175</v>
      </c>
      <c r="Z368" s="147"/>
      <c r="AA368" s="147"/>
      <c r="AB368" s="147"/>
      <c r="AC368" s="147"/>
      <c r="AD368" s="147"/>
      <c r="AE368" s="147"/>
      <c r="AF368" s="147"/>
      <c r="AG368" s="147" t="s">
        <v>207</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2" x14ac:dyDescent="0.2">
      <c r="A369" s="154"/>
      <c r="B369" s="155"/>
      <c r="C369" s="257" t="s">
        <v>974</v>
      </c>
      <c r="D369" s="258"/>
      <c r="E369" s="258"/>
      <c r="F369" s="258"/>
      <c r="G369" s="258"/>
      <c r="H369" s="157"/>
      <c r="I369" s="157"/>
      <c r="J369" s="157"/>
      <c r="K369" s="157"/>
      <c r="L369" s="157"/>
      <c r="M369" s="157"/>
      <c r="N369" s="156"/>
      <c r="O369" s="156"/>
      <c r="P369" s="156"/>
      <c r="Q369" s="156"/>
      <c r="R369" s="157"/>
      <c r="S369" s="157"/>
      <c r="T369" s="157"/>
      <c r="U369" s="157"/>
      <c r="V369" s="157"/>
      <c r="W369" s="157"/>
      <c r="X369" s="157"/>
      <c r="Y369" s="157"/>
      <c r="Z369" s="147"/>
      <c r="AA369" s="147"/>
      <c r="AB369" s="147"/>
      <c r="AC369" s="147"/>
      <c r="AD369" s="147"/>
      <c r="AE369" s="147"/>
      <c r="AF369" s="147"/>
      <c r="AG369" s="147" t="s">
        <v>209</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2" x14ac:dyDescent="0.2">
      <c r="A370" s="154"/>
      <c r="B370" s="155"/>
      <c r="C370" s="178" t="s">
        <v>975</v>
      </c>
      <c r="D370" s="158"/>
      <c r="E370" s="159">
        <v>7.65</v>
      </c>
      <c r="F370" s="157"/>
      <c r="G370" s="157"/>
      <c r="H370" s="157"/>
      <c r="I370" s="157"/>
      <c r="J370" s="157"/>
      <c r="K370" s="157"/>
      <c r="L370" s="157"/>
      <c r="M370" s="157"/>
      <c r="N370" s="156"/>
      <c r="O370" s="156"/>
      <c r="P370" s="156"/>
      <c r="Q370" s="156"/>
      <c r="R370" s="157"/>
      <c r="S370" s="157"/>
      <c r="T370" s="157"/>
      <c r="U370" s="157"/>
      <c r="V370" s="157"/>
      <c r="W370" s="157"/>
      <c r="X370" s="157"/>
      <c r="Y370" s="157"/>
      <c r="Z370" s="147"/>
      <c r="AA370" s="147"/>
      <c r="AB370" s="147"/>
      <c r="AC370" s="147"/>
      <c r="AD370" s="147"/>
      <c r="AE370" s="147"/>
      <c r="AF370" s="147"/>
      <c r="AG370" s="147" t="s">
        <v>179</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ht="22.5" outlineLevel="1" x14ac:dyDescent="0.2">
      <c r="A371" s="168">
        <v>100</v>
      </c>
      <c r="B371" s="169" t="s">
        <v>976</v>
      </c>
      <c r="C371" s="177" t="s">
        <v>977</v>
      </c>
      <c r="D371" s="170" t="s">
        <v>205</v>
      </c>
      <c r="E371" s="171">
        <v>9.18</v>
      </c>
      <c r="F371" s="172"/>
      <c r="G371" s="173">
        <f>ROUND(E371*F371,2)</f>
        <v>0</v>
      </c>
      <c r="H371" s="172"/>
      <c r="I371" s="173">
        <f>ROUND(E371*H371,2)</f>
        <v>0</v>
      </c>
      <c r="J371" s="172"/>
      <c r="K371" s="173">
        <f>ROUND(E371*J371,2)</f>
        <v>0</v>
      </c>
      <c r="L371" s="173">
        <v>21</v>
      </c>
      <c r="M371" s="173">
        <f>G371*(1+L371/100)</f>
        <v>0</v>
      </c>
      <c r="N371" s="171">
        <v>4.4000000000000003E-3</v>
      </c>
      <c r="O371" s="171">
        <f>ROUND(E371*N371,2)</f>
        <v>0.04</v>
      </c>
      <c r="P371" s="171">
        <v>0</v>
      </c>
      <c r="Q371" s="171">
        <f>ROUND(E371*P371,2)</f>
        <v>0</v>
      </c>
      <c r="R371" s="173" t="s">
        <v>228</v>
      </c>
      <c r="S371" s="173" t="s">
        <v>182</v>
      </c>
      <c r="T371" s="174" t="s">
        <v>182</v>
      </c>
      <c r="U371" s="157">
        <v>0</v>
      </c>
      <c r="V371" s="157">
        <f>ROUND(E371*U371,2)</f>
        <v>0</v>
      </c>
      <c r="W371" s="157"/>
      <c r="X371" s="157" t="s">
        <v>229</v>
      </c>
      <c r="Y371" s="157" t="s">
        <v>175</v>
      </c>
      <c r="Z371" s="147"/>
      <c r="AA371" s="147"/>
      <c r="AB371" s="147"/>
      <c r="AC371" s="147"/>
      <c r="AD371" s="147"/>
      <c r="AE371" s="147"/>
      <c r="AF371" s="147"/>
      <c r="AG371" s="147" t="s">
        <v>471</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2" x14ac:dyDescent="0.2">
      <c r="A372" s="154"/>
      <c r="B372" s="155"/>
      <c r="C372" s="178" t="s">
        <v>978</v>
      </c>
      <c r="D372" s="158"/>
      <c r="E372" s="159">
        <v>9.18</v>
      </c>
      <c r="F372" s="157"/>
      <c r="G372" s="157"/>
      <c r="H372" s="157"/>
      <c r="I372" s="157"/>
      <c r="J372" s="157"/>
      <c r="K372" s="157"/>
      <c r="L372" s="157"/>
      <c r="M372" s="157"/>
      <c r="N372" s="156"/>
      <c r="O372" s="156"/>
      <c r="P372" s="156"/>
      <c r="Q372" s="156"/>
      <c r="R372" s="157"/>
      <c r="S372" s="157"/>
      <c r="T372" s="157"/>
      <c r="U372" s="157"/>
      <c r="V372" s="157"/>
      <c r="W372" s="157"/>
      <c r="X372" s="157"/>
      <c r="Y372" s="157"/>
      <c r="Z372" s="147"/>
      <c r="AA372" s="147"/>
      <c r="AB372" s="147"/>
      <c r="AC372" s="147"/>
      <c r="AD372" s="147"/>
      <c r="AE372" s="147"/>
      <c r="AF372" s="147"/>
      <c r="AG372" s="147" t="s">
        <v>179</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
      <c r="A373" s="161" t="s">
        <v>167</v>
      </c>
      <c r="B373" s="162" t="s">
        <v>126</v>
      </c>
      <c r="C373" s="176" t="s">
        <v>127</v>
      </c>
      <c r="D373" s="163"/>
      <c r="E373" s="164"/>
      <c r="F373" s="165"/>
      <c r="G373" s="165">
        <f>SUMIF(AG374:AG377,"&lt;&gt;NOR",G374:G377)</f>
        <v>0</v>
      </c>
      <c r="H373" s="165"/>
      <c r="I373" s="165">
        <f>SUM(I374:I377)</f>
        <v>0</v>
      </c>
      <c r="J373" s="165"/>
      <c r="K373" s="165">
        <f>SUM(K374:K377)</f>
        <v>0</v>
      </c>
      <c r="L373" s="165"/>
      <c r="M373" s="165">
        <f>SUM(M374:M377)</f>
        <v>0</v>
      </c>
      <c r="N373" s="164"/>
      <c r="O373" s="164">
        <f>SUM(O374:O377)</f>
        <v>0</v>
      </c>
      <c r="P373" s="164"/>
      <c r="Q373" s="164">
        <f>SUM(Q374:Q377)</f>
        <v>0</v>
      </c>
      <c r="R373" s="165"/>
      <c r="S373" s="165"/>
      <c r="T373" s="166"/>
      <c r="U373" s="160"/>
      <c r="V373" s="160">
        <f>SUM(V374:V377)</f>
        <v>1.82</v>
      </c>
      <c r="W373" s="160"/>
      <c r="X373" s="160"/>
      <c r="Y373" s="160"/>
      <c r="AG373" t="s">
        <v>168</v>
      </c>
    </row>
    <row r="374" spans="1:60" outlineLevel="1" x14ac:dyDescent="0.2">
      <c r="A374" s="168">
        <v>101</v>
      </c>
      <c r="B374" s="169" t="s">
        <v>979</v>
      </c>
      <c r="C374" s="177" t="s">
        <v>980</v>
      </c>
      <c r="D374" s="170" t="s">
        <v>205</v>
      </c>
      <c r="E374" s="171">
        <v>8.85</v>
      </c>
      <c r="F374" s="172"/>
      <c r="G374" s="173">
        <f>ROUND(E374*F374,2)</f>
        <v>0</v>
      </c>
      <c r="H374" s="172"/>
      <c r="I374" s="173">
        <f>ROUND(E374*H374,2)</f>
        <v>0</v>
      </c>
      <c r="J374" s="172"/>
      <c r="K374" s="173">
        <f>ROUND(E374*J374,2)</f>
        <v>0</v>
      </c>
      <c r="L374" s="173">
        <v>21</v>
      </c>
      <c r="M374" s="173">
        <f>G374*(1+L374/100)</f>
        <v>0</v>
      </c>
      <c r="N374" s="171">
        <v>1.0000000000000001E-5</v>
      </c>
      <c r="O374" s="171">
        <f>ROUND(E374*N374,2)</f>
        <v>0</v>
      </c>
      <c r="P374" s="171">
        <v>0</v>
      </c>
      <c r="Q374" s="171">
        <f>ROUND(E374*P374,2)</f>
        <v>0</v>
      </c>
      <c r="R374" s="173" t="s">
        <v>568</v>
      </c>
      <c r="S374" s="173" t="s">
        <v>182</v>
      </c>
      <c r="T374" s="174" t="s">
        <v>182</v>
      </c>
      <c r="U374" s="157">
        <v>0.122</v>
      </c>
      <c r="V374" s="157">
        <f>ROUND(E374*U374,2)</f>
        <v>1.08</v>
      </c>
      <c r="W374" s="157"/>
      <c r="X374" s="157" t="s">
        <v>174</v>
      </c>
      <c r="Y374" s="157" t="s">
        <v>175</v>
      </c>
      <c r="Z374" s="147"/>
      <c r="AA374" s="147"/>
      <c r="AB374" s="147"/>
      <c r="AC374" s="147"/>
      <c r="AD374" s="147"/>
      <c r="AE374" s="147"/>
      <c r="AF374" s="147"/>
      <c r="AG374" s="147" t="s">
        <v>207</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2" x14ac:dyDescent="0.2">
      <c r="A375" s="154"/>
      <c r="B375" s="155"/>
      <c r="C375" s="178" t="s">
        <v>981</v>
      </c>
      <c r="D375" s="158"/>
      <c r="E375" s="159">
        <v>8.85</v>
      </c>
      <c r="F375" s="157"/>
      <c r="G375" s="157"/>
      <c r="H375" s="157"/>
      <c r="I375" s="157"/>
      <c r="J375" s="157"/>
      <c r="K375" s="157"/>
      <c r="L375" s="157"/>
      <c r="M375" s="157"/>
      <c r="N375" s="156"/>
      <c r="O375" s="156"/>
      <c r="P375" s="156"/>
      <c r="Q375" s="156"/>
      <c r="R375" s="157"/>
      <c r="S375" s="157"/>
      <c r="T375" s="157"/>
      <c r="U375" s="157"/>
      <c r="V375" s="157"/>
      <c r="W375" s="157"/>
      <c r="X375" s="157"/>
      <c r="Y375" s="157"/>
      <c r="Z375" s="147"/>
      <c r="AA375" s="147"/>
      <c r="AB375" s="147"/>
      <c r="AC375" s="147"/>
      <c r="AD375" s="147"/>
      <c r="AE375" s="147"/>
      <c r="AF375" s="147"/>
      <c r="AG375" s="147" t="s">
        <v>179</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68">
        <v>102</v>
      </c>
      <c r="B376" s="169" t="s">
        <v>982</v>
      </c>
      <c r="C376" s="177" t="s">
        <v>983</v>
      </c>
      <c r="D376" s="170" t="s">
        <v>205</v>
      </c>
      <c r="E376" s="171">
        <v>10.85</v>
      </c>
      <c r="F376" s="172"/>
      <c r="G376" s="173">
        <f>ROUND(E376*F376,2)</f>
        <v>0</v>
      </c>
      <c r="H376" s="172"/>
      <c r="I376" s="173">
        <f>ROUND(E376*H376,2)</f>
        <v>0</v>
      </c>
      <c r="J376" s="172"/>
      <c r="K376" s="173">
        <f>ROUND(E376*J376,2)</f>
        <v>0</v>
      </c>
      <c r="L376" s="173">
        <v>21</v>
      </c>
      <c r="M376" s="173">
        <f>G376*(1+L376/100)</f>
        <v>0</v>
      </c>
      <c r="N376" s="171">
        <v>1.0000000000000001E-5</v>
      </c>
      <c r="O376" s="171">
        <f>ROUND(E376*N376,2)</f>
        <v>0</v>
      </c>
      <c r="P376" s="171">
        <v>0</v>
      </c>
      <c r="Q376" s="171">
        <f>ROUND(E376*P376,2)</f>
        <v>0</v>
      </c>
      <c r="R376" s="173" t="s">
        <v>568</v>
      </c>
      <c r="S376" s="173" t="s">
        <v>182</v>
      </c>
      <c r="T376" s="174" t="s">
        <v>182</v>
      </c>
      <c r="U376" s="157">
        <v>6.8000000000000005E-2</v>
      </c>
      <c r="V376" s="157">
        <f>ROUND(E376*U376,2)</f>
        <v>0.74</v>
      </c>
      <c r="W376" s="157"/>
      <c r="X376" s="157" t="s">
        <v>174</v>
      </c>
      <c r="Y376" s="157" t="s">
        <v>175</v>
      </c>
      <c r="Z376" s="147"/>
      <c r="AA376" s="147"/>
      <c r="AB376" s="147"/>
      <c r="AC376" s="147"/>
      <c r="AD376" s="147"/>
      <c r="AE376" s="147"/>
      <c r="AF376" s="147"/>
      <c r="AG376" s="147" t="s">
        <v>207</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2" x14ac:dyDescent="0.2">
      <c r="A377" s="154"/>
      <c r="B377" s="155"/>
      <c r="C377" s="178" t="s">
        <v>984</v>
      </c>
      <c r="D377" s="158"/>
      <c r="E377" s="159">
        <v>10.85</v>
      </c>
      <c r="F377" s="157"/>
      <c r="G377" s="157"/>
      <c r="H377" s="157"/>
      <c r="I377" s="157"/>
      <c r="J377" s="157"/>
      <c r="K377" s="157"/>
      <c r="L377" s="157"/>
      <c r="M377" s="157"/>
      <c r="N377" s="156"/>
      <c r="O377" s="156"/>
      <c r="P377" s="156"/>
      <c r="Q377" s="156"/>
      <c r="R377" s="157"/>
      <c r="S377" s="157"/>
      <c r="T377" s="157"/>
      <c r="U377" s="157"/>
      <c r="V377" s="157"/>
      <c r="W377" s="157"/>
      <c r="X377" s="157"/>
      <c r="Y377" s="157"/>
      <c r="Z377" s="147"/>
      <c r="AA377" s="147"/>
      <c r="AB377" s="147"/>
      <c r="AC377" s="147"/>
      <c r="AD377" s="147"/>
      <c r="AE377" s="147"/>
      <c r="AF377" s="147"/>
      <c r="AG377" s="147" t="s">
        <v>179</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x14ac:dyDescent="0.2">
      <c r="A378" s="161" t="s">
        <v>167</v>
      </c>
      <c r="B378" s="162" t="s">
        <v>128</v>
      </c>
      <c r="C378" s="176" t="s">
        <v>129</v>
      </c>
      <c r="D378" s="163"/>
      <c r="E378" s="164"/>
      <c r="F378" s="165"/>
      <c r="G378" s="165">
        <f>SUMIF(AG379:AG385,"&lt;&gt;NOR",G379:G385)</f>
        <v>0</v>
      </c>
      <c r="H378" s="165"/>
      <c r="I378" s="165">
        <f>SUM(I379:I385)</f>
        <v>0</v>
      </c>
      <c r="J378" s="165"/>
      <c r="K378" s="165">
        <f>SUM(K379:K385)</f>
        <v>0</v>
      </c>
      <c r="L378" s="165"/>
      <c r="M378" s="165">
        <f>SUM(M379:M385)</f>
        <v>0</v>
      </c>
      <c r="N378" s="164"/>
      <c r="O378" s="164">
        <f>SUM(O379:O385)</f>
        <v>0.01</v>
      </c>
      <c r="P378" s="164"/>
      <c r="Q378" s="164">
        <f>SUM(Q379:Q385)</f>
        <v>0</v>
      </c>
      <c r="R378" s="165"/>
      <c r="S378" s="165"/>
      <c r="T378" s="166"/>
      <c r="U378" s="160"/>
      <c r="V378" s="160">
        <f>SUM(V379:V385)</f>
        <v>6.0500000000000007</v>
      </c>
      <c r="W378" s="160"/>
      <c r="X378" s="160"/>
      <c r="Y378" s="160"/>
      <c r="AG378" t="s">
        <v>168</v>
      </c>
    </row>
    <row r="379" spans="1:60" ht="22.5" outlineLevel="1" x14ac:dyDescent="0.2">
      <c r="A379" s="168">
        <v>103</v>
      </c>
      <c r="B379" s="169" t="s">
        <v>331</v>
      </c>
      <c r="C379" s="177" t="s">
        <v>332</v>
      </c>
      <c r="D379" s="170" t="s">
        <v>205</v>
      </c>
      <c r="E379" s="171">
        <v>42.005000000000003</v>
      </c>
      <c r="F379" s="172"/>
      <c r="G379" s="173">
        <f>ROUND(E379*F379,2)</f>
        <v>0</v>
      </c>
      <c r="H379" s="172"/>
      <c r="I379" s="173">
        <f>ROUND(E379*H379,2)</f>
        <v>0</v>
      </c>
      <c r="J379" s="172"/>
      <c r="K379" s="173">
        <f>ROUND(E379*J379,2)</f>
        <v>0</v>
      </c>
      <c r="L379" s="173">
        <v>21</v>
      </c>
      <c r="M379" s="173">
        <f>G379*(1+L379/100)</f>
        <v>0</v>
      </c>
      <c r="N379" s="171">
        <v>6.9999999999999994E-5</v>
      </c>
      <c r="O379" s="171">
        <f>ROUND(E379*N379,2)</f>
        <v>0</v>
      </c>
      <c r="P379" s="171">
        <v>0</v>
      </c>
      <c r="Q379" s="171">
        <f>ROUND(E379*P379,2)</f>
        <v>0</v>
      </c>
      <c r="R379" s="173" t="s">
        <v>333</v>
      </c>
      <c r="S379" s="173" t="s">
        <v>182</v>
      </c>
      <c r="T379" s="174" t="s">
        <v>182</v>
      </c>
      <c r="U379" s="157">
        <v>3.2480000000000002E-2</v>
      </c>
      <c r="V379" s="157">
        <f>ROUND(E379*U379,2)</f>
        <v>1.36</v>
      </c>
      <c r="W379" s="157"/>
      <c r="X379" s="157" t="s">
        <v>174</v>
      </c>
      <c r="Y379" s="157" t="s">
        <v>175</v>
      </c>
      <c r="Z379" s="147"/>
      <c r="AA379" s="147"/>
      <c r="AB379" s="147"/>
      <c r="AC379" s="147"/>
      <c r="AD379" s="147"/>
      <c r="AE379" s="147"/>
      <c r="AF379" s="147"/>
      <c r="AG379" s="147" t="s">
        <v>207</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2" x14ac:dyDescent="0.2">
      <c r="A380" s="154"/>
      <c r="B380" s="155"/>
      <c r="C380" s="178" t="s">
        <v>985</v>
      </c>
      <c r="D380" s="158"/>
      <c r="E380" s="159">
        <v>22.305</v>
      </c>
      <c r="F380" s="157"/>
      <c r="G380" s="157"/>
      <c r="H380" s="157"/>
      <c r="I380" s="157"/>
      <c r="J380" s="157"/>
      <c r="K380" s="157"/>
      <c r="L380" s="157"/>
      <c r="M380" s="157"/>
      <c r="N380" s="156"/>
      <c r="O380" s="156"/>
      <c r="P380" s="156"/>
      <c r="Q380" s="156"/>
      <c r="R380" s="157"/>
      <c r="S380" s="157"/>
      <c r="T380" s="157"/>
      <c r="U380" s="157"/>
      <c r="V380" s="157"/>
      <c r="W380" s="157"/>
      <c r="X380" s="157"/>
      <c r="Y380" s="157"/>
      <c r="Z380" s="147"/>
      <c r="AA380" s="147"/>
      <c r="AB380" s="147"/>
      <c r="AC380" s="147"/>
      <c r="AD380" s="147"/>
      <c r="AE380" s="147"/>
      <c r="AF380" s="147"/>
      <c r="AG380" s="147" t="s">
        <v>179</v>
      </c>
      <c r="AH380" s="147">
        <v>5</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78" t="s">
        <v>986</v>
      </c>
      <c r="D381" s="158"/>
      <c r="E381" s="159">
        <v>19.7</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179</v>
      </c>
      <c r="AH381" s="147">
        <v>5</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68">
        <v>104</v>
      </c>
      <c r="B382" s="169" t="s">
        <v>335</v>
      </c>
      <c r="C382" s="177" t="s">
        <v>336</v>
      </c>
      <c r="D382" s="170" t="s">
        <v>205</v>
      </c>
      <c r="E382" s="171">
        <v>42.005000000000003</v>
      </c>
      <c r="F382" s="172"/>
      <c r="G382" s="173">
        <f>ROUND(E382*F382,2)</f>
        <v>0</v>
      </c>
      <c r="H382" s="172"/>
      <c r="I382" s="173">
        <f>ROUND(E382*H382,2)</f>
        <v>0</v>
      </c>
      <c r="J382" s="172"/>
      <c r="K382" s="173">
        <f>ROUND(E382*J382,2)</f>
        <v>0</v>
      </c>
      <c r="L382" s="173">
        <v>21</v>
      </c>
      <c r="M382" s="173">
        <f>G382*(1+L382/100)</f>
        <v>0</v>
      </c>
      <c r="N382" s="171">
        <v>1.4999999999999999E-4</v>
      </c>
      <c r="O382" s="171">
        <f>ROUND(E382*N382,2)</f>
        <v>0.01</v>
      </c>
      <c r="P382" s="171">
        <v>0</v>
      </c>
      <c r="Q382" s="171">
        <f>ROUND(E382*P382,2)</f>
        <v>0</v>
      </c>
      <c r="R382" s="173" t="s">
        <v>333</v>
      </c>
      <c r="S382" s="173" t="s">
        <v>182</v>
      </c>
      <c r="T382" s="174" t="s">
        <v>182</v>
      </c>
      <c r="U382" s="157">
        <v>0.10191</v>
      </c>
      <c r="V382" s="157">
        <f>ROUND(E382*U382,2)</f>
        <v>4.28</v>
      </c>
      <c r="W382" s="157"/>
      <c r="X382" s="157" t="s">
        <v>174</v>
      </c>
      <c r="Y382" s="157" t="s">
        <v>175</v>
      </c>
      <c r="Z382" s="147"/>
      <c r="AA382" s="147"/>
      <c r="AB382" s="147"/>
      <c r="AC382" s="147"/>
      <c r="AD382" s="147"/>
      <c r="AE382" s="147"/>
      <c r="AF382" s="147"/>
      <c r="AG382" s="147" t="s">
        <v>207</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2" x14ac:dyDescent="0.2">
      <c r="A383" s="154"/>
      <c r="B383" s="155"/>
      <c r="C383" s="178" t="s">
        <v>987</v>
      </c>
      <c r="D383" s="158"/>
      <c r="E383" s="159">
        <v>42.005000000000003</v>
      </c>
      <c r="F383" s="157"/>
      <c r="G383" s="157"/>
      <c r="H383" s="157"/>
      <c r="I383" s="157"/>
      <c r="J383" s="157"/>
      <c r="K383" s="157"/>
      <c r="L383" s="157"/>
      <c r="M383" s="157"/>
      <c r="N383" s="156"/>
      <c r="O383" s="156"/>
      <c r="P383" s="156"/>
      <c r="Q383" s="156"/>
      <c r="R383" s="157"/>
      <c r="S383" s="157"/>
      <c r="T383" s="157"/>
      <c r="U383" s="157"/>
      <c r="V383" s="157"/>
      <c r="W383" s="157"/>
      <c r="X383" s="157"/>
      <c r="Y383" s="157"/>
      <c r="Z383" s="147"/>
      <c r="AA383" s="147"/>
      <c r="AB383" s="147"/>
      <c r="AC383" s="147"/>
      <c r="AD383" s="147"/>
      <c r="AE383" s="147"/>
      <c r="AF383" s="147"/>
      <c r="AG383" s="147" t="s">
        <v>179</v>
      </c>
      <c r="AH383" s="147">
        <v>5</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68">
        <v>105</v>
      </c>
      <c r="B384" s="169" t="s">
        <v>988</v>
      </c>
      <c r="C384" s="177" t="s">
        <v>989</v>
      </c>
      <c r="D384" s="170" t="s">
        <v>205</v>
      </c>
      <c r="E384" s="171">
        <v>19.7</v>
      </c>
      <c r="F384" s="172"/>
      <c r="G384" s="173">
        <f>ROUND(E384*F384,2)</f>
        <v>0</v>
      </c>
      <c r="H384" s="172"/>
      <c r="I384" s="173">
        <f>ROUND(E384*H384,2)</f>
        <v>0</v>
      </c>
      <c r="J384" s="172"/>
      <c r="K384" s="173">
        <f>ROUND(E384*J384,2)</f>
        <v>0</v>
      </c>
      <c r="L384" s="173">
        <v>21</v>
      </c>
      <c r="M384" s="173">
        <f>G384*(1+L384/100)</f>
        <v>0</v>
      </c>
      <c r="N384" s="171">
        <v>0</v>
      </c>
      <c r="O384" s="171">
        <f>ROUND(E384*N384,2)</f>
        <v>0</v>
      </c>
      <c r="P384" s="171">
        <v>0</v>
      </c>
      <c r="Q384" s="171">
        <f>ROUND(E384*P384,2)</f>
        <v>0</v>
      </c>
      <c r="R384" s="173" t="s">
        <v>333</v>
      </c>
      <c r="S384" s="173" t="s">
        <v>182</v>
      </c>
      <c r="T384" s="174" t="s">
        <v>182</v>
      </c>
      <c r="U384" s="157">
        <v>2.1000000000000001E-2</v>
      </c>
      <c r="V384" s="157">
        <f>ROUND(E384*U384,2)</f>
        <v>0.41</v>
      </c>
      <c r="W384" s="157"/>
      <c r="X384" s="157" t="s">
        <v>174</v>
      </c>
      <c r="Y384" s="157" t="s">
        <v>175</v>
      </c>
      <c r="Z384" s="147"/>
      <c r="AA384" s="147"/>
      <c r="AB384" s="147"/>
      <c r="AC384" s="147"/>
      <c r="AD384" s="147"/>
      <c r="AE384" s="147"/>
      <c r="AF384" s="147"/>
      <c r="AG384" s="147" t="s">
        <v>207</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2" x14ac:dyDescent="0.2">
      <c r="A385" s="154"/>
      <c r="B385" s="155"/>
      <c r="C385" s="178" t="s">
        <v>986</v>
      </c>
      <c r="D385" s="158"/>
      <c r="E385" s="159">
        <v>19.7</v>
      </c>
      <c r="F385" s="157"/>
      <c r="G385" s="157"/>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179</v>
      </c>
      <c r="AH385" s="147">
        <v>5</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x14ac:dyDescent="0.2">
      <c r="A386" s="161" t="s">
        <v>167</v>
      </c>
      <c r="B386" s="162" t="s">
        <v>132</v>
      </c>
      <c r="C386" s="176" t="s">
        <v>133</v>
      </c>
      <c r="D386" s="163"/>
      <c r="E386" s="164"/>
      <c r="F386" s="165"/>
      <c r="G386" s="165">
        <f>SUMIF(AG387:AG416,"&lt;&gt;NOR",G387:G416)</f>
        <v>0</v>
      </c>
      <c r="H386" s="165"/>
      <c r="I386" s="165">
        <f>SUM(I387:I416)</f>
        <v>0</v>
      </c>
      <c r="J386" s="165"/>
      <c r="K386" s="165">
        <f>SUM(K387:K416)</f>
        <v>0</v>
      </c>
      <c r="L386" s="165"/>
      <c r="M386" s="165">
        <f>SUM(M387:M416)</f>
        <v>0</v>
      </c>
      <c r="N386" s="164"/>
      <c r="O386" s="164">
        <f>SUM(O387:O416)</f>
        <v>0</v>
      </c>
      <c r="P386" s="164"/>
      <c r="Q386" s="164">
        <f>SUM(Q387:Q416)</f>
        <v>0</v>
      </c>
      <c r="R386" s="165"/>
      <c r="S386" s="165"/>
      <c r="T386" s="166"/>
      <c r="U386" s="160"/>
      <c r="V386" s="160">
        <f>SUM(V387:V416)</f>
        <v>0</v>
      </c>
      <c r="W386" s="160"/>
      <c r="X386" s="160"/>
      <c r="Y386" s="160"/>
      <c r="AG386" t="s">
        <v>168</v>
      </c>
    </row>
    <row r="387" spans="1:60" outlineLevel="1" x14ac:dyDescent="0.2">
      <c r="A387" s="168">
        <v>106</v>
      </c>
      <c r="B387" s="169" t="s">
        <v>990</v>
      </c>
      <c r="C387" s="177" t="s">
        <v>991</v>
      </c>
      <c r="D387" s="170" t="s">
        <v>992</v>
      </c>
      <c r="E387" s="171">
        <v>1</v>
      </c>
      <c r="F387" s="172"/>
      <c r="G387" s="173">
        <f>ROUND(E387*F387,2)</f>
        <v>0</v>
      </c>
      <c r="H387" s="172"/>
      <c r="I387" s="173">
        <f>ROUND(E387*H387,2)</f>
        <v>0</v>
      </c>
      <c r="J387" s="172"/>
      <c r="K387" s="173">
        <f>ROUND(E387*J387,2)</f>
        <v>0</v>
      </c>
      <c r="L387" s="173">
        <v>21</v>
      </c>
      <c r="M387" s="173">
        <f>G387*(1+L387/100)</f>
        <v>0</v>
      </c>
      <c r="N387" s="171">
        <v>0</v>
      </c>
      <c r="O387" s="171">
        <f>ROUND(E387*N387,2)</f>
        <v>0</v>
      </c>
      <c r="P387" s="171">
        <v>0</v>
      </c>
      <c r="Q387" s="171">
        <f>ROUND(E387*P387,2)</f>
        <v>0</v>
      </c>
      <c r="R387" s="173"/>
      <c r="S387" s="173" t="s">
        <v>172</v>
      </c>
      <c r="T387" s="174" t="s">
        <v>173</v>
      </c>
      <c r="U387" s="157">
        <v>0</v>
      </c>
      <c r="V387" s="157">
        <f>ROUND(E387*U387,2)</f>
        <v>0</v>
      </c>
      <c r="W387" s="157"/>
      <c r="X387" s="157" t="s">
        <v>174</v>
      </c>
      <c r="Y387" s="157" t="s">
        <v>175</v>
      </c>
      <c r="Z387" s="147"/>
      <c r="AA387" s="147"/>
      <c r="AB387" s="147"/>
      <c r="AC387" s="147"/>
      <c r="AD387" s="147"/>
      <c r="AE387" s="147"/>
      <c r="AF387" s="147"/>
      <c r="AG387" s="147" t="s">
        <v>176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2" x14ac:dyDescent="0.2">
      <c r="A388" s="154"/>
      <c r="B388" s="155"/>
      <c r="C388" s="248" t="s">
        <v>993</v>
      </c>
      <c r="D388" s="249"/>
      <c r="E388" s="249"/>
      <c r="F388" s="249"/>
      <c r="G388" s="249"/>
      <c r="H388" s="157"/>
      <c r="I388" s="157"/>
      <c r="J388" s="157"/>
      <c r="K388" s="157"/>
      <c r="L388" s="157"/>
      <c r="M388" s="157"/>
      <c r="N388" s="156"/>
      <c r="O388" s="156"/>
      <c r="P388" s="156"/>
      <c r="Q388" s="156"/>
      <c r="R388" s="157"/>
      <c r="S388" s="157"/>
      <c r="T388" s="157"/>
      <c r="U388" s="157"/>
      <c r="V388" s="157"/>
      <c r="W388" s="157"/>
      <c r="X388" s="157"/>
      <c r="Y388" s="157"/>
      <c r="Z388" s="147"/>
      <c r="AA388" s="147"/>
      <c r="AB388" s="147"/>
      <c r="AC388" s="147"/>
      <c r="AD388" s="147"/>
      <c r="AE388" s="147"/>
      <c r="AF388" s="147"/>
      <c r="AG388" s="147" t="s">
        <v>178</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68">
        <v>107</v>
      </c>
      <c r="B389" s="169" t="s">
        <v>994</v>
      </c>
      <c r="C389" s="177" t="s">
        <v>995</v>
      </c>
      <c r="D389" s="170" t="s">
        <v>992</v>
      </c>
      <c r="E389" s="171">
        <v>1</v>
      </c>
      <c r="F389" s="172"/>
      <c r="G389" s="173">
        <f>ROUND(E389*F389,2)</f>
        <v>0</v>
      </c>
      <c r="H389" s="172"/>
      <c r="I389" s="173">
        <f>ROUND(E389*H389,2)</f>
        <v>0</v>
      </c>
      <c r="J389" s="172"/>
      <c r="K389" s="173">
        <f>ROUND(E389*J389,2)</f>
        <v>0</v>
      </c>
      <c r="L389" s="173">
        <v>21</v>
      </c>
      <c r="M389" s="173">
        <f>G389*(1+L389/100)</f>
        <v>0</v>
      </c>
      <c r="N389" s="171">
        <v>0</v>
      </c>
      <c r="O389" s="171">
        <f>ROUND(E389*N389,2)</f>
        <v>0</v>
      </c>
      <c r="P389" s="171">
        <v>0</v>
      </c>
      <c r="Q389" s="171">
        <f>ROUND(E389*P389,2)</f>
        <v>0</v>
      </c>
      <c r="R389" s="173"/>
      <c r="S389" s="173" t="s">
        <v>172</v>
      </c>
      <c r="T389" s="174" t="s">
        <v>173</v>
      </c>
      <c r="U389" s="157">
        <v>0</v>
      </c>
      <c r="V389" s="157">
        <f>ROUND(E389*U389,2)</f>
        <v>0</v>
      </c>
      <c r="W389" s="157"/>
      <c r="X389" s="157" t="s">
        <v>174</v>
      </c>
      <c r="Y389" s="157" t="s">
        <v>175</v>
      </c>
      <c r="Z389" s="147"/>
      <c r="AA389" s="147"/>
      <c r="AB389" s="147"/>
      <c r="AC389" s="147"/>
      <c r="AD389" s="147"/>
      <c r="AE389" s="147"/>
      <c r="AF389" s="147"/>
      <c r="AG389" s="147" t="s">
        <v>176</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2" x14ac:dyDescent="0.2">
      <c r="A390" s="154"/>
      <c r="B390" s="155"/>
      <c r="C390" s="248" t="s">
        <v>996</v>
      </c>
      <c r="D390" s="249"/>
      <c r="E390" s="249"/>
      <c r="F390" s="249"/>
      <c r="G390" s="249"/>
      <c r="H390" s="157"/>
      <c r="I390" s="157"/>
      <c r="J390" s="157"/>
      <c r="K390" s="157"/>
      <c r="L390" s="157"/>
      <c r="M390" s="157"/>
      <c r="N390" s="156"/>
      <c r="O390" s="156"/>
      <c r="P390" s="156"/>
      <c r="Q390" s="156"/>
      <c r="R390" s="157"/>
      <c r="S390" s="157"/>
      <c r="T390" s="157"/>
      <c r="U390" s="157"/>
      <c r="V390" s="157"/>
      <c r="W390" s="157"/>
      <c r="X390" s="157"/>
      <c r="Y390" s="157"/>
      <c r="Z390" s="147"/>
      <c r="AA390" s="147"/>
      <c r="AB390" s="147"/>
      <c r="AC390" s="147"/>
      <c r="AD390" s="147"/>
      <c r="AE390" s="147"/>
      <c r="AF390" s="147"/>
      <c r="AG390" s="147" t="s">
        <v>178</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2" x14ac:dyDescent="0.2">
      <c r="A391" s="154"/>
      <c r="B391" s="155"/>
      <c r="C391" s="178" t="s">
        <v>73</v>
      </c>
      <c r="D391" s="158"/>
      <c r="E391" s="159">
        <v>1</v>
      </c>
      <c r="F391" s="157"/>
      <c r="G391" s="157"/>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179</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68">
        <v>108</v>
      </c>
      <c r="B392" s="169" t="s">
        <v>997</v>
      </c>
      <c r="C392" s="177" t="s">
        <v>998</v>
      </c>
      <c r="D392" s="170" t="s">
        <v>584</v>
      </c>
      <c r="E392" s="171">
        <v>1</v>
      </c>
      <c r="F392" s="172"/>
      <c r="G392" s="173">
        <f>ROUND(E392*F392,2)</f>
        <v>0</v>
      </c>
      <c r="H392" s="172"/>
      <c r="I392" s="173">
        <f>ROUND(E392*H392,2)</f>
        <v>0</v>
      </c>
      <c r="J392" s="172"/>
      <c r="K392" s="173">
        <f>ROUND(E392*J392,2)</f>
        <v>0</v>
      </c>
      <c r="L392" s="173">
        <v>21</v>
      </c>
      <c r="M392" s="173">
        <f>G392*(1+L392/100)</f>
        <v>0</v>
      </c>
      <c r="N392" s="171">
        <v>0</v>
      </c>
      <c r="O392" s="171">
        <f>ROUND(E392*N392,2)</f>
        <v>0</v>
      </c>
      <c r="P392" s="171">
        <v>0</v>
      </c>
      <c r="Q392" s="171">
        <f>ROUND(E392*P392,2)</f>
        <v>0</v>
      </c>
      <c r="R392" s="173"/>
      <c r="S392" s="173" t="s">
        <v>172</v>
      </c>
      <c r="T392" s="174" t="s">
        <v>183</v>
      </c>
      <c r="U392" s="157">
        <v>0</v>
      </c>
      <c r="V392" s="157">
        <f>ROUND(E392*U392,2)</f>
        <v>0</v>
      </c>
      <c r="W392" s="157"/>
      <c r="X392" s="157" t="s">
        <v>174</v>
      </c>
      <c r="Y392" s="157" t="s">
        <v>175</v>
      </c>
      <c r="Z392" s="147"/>
      <c r="AA392" s="147"/>
      <c r="AB392" s="147"/>
      <c r="AC392" s="147"/>
      <c r="AD392" s="147"/>
      <c r="AE392" s="147"/>
      <c r="AF392" s="147"/>
      <c r="AG392" s="147" t="s">
        <v>176</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2" x14ac:dyDescent="0.2">
      <c r="A393" s="154"/>
      <c r="B393" s="155"/>
      <c r="C393" s="248" t="s">
        <v>999</v>
      </c>
      <c r="D393" s="249"/>
      <c r="E393" s="249"/>
      <c r="F393" s="249"/>
      <c r="G393" s="249"/>
      <c r="H393" s="157"/>
      <c r="I393" s="157"/>
      <c r="J393" s="157"/>
      <c r="K393" s="157"/>
      <c r="L393" s="157"/>
      <c r="M393" s="157"/>
      <c r="N393" s="156"/>
      <c r="O393" s="156"/>
      <c r="P393" s="156"/>
      <c r="Q393" s="156"/>
      <c r="R393" s="157"/>
      <c r="S393" s="157"/>
      <c r="T393" s="157"/>
      <c r="U393" s="157"/>
      <c r="V393" s="157"/>
      <c r="W393" s="157"/>
      <c r="X393" s="157"/>
      <c r="Y393" s="157"/>
      <c r="Z393" s="147"/>
      <c r="AA393" s="147"/>
      <c r="AB393" s="147"/>
      <c r="AC393" s="147"/>
      <c r="AD393" s="147"/>
      <c r="AE393" s="147"/>
      <c r="AF393" s="147"/>
      <c r="AG393" s="147" t="s">
        <v>178</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3" x14ac:dyDescent="0.2">
      <c r="A394" s="154"/>
      <c r="B394" s="155"/>
      <c r="C394" s="246" t="s">
        <v>1000</v>
      </c>
      <c r="D394" s="247"/>
      <c r="E394" s="247"/>
      <c r="F394" s="247"/>
      <c r="G394" s="247"/>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178</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3" x14ac:dyDescent="0.2">
      <c r="A395" s="154"/>
      <c r="B395" s="155"/>
      <c r="C395" s="246" t="s">
        <v>1001</v>
      </c>
      <c r="D395" s="247"/>
      <c r="E395" s="247"/>
      <c r="F395" s="247"/>
      <c r="G395" s="247"/>
      <c r="H395" s="157"/>
      <c r="I395" s="157"/>
      <c r="J395" s="157"/>
      <c r="K395" s="157"/>
      <c r="L395" s="157"/>
      <c r="M395" s="157"/>
      <c r="N395" s="156"/>
      <c r="O395" s="156"/>
      <c r="P395" s="156"/>
      <c r="Q395" s="156"/>
      <c r="R395" s="157"/>
      <c r="S395" s="157"/>
      <c r="T395" s="157"/>
      <c r="U395" s="157"/>
      <c r="V395" s="157"/>
      <c r="W395" s="157"/>
      <c r="X395" s="157"/>
      <c r="Y395" s="157"/>
      <c r="Z395" s="147"/>
      <c r="AA395" s="147"/>
      <c r="AB395" s="147"/>
      <c r="AC395" s="147"/>
      <c r="AD395" s="147"/>
      <c r="AE395" s="147"/>
      <c r="AF395" s="147"/>
      <c r="AG395" s="147" t="s">
        <v>178</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
      <c r="A396" s="154"/>
      <c r="B396" s="155"/>
      <c r="C396" s="178" t="s">
        <v>73</v>
      </c>
      <c r="D396" s="158"/>
      <c r="E396" s="159">
        <v>1</v>
      </c>
      <c r="F396" s="157"/>
      <c r="G396" s="157"/>
      <c r="H396" s="157"/>
      <c r="I396" s="157"/>
      <c r="J396" s="157"/>
      <c r="K396" s="157"/>
      <c r="L396" s="157"/>
      <c r="M396" s="157"/>
      <c r="N396" s="156"/>
      <c r="O396" s="156"/>
      <c r="P396" s="156"/>
      <c r="Q396" s="156"/>
      <c r="R396" s="157"/>
      <c r="S396" s="157"/>
      <c r="T396" s="157"/>
      <c r="U396" s="157"/>
      <c r="V396" s="157"/>
      <c r="W396" s="157"/>
      <c r="X396" s="157"/>
      <c r="Y396" s="157"/>
      <c r="Z396" s="147"/>
      <c r="AA396" s="147"/>
      <c r="AB396" s="147"/>
      <c r="AC396" s="147"/>
      <c r="AD396" s="147"/>
      <c r="AE396" s="147"/>
      <c r="AF396" s="147"/>
      <c r="AG396" s="147" t="s">
        <v>179</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68">
        <v>109</v>
      </c>
      <c r="B397" s="169" t="s">
        <v>1002</v>
      </c>
      <c r="C397" s="177" t="s">
        <v>1003</v>
      </c>
      <c r="D397" s="170" t="s">
        <v>584</v>
      </c>
      <c r="E397" s="171">
        <v>1</v>
      </c>
      <c r="F397" s="172"/>
      <c r="G397" s="173">
        <f>ROUND(E397*F397,2)</f>
        <v>0</v>
      </c>
      <c r="H397" s="172"/>
      <c r="I397" s="173">
        <f>ROUND(E397*H397,2)</f>
        <v>0</v>
      </c>
      <c r="J397" s="172"/>
      <c r="K397" s="173">
        <f>ROUND(E397*J397,2)</f>
        <v>0</v>
      </c>
      <c r="L397" s="173">
        <v>21</v>
      </c>
      <c r="M397" s="173">
        <f>G397*(1+L397/100)</f>
        <v>0</v>
      </c>
      <c r="N397" s="171">
        <v>0</v>
      </c>
      <c r="O397" s="171">
        <f>ROUND(E397*N397,2)</f>
        <v>0</v>
      </c>
      <c r="P397" s="171">
        <v>0</v>
      </c>
      <c r="Q397" s="171">
        <f>ROUND(E397*P397,2)</f>
        <v>0</v>
      </c>
      <c r="R397" s="173"/>
      <c r="S397" s="173" t="s">
        <v>172</v>
      </c>
      <c r="T397" s="174" t="s">
        <v>183</v>
      </c>
      <c r="U397" s="157">
        <v>0</v>
      </c>
      <c r="V397" s="157">
        <f>ROUND(E397*U397,2)</f>
        <v>0</v>
      </c>
      <c r="W397" s="157"/>
      <c r="X397" s="157" t="s">
        <v>174</v>
      </c>
      <c r="Y397" s="157" t="s">
        <v>175</v>
      </c>
      <c r="Z397" s="147"/>
      <c r="AA397" s="147"/>
      <c r="AB397" s="147"/>
      <c r="AC397" s="147"/>
      <c r="AD397" s="147"/>
      <c r="AE397" s="147"/>
      <c r="AF397" s="147"/>
      <c r="AG397" s="147" t="s">
        <v>207</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2" x14ac:dyDescent="0.2">
      <c r="A398" s="154"/>
      <c r="B398" s="155"/>
      <c r="C398" s="248" t="s">
        <v>1004</v>
      </c>
      <c r="D398" s="249"/>
      <c r="E398" s="249"/>
      <c r="F398" s="249"/>
      <c r="G398" s="249"/>
      <c r="H398" s="157"/>
      <c r="I398" s="157"/>
      <c r="J398" s="157"/>
      <c r="K398" s="157"/>
      <c r="L398" s="157"/>
      <c r="M398" s="157"/>
      <c r="N398" s="156"/>
      <c r="O398" s="156"/>
      <c r="P398" s="156"/>
      <c r="Q398" s="156"/>
      <c r="R398" s="157"/>
      <c r="S398" s="157"/>
      <c r="T398" s="157"/>
      <c r="U398" s="157"/>
      <c r="V398" s="157"/>
      <c r="W398" s="157"/>
      <c r="X398" s="157"/>
      <c r="Y398" s="157"/>
      <c r="Z398" s="147"/>
      <c r="AA398" s="147"/>
      <c r="AB398" s="147"/>
      <c r="AC398" s="147"/>
      <c r="AD398" s="147"/>
      <c r="AE398" s="147"/>
      <c r="AF398" s="147"/>
      <c r="AG398" s="147" t="s">
        <v>178</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3" x14ac:dyDescent="0.2">
      <c r="A399" s="154"/>
      <c r="B399" s="155"/>
      <c r="C399" s="246" t="s">
        <v>1005</v>
      </c>
      <c r="D399" s="247"/>
      <c r="E399" s="247"/>
      <c r="F399" s="247"/>
      <c r="G399" s="247"/>
      <c r="H399" s="157"/>
      <c r="I399" s="157"/>
      <c r="J399" s="157"/>
      <c r="K399" s="157"/>
      <c r="L399" s="157"/>
      <c r="M399" s="157"/>
      <c r="N399" s="156"/>
      <c r="O399" s="156"/>
      <c r="P399" s="156"/>
      <c r="Q399" s="156"/>
      <c r="R399" s="157"/>
      <c r="S399" s="157"/>
      <c r="T399" s="157"/>
      <c r="U399" s="157"/>
      <c r="V399" s="157"/>
      <c r="W399" s="157"/>
      <c r="X399" s="157"/>
      <c r="Y399" s="157"/>
      <c r="Z399" s="147"/>
      <c r="AA399" s="147"/>
      <c r="AB399" s="147"/>
      <c r="AC399" s="147"/>
      <c r="AD399" s="147"/>
      <c r="AE399" s="147"/>
      <c r="AF399" s="147"/>
      <c r="AG399" s="147" t="s">
        <v>178</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3" x14ac:dyDescent="0.2">
      <c r="A400" s="154"/>
      <c r="B400" s="155"/>
      <c r="C400" s="246" t="s">
        <v>1006</v>
      </c>
      <c r="D400" s="247"/>
      <c r="E400" s="247"/>
      <c r="F400" s="247"/>
      <c r="G400" s="24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178</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3" x14ac:dyDescent="0.2">
      <c r="A401" s="154"/>
      <c r="B401" s="155"/>
      <c r="C401" s="246" t="s">
        <v>1007</v>
      </c>
      <c r="D401" s="247"/>
      <c r="E401" s="247"/>
      <c r="F401" s="247"/>
      <c r="G401" s="247"/>
      <c r="H401" s="157"/>
      <c r="I401" s="157"/>
      <c r="J401" s="157"/>
      <c r="K401" s="157"/>
      <c r="L401" s="157"/>
      <c r="M401" s="157"/>
      <c r="N401" s="156"/>
      <c r="O401" s="156"/>
      <c r="P401" s="156"/>
      <c r="Q401" s="156"/>
      <c r="R401" s="157"/>
      <c r="S401" s="157"/>
      <c r="T401" s="157"/>
      <c r="U401" s="157"/>
      <c r="V401" s="157"/>
      <c r="W401" s="157"/>
      <c r="X401" s="157"/>
      <c r="Y401" s="157"/>
      <c r="Z401" s="147"/>
      <c r="AA401" s="147"/>
      <c r="AB401" s="147"/>
      <c r="AC401" s="147"/>
      <c r="AD401" s="147"/>
      <c r="AE401" s="147"/>
      <c r="AF401" s="147"/>
      <c r="AG401" s="147" t="s">
        <v>178</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3" x14ac:dyDescent="0.2">
      <c r="A402" s="154"/>
      <c r="B402" s="155"/>
      <c r="C402" s="246" t="s">
        <v>1008</v>
      </c>
      <c r="D402" s="247"/>
      <c r="E402" s="247"/>
      <c r="F402" s="247"/>
      <c r="G402" s="247"/>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178</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246" t="s">
        <v>1009</v>
      </c>
      <c r="D403" s="247"/>
      <c r="E403" s="247"/>
      <c r="F403" s="247"/>
      <c r="G403" s="24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178</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3" x14ac:dyDescent="0.2">
      <c r="A404" s="154"/>
      <c r="B404" s="155"/>
      <c r="C404" s="246" t="s">
        <v>1039</v>
      </c>
      <c r="D404" s="247"/>
      <c r="E404" s="247"/>
      <c r="F404" s="247"/>
      <c r="G404" s="247"/>
      <c r="H404" s="157"/>
      <c r="I404" s="157"/>
      <c r="J404" s="157"/>
      <c r="K404" s="157"/>
      <c r="L404" s="157"/>
      <c r="M404" s="157"/>
      <c r="N404" s="156"/>
      <c r="O404" s="156"/>
      <c r="P404" s="156"/>
      <c r="Q404" s="156"/>
      <c r="R404" s="157"/>
      <c r="S404" s="157"/>
      <c r="T404" s="157"/>
      <c r="U404" s="157"/>
      <c r="V404" s="157"/>
      <c r="W404" s="157"/>
      <c r="X404" s="157"/>
      <c r="Y404" s="157"/>
      <c r="Z404" s="147"/>
      <c r="AA404" s="147"/>
      <c r="AB404" s="147"/>
      <c r="AC404" s="147"/>
      <c r="AD404" s="147"/>
      <c r="AE404" s="147"/>
      <c r="AF404" s="147"/>
      <c r="AG404" s="147" t="s">
        <v>178</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3" x14ac:dyDescent="0.2">
      <c r="A405" s="154"/>
      <c r="B405" s="155"/>
      <c r="C405" s="246" t="s">
        <v>1040</v>
      </c>
      <c r="D405" s="247"/>
      <c r="E405" s="247"/>
      <c r="F405" s="247"/>
      <c r="G405" s="247"/>
      <c r="H405" s="157"/>
      <c r="I405" s="157"/>
      <c r="J405" s="157"/>
      <c r="K405" s="157"/>
      <c r="L405" s="157"/>
      <c r="M405" s="157"/>
      <c r="N405" s="156"/>
      <c r="O405" s="156"/>
      <c r="P405" s="156"/>
      <c r="Q405" s="156"/>
      <c r="R405" s="157"/>
      <c r="S405" s="157"/>
      <c r="T405" s="157"/>
      <c r="U405" s="157"/>
      <c r="V405" s="157"/>
      <c r="W405" s="157"/>
      <c r="X405" s="157"/>
      <c r="Y405" s="157"/>
      <c r="Z405" s="147"/>
      <c r="AA405" s="147"/>
      <c r="AB405" s="147"/>
      <c r="AC405" s="147"/>
      <c r="AD405" s="147"/>
      <c r="AE405" s="147"/>
      <c r="AF405" s="147"/>
      <c r="AG405" s="147" t="s">
        <v>178</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3" x14ac:dyDescent="0.2">
      <c r="A406" s="154"/>
      <c r="B406" s="155"/>
      <c r="C406" s="246" t="s">
        <v>1010</v>
      </c>
      <c r="D406" s="247"/>
      <c r="E406" s="247"/>
      <c r="F406" s="247"/>
      <c r="G406" s="247"/>
      <c r="H406" s="157"/>
      <c r="I406" s="157"/>
      <c r="J406" s="157"/>
      <c r="K406" s="157"/>
      <c r="L406" s="157"/>
      <c r="M406" s="157"/>
      <c r="N406" s="156"/>
      <c r="O406" s="156"/>
      <c r="P406" s="156"/>
      <c r="Q406" s="156"/>
      <c r="R406" s="157"/>
      <c r="S406" s="157"/>
      <c r="T406" s="157"/>
      <c r="U406" s="157"/>
      <c r="V406" s="157"/>
      <c r="W406" s="157"/>
      <c r="X406" s="157"/>
      <c r="Y406" s="157"/>
      <c r="Z406" s="147"/>
      <c r="AA406" s="147"/>
      <c r="AB406" s="147"/>
      <c r="AC406" s="147"/>
      <c r="AD406" s="147"/>
      <c r="AE406" s="147"/>
      <c r="AF406" s="147"/>
      <c r="AG406" s="147" t="s">
        <v>178</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3" x14ac:dyDescent="0.2">
      <c r="A407" s="154"/>
      <c r="B407" s="155"/>
      <c r="C407" s="246" t="s">
        <v>1011</v>
      </c>
      <c r="D407" s="247"/>
      <c r="E407" s="247"/>
      <c r="F407" s="247"/>
      <c r="G407" s="247"/>
      <c r="H407" s="157"/>
      <c r="I407" s="157"/>
      <c r="J407" s="157"/>
      <c r="K407" s="157"/>
      <c r="L407" s="157"/>
      <c r="M407" s="157"/>
      <c r="N407" s="156"/>
      <c r="O407" s="156"/>
      <c r="P407" s="156"/>
      <c r="Q407" s="156"/>
      <c r="R407" s="157"/>
      <c r="S407" s="157"/>
      <c r="T407" s="157"/>
      <c r="U407" s="157"/>
      <c r="V407" s="157"/>
      <c r="W407" s="157"/>
      <c r="X407" s="157"/>
      <c r="Y407" s="157"/>
      <c r="Z407" s="147"/>
      <c r="AA407" s="147"/>
      <c r="AB407" s="147"/>
      <c r="AC407" s="147"/>
      <c r="AD407" s="147"/>
      <c r="AE407" s="147"/>
      <c r="AF407" s="147"/>
      <c r="AG407" s="147" t="s">
        <v>178</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3" x14ac:dyDescent="0.2">
      <c r="A408" s="154"/>
      <c r="B408" s="155"/>
      <c r="C408" s="246" t="s">
        <v>1012</v>
      </c>
      <c r="D408" s="247"/>
      <c r="E408" s="247"/>
      <c r="F408" s="247"/>
      <c r="G408" s="247"/>
      <c r="H408" s="157"/>
      <c r="I408" s="157"/>
      <c r="J408" s="157"/>
      <c r="K408" s="157"/>
      <c r="L408" s="157"/>
      <c r="M408" s="157"/>
      <c r="N408" s="156"/>
      <c r="O408" s="156"/>
      <c r="P408" s="156"/>
      <c r="Q408" s="156"/>
      <c r="R408" s="157"/>
      <c r="S408" s="157"/>
      <c r="T408" s="157"/>
      <c r="U408" s="157"/>
      <c r="V408" s="157"/>
      <c r="W408" s="157"/>
      <c r="X408" s="157"/>
      <c r="Y408" s="157"/>
      <c r="Z408" s="147"/>
      <c r="AA408" s="147"/>
      <c r="AB408" s="147"/>
      <c r="AC408" s="147"/>
      <c r="AD408" s="147"/>
      <c r="AE408" s="147"/>
      <c r="AF408" s="147"/>
      <c r="AG408" s="147" t="s">
        <v>178</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3" x14ac:dyDescent="0.2">
      <c r="A409" s="154"/>
      <c r="B409" s="155"/>
      <c r="C409" s="246" t="s">
        <v>133</v>
      </c>
      <c r="D409" s="247"/>
      <c r="E409" s="247"/>
      <c r="F409" s="247"/>
      <c r="G409" s="247"/>
      <c r="H409" s="157"/>
      <c r="I409" s="157"/>
      <c r="J409" s="157"/>
      <c r="K409" s="157"/>
      <c r="L409" s="157"/>
      <c r="M409" s="157"/>
      <c r="N409" s="156"/>
      <c r="O409" s="156"/>
      <c r="P409" s="156"/>
      <c r="Q409" s="156"/>
      <c r="R409" s="157"/>
      <c r="S409" s="157"/>
      <c r="T409" s="157"/>
      <c r="U409" s="157"/>
      <c r="V409" s="157"/>
      <c r="W409" s="157"/>
      <c r="X409" s="157"/>
      <c r="Y409" s="157"/>
      <c r="Z409" s="147"/>
      <c r="AA409" s="147"/>
      <c r="AB409" s="147"/>
      <c r="AC409" s="147"/>
      <c r="AD409" s="147"/>
      <c r="AE409" s="147"/>
      <c r="AF409" s="147"/>
      <c r="AG409" s="147" t="s">
        <v>178</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3" x14ac:dyDescent="0.2">
      <c r="A410" s="154"/>
      <c r="B410" s="155"/>
      <c r="C410" s="246" t="s">
        <v>1013</v>
      </c>
      <c r="D410" s="247"/>
      <c r="E410" s="247"/>
      <c r="F410" s="247"/>
      <c r="G410" s="247"/>
      <c r="H410" s="157"/>
      <c r="I410" s="157"/>
      <c r="J410" s="157"/>
      <c r="K410" s="157"/>
      <c r="L410" s="157"/>
      <c r="M410" s="157"/>
      <c r="N410" s="156"/>
      <c r="O410" s="156"/>
      <c r="P410" s="156"/>
      <c r="Q410" s="156"/>
      <c r="R410" s="157"/>
      <c r="S410" s="157"/>
      <c r="T410" s="157"/>
      <c r="U410" s="157"/>
      <c r="V410" s="157"/>
      <c r="W410" s="157"/>
      <c r="X410" s="157"/>
      <c r="Y410" s="157"/>
      <c r="Z410" s="147"/>
      <c r="AA410" s="147"/>
      <c r="AB410" s="147"/>
      <c r="AC410" s="147"/>
      <c r="AD410" s="147"/>
      <c r="AE410" s="147"/>
      <c r="AF410" s="147"/>
      <c r="AG410" s="147" t="s">
        <v>178</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3" x14ac:dyDescent="0.2">
      <c r="A411" s="154"/>
      <c r="B411" s="155"/>
      <c r="C411" s="246" t="s">
        <v>1014</v>
      </c>
      <c r="D411" s="247"/>
      <c r="E411" s="247"/>
      <c r="F411" s="247"/>
      <c r="G411" s="247"/>
      <c r="H411" s="157"/>
      <c r="I411" s="157"/>
      <c r="J411" s="157"/>
      <c r="K411" s="157"/>
      <c r="L411" s="157"/>
      <c r="M411" s="157"/>
      <c r="N411" s="156"/>
      <c r="O411" s="156"/>
      <c r="P411" s="156"/>
      <c r="Q411" s="156"/>
      <c r="R411" s="157"/>
      <c r="S411" s="157"/>
      <c r="T411" s="157"/>
      <c r="U411" s="157"/>
      <c r="V411" s="157"/>
      <c r="W411" s="157"/>
      <c r="X411" s="157"/>
      <c r="Y411" s="157"/>
      <c r="Z411" s="147"/>
      <c r="AA411" s="147"/>
      <c r="AB411" s="147"/>
      <c r="AC411" s="147"/>
      <c r="AD411" s="147"/>
      <c r="AE411" s="147"/>
      <c r="AF411" s="147"/>
      <c r="AG411" s="147" t="s">
        <v>178</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
      <c r="A412" s="154"/>
      <c r="B412" s="155"/>
      <c r="C412" s="246" t="s">
        <v>1015</v>
      </c>
      <c r="D412" s="247"/>
      <c r="E412" s="247"/>
      <c r="F412" s="247"/>
      <c r="G412" s="247"/>
      <c r="H412" s="157"/>
      <c r="I412" s="157"/>
      <c r="J412" s="157"/>
      <c r="K412" s="157"/>
      <c r="L412" s="157"/>
      <c r="M412" s="157"/>
      <c r="N412" s="156"/>
      <c r="O412" s="156"/>
      <c r="P412" s="156"/>
      <c r="Q412" s="156"/>
      <c r="R412" s="157"/>
      <c r="S412" s="157"/>
      <c r="T412" s="157"/>
      <c r="U412" s="157"/>
      <c r="V412" s="157"/>
      <c r="W412" s="157"/>
      <c r="X412" s="157"/>
      <c r="Y412" s="157"/>
      <c r="Z412" s="147"/>
      <c r="AA412" s="147"/>
      <c r="AB412" s="147"/>
      <c r="AC412" s="147"/>
      <c r="AD412" s="147"/>
      <c r="AE412" s="147"/>
      <c r="AF412" s="147"/>
      <c r="AG412" s="147" t="s">
        <v>178</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2" x14ac:dyDescent="0.2">
      <c r="A413" s="154"/>
      <c r="B413" s="155"/>
      <c r="C413" s="178" t="s">
        <v>73</v>
      </c>
      <c r="D413" s="158"/>
      <c r="E413" s="159">
        <v>1</v>
      </c>
      <c r="F413" s="157"/>
      <c r="G413" s="157"/>
      <c r="H413" s="157"/>
      <c r="I413" s="157"/>
      <c r="J413" s="157"/>
      <c r="K413" s="157"/>
      <c r="L413" s="157"/>
      <c r="M413" s="157"/>
      <c r="N413" s="156"/>
      <c r="O413" s="156"/>
      <c r="P413" s="156"/>
      <c r="Q413" s="156"/>
      <c r="R413" s="157"/>
      <c r="S413" s="157"/>
      <c r="T413" s="157"/>
      <c r="U413" s="157"/>
      <c r="V413" s="157"/>
      <c r="W413" s="157"/>
      <c r="X413" s="157"/>
      <c r="Y413" s="157"/>
      <c r="Z413" s="147"/>
      <c r="AA413" s="147"/>
      <c r="AB413" s="147"/>
      <c r="AC413" s="147"/>
      <c r="AD413" s="147"/>
      <c r="AE413" s="147"/>
      <c r="AF413" s="147"/>
      <c r="AG413" s="147" t="s">
        <v>179</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8">
        <v>110</v>
      </c>
      <c r="B414" s="169" t="s">
        <v>1016</v>
      </c>
      <c r="C414" s="177" t="s">
        <v>1017</v>
      </c>
      <c r="D414" s="170" t="s">
        <v>445</v>
      </c>
      <c r="E414" s="171">
        <v>2</v>
      </c>
      <c r="F414" s="172"/>
      <c r="G414" s="173">
        <f>ROUND(E414*F414,2)</f>
        <v>0</v>
      </c>
      <c r="H414" s="172"/>
      <c r="I414" s="173">
        <f>ROUND(E414*H414,2)</f>
        <v>0</v>
      </c>
      <c r="J414" s="172"/>
      <c r="K414" s="173">
        <f>ROUND(E414*J414,2)</f>
        <v>0</v>
      </c>
      <c r="L414" s="173">
        <v>21</v>
      </c>
      <c r="M414" s="173">
        <f>G414*(1+L414/100)</f>
        <v>0</v>
      </c>
      <c r="N414" s="171">
        <v>0</v>
      </c>
      <c r="O414" s="171">
        <f>ROUND(E414*N414,2)</f>
        <v>0</v>
      </c>
      <c r="P414" s="171">
        <v>0</v>
      </c>
      <c r="Q414" s="171">
        <f>ROUND(E414*P414,2)</f>
        <v>0</v>
      </c>
      <c r="R414" s="173"/>
      <c r="S414" s="173" t="s">
        <v>172</v>
      </c>
      <c r="T414" s="174" t="s">
        <v>183</v>
      </c>
      <c r="U414" s="157">
        <v>0</v>
      </c>
      <c r="V414" s="157">
        <f>ROUND(E414*U414,2)</f>
        <v>0</v>
      </c>
      <c r="W414" s="157"/>
      <c r="X414" s="157" t="s">
        <v>229</v>
      </c>
      <c r="Y414" s="157" t="s">
        <v>175</v>
      </c>
      <c r="Z414" s="147"/>
      <c r="AA414" s="147"/>
      <c r="AB414" s="147"/>
      <c r="AC414" s="147"/>
      <c r="AD414" s="147"/>
      <c r="AE414" s="147"/>
      <c r="AF414" s="147"/>
      <c r="AG414" s="147" t="s">
        <v>471</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2" x14ac:dyDescent="0.2">
      <c r="A415" s="154"/>
      <c r="B415" s="155"/>
      <c r="C415" s="248" t="s">
        <v>1018</v>
      </c>
      <c r="D415" s="249"/>
      <c r="E415" s="249"/>
      <c r="F415" s="249"/>
      <c r="G415" s="249"/>
      <c r="H415" s="157"/>
      <c r="I415" s="157"/>
      <c r="J415" s="157"/>
      <c r="K415" s="157"/>
      <c r="L415" s="157"/>
      <c r="M415" s="157"/>
      <c r="N415" s="156"/>
      <c r="O415" s="156"/>
      <c r="P415" s="156"/>
      <c r="Q415" s="156"/>
      <c r="R415" s="157"/>
      <c r="S415" s="157"/>
      <c r="T415" s="157"/>
      <c r="U415" s="157"/>
      <c r="V415" s="157"/>
      <c r="W415" s="157"/>
      <c r="X415" s="157"/>
      <c r="Y415" s="157"/>
      <c r="Z415" s="147"/>
      <c r="AA415" s="147"/>
      <c r="AB415" s="147"/>
      <c r="AC415" s="147"/>
      <c r="AD415" s="147"/>
      <c r="AE415" s="147"/>
      <c r="AF415" s="147"/>
      <c r="AG415" s="147" t="s">
        <v>178</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2" x14ac:dyDescent="0.2">
      <c r="A416" s="154"/>
      <c r="B416" s="155"/>
      <c r="C416" s="178" t="s">
        <v>75</v>
      </c>
      <c r="D416" s="158"/>
      <c r="E416" s="159">
        <v>2</v>
      </c>
      <c r="F416" s="157"/>
      <c r="G416" s="157"/>
      <c r="H416" s="157"/>
      <c r="I416" s="157"/>
      <c r="J416" s="157"/>
      <c r="K416" s="157"/>
      <c r="L416" s="157"/>
      <c r="M416" s="157"/>
      <c r="N416" s="156"/>
      <c r="O416" s="156"/>
      <c r="P416" s="156"/>
      <c r="Q416" s="156"/>
      <c r="R416" s="157"/>
      <c r="S416" s="157"/>
      <c r="T416" s="157"/>
      <c r="U416" s="157"/>
      <c r="V416" s="157"/>
      <c r="W416" s="157"/>
      <c r="X416" s="157"/>
      <c r="Y416" s="157"/>
      <c r="Z416" s="147"/>
      <c r="AA416" s="147"/>
      <c r="AB416" s="147"/>
      <c r="AC416" s="147"/>
      <c r="AD416" s="147"/>
      <c r="AE416" s="147"/>
      <c r="AF416" s="147"/>
      <c r="AG416" s="147" t="s">
        <v>179</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x14ac:dyDescent="0.2">
      <c r="A417" s="161" t="s">
        <v>167</v>
      </c>
      <c r="B417" s="162" t="s">
        <v>134</v>
      </c>
      <c r="C417" s="176" t="s">
        <v>135</v>
      </c>
      <c r="D417" s="163"/>
      <c r="E417" s="164"/>
      <c r="F417" s="165"/>
      <c r="G417" s="165">
        <f>SUMIF(AG418:AG438,"&lt;&gt;NOR",G418:G438)</f>
        <v>0</v>
      </c>
      <c r="H417" s="165"/>
      <c r="I417" s="165">
        <f>SUM(I418:I438)</f>
        <v>0</v>
      </c>
      <c r="J417" s="165"/>
      <c r="K417" s="165">
        <f>SUM(K418:K438)</f>
        <v>0</v>
      </c>
      <c r="L417" s="165"/>
      <c r="M417" s="165">
        <f>SUM(M418:M438)</f>
        <v>0</v>
      </c>
      <c r="N417" s="164"/>
      <c r="O417" s="164">
        <f>SUM(O418:O438)</f>
        <v>0.15</v>
      </c>
      <c r="P417" s="164"/>
      <c r="Q417" s="164">
        <f>SUM(Q418:Q438)</f>
        <v>0</v>
      </c>
      <c r="R417" s="165"/>
      <c r="S417" s="165"/>
      <c r="T417" s="166"/>
      <c r="U417" s="160"/>
      <c r="V417" s="160">
        <f>SUM(V418:V438)</f>
        <v>41.6</v>
      </c>
      <c r="W417" s="160"/>
      <c r="X417" s="160"/>
      <c r="Y417" s="160"/>
      <c r="AG417" t="s">
        <v>168</v>
      </c>
    </row>
    <row r="418" spans="1:60" outlineLevel="1" x14ac:dyDescent="0.2">
      <c r="A418" s="168">
        <v>111</v>
      </c>
      <c r="B418" s="169" t="s">
        <v>1019</v>
      </c>
      <c r="C418" s="177" t="s">
        <v>1020</v>
      </c>
      <c r="D418" s="170" t="s">
        <v>219</v>
      </c>
      <c r="E418" s="171">
        <v>1.2</v>
      </c>
      <c r="F418" s="172"/>
      <c r="G418" s="173">
        <f>ROUND(E418*F418,2)</f>
        <v>0</v>
      </c>
      <c r="H418" s="172"/>
      <c r="I418" s="173">
        <f>ROUND(E418*H418,2)</f>
        <v>0</v>
      </c>
      <c r="J418" s="172"/>
      <c r="K418" s="173">
        <f>ROUND(E418*J418,2)</f>
        <v>0</v>
      </c>
      <c r="L418" s="173">
        <v>21</v>
      </c>
      <c r="M418" s="173">
        <f>G418*(1+L418/100)</f>
        <v>0</v>
      </c>
      <c r="N418" s="171">
        <v>0</v>
      </c>
      <c r="O418" s="171">
        <f>ROUND(E418*N418,2)</f>
        <v>0</v>
      </c>
      <c r="P418" s="171">
        <v>7.5000000000000002E-4</v>
      </c>
      <c r="Q418" s="171">
        <f>ROUND(E418*P418,2)</f>
        <v>0</v>
      </c>
      <c r="R418" s="173" t="s">
        <v>294</v>
      </c>
      <c r="S418" s="173" t="s">
        <v>182</v>
      </c>
      <c r="T418" s="174" t="s">
        <v>182</v>
      </c>
      <c r="U418" s="157">
        <v>2.4</v>
      </c>
      <c r="V418" s="157">
        <f>ROUND(E418*U418,2)</f>
        <v>2.88</v>
      </c>
      <c r="W418" s="157"/>
      <c r="X418" s="157" t="s">
        <v>174</v>
      </c>
      <c r="Y418" s="157" t="s">
        <v>175</v>
      </c>
      <c r="Z418" s="147"/>
      <c r="AA418" s="147"/>
      <c r="AB418" s="147"/>
      <c r="AC418" s="147"/>
      <c r="AD418" s="147"/>
      <c r="AE418" s="147"/>
      <c r="AF418" s="147"/>
      <c r="AG418" s="147" t="s">
        <v>207</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2" x14ac:dyDescent="0.2">
      <c r="A419" s="154"/>
      <c r="B419" s="155"/>
      <c r="C419" s="178" t="s">
        <v>1021</v>
      </c>
      <c r="D419" s="158"/>
      <c r="E419" s="159">
        <v>1.2</v>
      </c>
      <c r="F419" s="157"/>
      <c r="G419" s="157"/>
      <c r="H419" s="157"/>
      <c r="I419" s="157"/>
      <c r="J419" s="157"/>
      <c r="K419" s="157"/>
      <c r="L419" s="157"/>
      <c r="M419" s="157"/>
      <c r="N419" s="156"/>
      <c r="O419" s="156"/>
      <c r="P419" s="156"/>
      <c r="Q419" s="156"/>
      <c r="R419" s="157"/>
      <c r="S419" s="157"/>
      <c r="T419" s="157"/>
      <c r="U419" s="157"/>
      <c r="V419" s="157"/>
      <c r="W419" s="157"/>
      <c r="X419" s="157"/>
      <c r="Y419" s="157"/>
      <c r="Z419" s="147"/>
      <c r="AA419" s="147"/>
      <c r="AB419" s="147"/>
      <c r="AC419" s="147"/>
      <c r="AD419" s="147"/>
      <c r="AE419" s="147"/>
      <c r="AF419" s="147"/>
      <c r="AG419" s="147" t="s">
        <v>179</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ht="33.75" outlineLevel="1" x14ac:dyDescent="0.2">
      <c r="A420" s="168">
        <v>112</v>
      </c>
      <c r="B420" s="169" t="s">
        <v>1022</v>
      </c>
      <c r="C420" s="177" t="s">
        <v>1023</v>
      </c>
      <c r="D420" s="170" t="s">
        <v>219</v>
      </c>
      <c r="E420" s="171">
        <v>22.5</v>
      </c>
      <c r="F420" s="172"/>
      <c r="G420" s="173">
        <f>ROUND(E420*F420,2)</f>
        <v>0</v>
      </c>
      <c r="H420" s="172"/>
      <c r="I420" s="173">
        <f>ROUND(E420*H420,2)</f>
        <v>0</v>
      </c>
      <c r="J420" s="172"/>
      <c r="K420" s="173">
        <f>ROUND(E420*J420,2)</f>
        <v>0</v>
      </c>
      <c r="L420" s="173">
        <v>21</v>
      </c>
      <c r="M420" s="173">
        <f>G420*(1+L420/100)</f>
        <v>0</v>
      </c>
      <c r="N420" s="171">
        <v>1.7600000000000001E-3</v>
      </c>
      <c r="O420" s="171">
        <f>ROUND(E420*N420,2)</f>
        <v>0.04</v>
      </c>
      <c r="P420" s="171">
        <v>0</v>
      </c>
      <c r="Q420" s="171">
        <f>ROUND(E420*P420,2)</f>
        <v>0</v>
      </c>
      <c r="R420" s="173" t="s">
        <v>134</v>
      </c>
      <c r="S420" s="173" t="s">
        <v>182</v>
      </c>
      <c r="T420" s="174" t="s">
        <v>182</v>
      </c>
      <c r="U420" s="157">
        <v>0.18</v>
      </c>
      <c r="V420" s="157">
        <f>ROUND(E420*U420,2)</f>
        <v>4.05</v>
      </c>
      <c r="W420" s="157"/>
      <c r="X420" s="157" t="s">
        <v>174</v>
      </c>
      <c r="Y420" s="157" t="s">
        <v>175</v>
      </c>
      <c r="Z420" s="147"/>
      <c r="AA420" s="147"/>
      <c r="AB420" s="147"/>
      <c r="AC420" s="147"/>
      <c r="AD420" s="147"/>
      <c r="AE420" s="147"/>
      <c r="AF420" s="147"/>
      <c r="AG420" s="147" t="s">
        <v>207</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2" x14ac:dyDescent="0.2">
      <c r="A421" s="154"/>
      <c r="B421" s="155"/>
      <c r="C421" s="248" t="s">
        <v>1024</v>
      </c>
      <c r="D421" s="249"/>
      <c r="E421" s="249"/>
      <c r="F421" s="249"/>
      <c r="G421" s="249"/>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178</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2" x14ac:dyDescent="0.2">
      <c r="A422" s="154"/>
      <c r="B422" s="155"/>
      <c r="C422" s="178" t="s">
        <v>1025</v>
      </c>
      <c r="D422" s="158"/>
      <c r="E422" s="159">
        <v>22.5</v>
      </c>
      <c r="F422" s="157"/>
      <c r="G422" s="157"/>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179</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ht="22.5" outlineLevel="1" x14ac:dyDescent="0.2">
      <c r="A423" s="168">
        <v>113</v>
      </c>
      <c r="B423" s="169" t="s">
        <v>1026</v>
      </c>
      <c r="C423" s="177" t="s">
        <v>1027</v>
      </c>
      <c r="D423" s="170" t="s">
        <v>219</v>
      </c>
      <c r="E423" s="171">
        <v>72</v>
      </c>
      <c r="F423" s="172"/>
      <c r="G423" s="173">
        <f>ROUND(E423*F423,2)</f>
        <v>0</v>
      </c>
      <c r="H423" s="172"/>
      <c r="I423" s="173">
        <f>ROUND(E423*H423,2)</f>
        <v>0</v>
      </c>
      <c r="J423" s="172"/>
      <c r="K423" s="173">
        <f>ROUND(E423*J423,2)</f>
        <v>0</v>
      </c>
      <c r="L423" s="173">
        <v>21</v>
      </c>
      <c r="M423" s="173">
        <f>G423*(1+L423/100)</f>
        <v>0</v>
      </c>
      <c r="N423" s="171">
        <v>9.8999999999999999E-4</v>
      </c>
      <c r="O423" s="171">
        <f>ROUND(E423*N423,2)</f>
        <v>7.0000000000000007E-2</v>
      </c>
      <c r="P423" s="171">
        <v>0</v>
      </c>
      <c r="Q423" s="171">
        <f>ROUND(E423*P423,2)</f>
        <v>0</v>
      </c>
      <c r="R423" s="173" t="s">
        <v>134</v>
      </c>
      <c r="S423" s="173" t="s">
        <v>182</v>
      </c>
      <c r="T423" s="174" t="s">
        <v>182</v>
      </c>
      <c r="U423" s="157">
        <v>0.13</v>
      </c>
      <c r="V423" s="157">
        <f>ROUND(E423*U423,2)</f>
        <v>9.36</v>
      </c>
      <c r="W423" s="157"/>
      <c r="X423" s="157" t="s">
        <v>174</v>
      </c>
      <c r="Y423" s="157" t="s">
        <v>175</v>
      </c>
      <c r="Z423" s="147"/>
      <c r="AA423" s="147"/>
      <c r="AB423" s="147"/>
      <c r="AC423" s="147"/>
      <c r="AD423" s="147"/>
      <c r="AE423" s="147"/>
      <c r="AF423" s="147"/>
      <c r="AG423" s="147" t="s">
        <v>207</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2" x14ac:dyDescent="0.2">
      <c r="A424" s="154"/>
      <c r="B424" s="155"/>
      <c r="C424" s="248" t="s">
        <v>1024</v>
      </c>
      <c r="D424" s="249"/>
      <c r="E424" s="249"/>
      <c r="F424" s="249"/>
      <c r="G424" s="249"/>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178</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2" x14ac:dyDescent="0.2">
      <c r="A425" s="154"/>
      <c r="B425" s="155"/>
      <c r="C425" s="178" t="s">
        <v>1028</v>
      </c>
      <c r="D425" s="158"/>
      <c r="E425" s="159">
        <v>72</v>
      </c>
      <c r="F425" s="157"/>
      <c r="G425" s="157"/>
      <c r="H425" s="157"/>
      <c r="I425" s="157"/>
      <c r="J425" s="157"/>
      <c r="K425" s="157"/>
      <c r="L425" s="157"/>
      <c r="M425" s="157"/>
      <c r="N425" s="156"/>
      <c r="O425" s="156"/>
      <c r="P425" s="156"/>
      <c r="Q425" s="156"/>
      <c r="R425" s="157"/>
      <c r="S425" s="157"/>
      <c r="T425" s="157"/>
      <c r="U425" s="157"/>
      <c r="V425" s="157"/>
      <c r="W425" s="157"/>
      <c r="X425" s="157"/>
      <c r="Y425" s="157"/>
      <c r="Z425" s="147"/>
      <c r="AA425" s="147"/>
      <c r="AB425" s="147"/>
      <c r="AC425" s="147"/>
      <c r="AD425" s="147"/>
      <c r="AE425" s="147"/>
      <c r="AF425" s="147"/>
      <c r="AG425" s="147" t="s">
        <v>179</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68">
        <v>114</v>
      </c>
      <c r="B426" s="169" t="s">
        <v>574</v>
      </c>
      <c r="C426" s="177" t="s">
        <v>575</v>
      </c>
      <c r="D426" s="170" t="s">
        <v>219</v>
      </c>
      <c r="E426" s="171">
        <v>35</v>
      </c>
      <c r="F426" s="172"/>
      <c r="G426" s="173">
        <f>ROUND(E426*F426,2)</f>
        <v>0</v>
      </c>
      <c r="H426" s="172"/>
      <c r="I426" s="173">
        <f>ROUND(E426*H426,2)</f>
        <v>0</v>
      </c>
      <c r="J426" s="172"/>
      <c r="K426" s="173">
        <f>ROUND(E426*J426,2)</f>
        <v>0</v>
      </c>
      <c r="L426" s="173">
        <v>21</v>
      </c>
      <c r="M426" s="173">
        <f>G426*(1+L426/100)</f>
        <v>0</v>
      </c>
      <c r="N426" s="171">
        <v>1.3999999999999999E-4</v>
      </c>
      <c r="O426" s="171">
        <f>ROUND(E426*N426,2)</f>
        <v>0</v>
      </c>
      <c r="P426" s="171">
        <v>0</v>
      </c>
      <c r="Q426" s="171">
        <f>ROUND(E426*P426,2)</f>
        <v>0</v>
      </c>
      <c r="R426" s="173" t="s">
        <v>134</v>
      </c>
      <c r="S426" s="173" t="s">
        <v>182</v>
      </c>
      <c r="T426" s="174" t="s">
        <v>182</v>
      </c>
      <c r="U426" s="157">
        <v>0.5</v>
      </c>
      <c r="V426" s="157">
        <f>ROUND(E426*U426,2)</f>
        <v>17.5</v>
      </c>
      <c r="W426" s="157"/>
      <c r="X426" s="157" t="s">
        <v>174</v>
      </c>
      <c r="Y426" s="157" t="s">
        <v>175</v>
      </c>
      <c r="Z426" s="147"/>
      <c r="AA426" s="147"/>
      <c r="AB426" s="147"/>
      <c r="AC426" s="147"/>
      <c r="AD426" s="147"/>
      <c r="AE426" s="147"/>
      <c r="AF426" s="147"/>
      <c r="AG426" s="147" t="s">
        <v>207</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2" x14ac:dyDescent="0.2">
      <c r="A427" s="154"/>
      <c r="B427" s="155"/>
      <c r="C427" s="178" t="s">
        <v>1029</v>
      </c>
      <c r="D427" s="158"/>
      <c r="E427" s="159">
        <v>35</v>
      </c>
      <c r="F427" s="157"/>
      <c r="G427" s="157"/>
      <c r="H427" s="157"/>
      <c r="I427" s="157"/>
      <c r="J427" s="157"/>
      <c r="K427" s="157"/>
      <c r="L427" s="157"/>
      <c r="M427" s="157"/>
      <c r="N427" s="156"/>
      <c r="O427" s="156"/>
      <c r="P427" s="156"/>
      <c r="Q427" s="156"/>
      <c r="R427" s="157"/>
      <c r="S427" s="157"/>
      <c r="T427" s="157"/>
      <c r="U427" s="157"/>
      <c r="V427" s="157"/>
      <c r="W427" s="157"/>
      <c r="X427" s="157"/>
      <c r="Y427" s="157"/>
      <c r="Z427" s="147"/>
      <c r="AA427" s="147"/>
      <c r="AB427" s="147"/>
      <c r="AC427" s="147"/>
      <c r="AD427" s="147"/>
      <c r="AE427" s="147"/>
      <c r="AF427" s="147"/>
      <c r="AG427" s="147" t="s">
        <v>179</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ht="22.5" outlineLevel="1" x14ac:dyDescent="0.2">
      <c r="A428" s="168">
        <v>115</v>
      </c>
      <c r="B428" s="169" t="s">
        <v>1030</v>
      </c>
      <c r="C428" s="177" t="s">
        <v>1031</v>
      </c>
      <c r="D428" s="170" t="s">
        <v>293</v>
      </c>
      <c r="E428" s="171">
        <v>2</v>
      </c>
      <c r="F428" s="172"/>
      <c r="G428" s="173">
        <f>ROUND(E428*F428,2)</f>
        <v>0</v>
      </c>
      <c r="H428" s="172"/>
      <c r="I428" s="173">
        <f>ROUND(E428*H428,2)</f>
        <v>0</v>
      </c>
      <c r="J428" s="172"/>
      <c r="K428" s="173">
        <f>ROUND(E428*J428,2)</f>
        <v>0</v>
      </c>
      <c r="L428" s="173">
        <v>21</v>
      </c>
      <c r="M428" s="173">
        <f>G428*(1+L428/100)</f>
        <v>0</v>
      </c>
      <c r="N428" s="171">
        <v>7.77E-3</v>
      </c>
      <c r="O428" s="171">
        <f>ROUND(E428*N428,2)</f>
        <v>0.02</v>
      </c>
      <c r="P428" s="171">
        <v>0</v>
      </c>
      <c r="Q428" s="171">
        <f>ROUND(E428*P428,2)</f>
        <v>0</v>
      </c>
      <c r="R428" s="173" t="s">
        <v>134</v>
      </c>
      <c r="S428" s="173" t="s">
        <v>182</v>
      </c>
      <c r="T428" s="174" t="s">
        <v>182</v>
      </c>
      <c r="U428" s="157">
        <v>1.4546699999999999</v>
      </c>
      <c r="V428" s="157">
        <f>ROUND(E428*U428,2)</f>
        <v>2.91</v>
      </c>
      <c r="W428" s="157"/>
      <c r="X428" s="157" t="s">
        <v>174</v>
      </c>
      <c r="Y428" s="157" t="s">
        <v>175</v>
      </c>
      <c r="Z428" s="147"/>
      <c r="AA428" s="147"/>
      <c r="AB428" s="147"/>
      <c r="AC428" s="147"/>
      <c r="AD428" s="147"/>
      <c r="AE428" s="147"/>
      <c r="AF428" s="147"/>
      <c r="AG428" s="147" t="s">
        <v>207</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2" x14ac:dyDescent="0.2">
      <c r="A429" s="154"/>
      <c r="B429" s="155"/>
      <c r="C429" s="178" t="s">
        <v>75</v>
      </c>
      <c r="D429" s="158"/>
      <c r="E429" s="159">
        <v>2</v>
      </c>
      <c r="F429" s="157"/>
      <c r="G429" s="157"/>
      <c r="H429" s="157"/>
      <c r="I429" s="157"/>
      <c r="J429" s="157"/>
      <c r="K429" s="157"/>
      <c r="L429" s="157"/>
      <c r="M429" s="157"/>
      <c r="N429" s="156"/>
      <c r="O429" s="156"/>
      <c r="P429" s="156"/>
      <c r="Q429" s="156"/>
      <c r="R429" s="157"/>
      <c r="S429" s="157"/>
      <c r="T429" s="157"/>
      <c r="U429" s="157"/>
      <c r="V429" s="157"/>
      <c r="W429" s="157"/>
      <c r="X429" s="157"/>
      <c r="Y429" s="157"/>
      <c r="Z429" s="147"/>
      <c r="AA429" s="147"/>
      <c r="AB429" s="147"/>
      <c r="AC429" s="147"/>
      <c r="AD429" s="147"/>
      <c r="AE429" s="147"/>
      <c r="AF429" s="147"/>
      <c r="AG429" s="147" t="s">
        <v>179</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ht="22.5" outlineLevel="1" x14ac:dyDescent="0.2">
      <c r="A430" s="168">
        <v>116</v>
      </c>
      <c r="B430" s="169" t="s">
        <v>1032</v>
      </c>
      <c r="C430" s="177" t="s">
        <v>1033</v>
      </c>
      <c r="D430" s="170" t="s">
        <v>293</v>
      </c>
      <c r="E430" s="171">
        <v>5</v>
      </c>
      <c r="F430" s="172"/>
      <c r="G430" s="173">
        <f>ROUND(E430*F430,2)</f>
        <v>0</v>
      </c>
      <c r="H430" s="172"/>
      <c r="I430" s="173">
        <f>ROUND(E430*H430,2)</f>
        <v>0</v>
      </c>
      <c r="J430" s="172"/>
      <c r="K430" s="173">
        <f>ROUND(E430*J430,2)</f>
        <v>0</v>
      </c>
      <c r="L430" s="173">
        <v>21</v>
      </c>
      <c r="M430" s="173">
        <f>G430*(1+L430/100)</f>
        <v>0</v>
      </c>
      <c r="N430" s="171">
        <v>3.64E-3</v>
      </c>
      <c r="O430" s="171">
        <f>ROUND(E430*N430,2)</f>
        <v>0.02</v>
      </c>
      <c r="P430" s="171">
        <v>0</v>
      </c>
      <c r="Q430" s="171">
        <f>ROUND(E430*P430,2)</f>
        <v>0</v>
      </c>
      <c r="R430" s="173" t="s">
        <v>134</v>
      </c>
      <c r="S430" s="173" t="s">
        <v>182</v>
      </c>
      <c r="T430" s="174" t="s">
        <v>182</v>
      </c>
      <c r="U430" s="157">
        <v>0.87</v>
      </c>
      <c r="V430" s="157">
        <f>ROUND(E430*U430,2)</f>
        <v>4.3499999999999996</v>
      </c>
      <c r="W430" s="157"/>
      <c r="X430" s="157" t="s">
        <v>174</v>
      </c>
      <c r="Y430" s="157" t="s">
        <v>175</v>
      </c>
      <c r="Z430" s="147"/>
      <c r="AA430" s="147"/>
      <c r="AB430" s="147"/>
      <c r="AC430" s="147"/>
      <c r="AD430" s="147"/>
      <c r="AE430" s="147"/>
      <c r="AF430" s="147"/>
      <c r="AG430" s="147" t="s">
        <v>207</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2" x14ac:dyDescent="0.2">
      <c r="A431" s="154"/>
      <c r="B431" s="155"/>
      <c r="C431" s="178" t="s">
        <v>85</v>
      </c>
      <c r="D431" s="158"/>
      <c r="E431" s="159">
        <v>5</v>
      </c>
      <c r="F431" s="157"/>
      <c r="G431" s="157"/>
      <c r="H431" s="157"/>
      <c r="I431" s="157"/>
      <c r="J431" s="157"/>
      <c r="K431" s="157"/>
      <c r="L431" s="157"/>
      <c r="M431" s="157"/>
      <c r="N431" s="156"/>
      <c r="O431" s="156"/>
      <c r="P431" s="156"/>
      <c r="Q431" s="156"/>
      <c r="R431" s="157"/>
      <c r="S431" s="157"/>
      <c r="T431" s="157"/>
      <c r="U431" s="157"/>
      <c r="V431" s="157"/>
      <c r="W431" s="157"/>
      <c r="X431" s="157"/>
      <c r="Y431" s="157"/>
      <c r="Z431" s="147"/>
      <c r="AA431" s="147"/>
      <c r="AB431" s="147"/>
      <c r="AC431" s="147"/>
      <c r="AD431" s="147"/>
      <c r="AE431" s="147"/>
      <c r="AF431" s="147"/>
      <c r="AG431" s="147" t="s">
        <v>179</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68">
        <v>117</v>
      </c>
      <c r="B432" s="169" t="s">
        <v>1034</v>
      </c>
      <c r="C432" s="177" t="s">
        <v>1035</v>
      </c>
      <c r="D432" s="170" t="s">
        <v>293</v>
      </c>
      <c r="E432" s="171">
        <v>5</v>
      </c>
      <c r="F432" s="172"/>
      <c r="G432" s="173">
        <f>ROUND(E432*F432,2)</f>
        <v>0</v>
      </c>
      <c r="H432" s="172"/>
      <c r="I432" s="173">
        <f>ROUND(E432*H432,2)</f>
        <v>0</v>
      </c>
      <c r="J432" s="172"/>
      <c r="K432" s="173">
        <f>ROUND(E432*J432,2)</f>
        <v>0</v>
      </c>
      <c r="L432" s="173">
        <v>21</v>
      </c>
      <c r="M432" s="173">
        <f>G432*(1+L432/100)</f>
        <v>0</v>
      </c>
      <c r="N432" s="171">
        <v>0</v>
      </c>
      <c r="O432" s="171">
        <f>ROUND(E432*N432,2)</f>
        <v>0</v>
      </c>
      <c r="P432" s="171">
        <v>0</v>
      </c>
      <c r="Q432" s="171">
        <f>ROUND(E432*P432,2)</f>
        <v>0</v>
      </c>
      <c r="R432" s="173" t="s">
        <v>134</v>
      </c>
      <c r="S432" s="173" t="s">
        <v>182</v>
      </c>
      <c r="T432" s="174" t="s">
        <v>182</v>
      </c>
      <c r="U432" s="157">
        <v>0.11</v>
      </c>
      <c r="V432" s="157">
        <f>ROUND(E432*U432,2)</f>
        <v>0.55000000000000004</v>
      </c>
      <c r="W432" s="157"/>
      <c r="X432" s="157" t="s">
        <v>174</v>
      </c>
      <c r="Y432" s="157" t="s">
        <v>175</v>
      </c>
      <c r="Z432" s="147"/>
      <c r="AA432" s="147"/>
      <c r="AB432" s="147"/>
      <c r="AC432" s="147"/>
      <c r="AD432" s="147"/>
      <c r="AE432" s="147"/>
      <c r="AF432" s="147"/>
      <c r="AG432" s="147" t="s">
        <v>207</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
      <c r="A433" s="154"/>
      <c r="B433" s="155"/>
      <c r="C433" s="178" t="s">
        <v>85</v>
      </c>
      <c r="D433" s="158"/>
      <c r="E433" s="159">
        <v>5</v>
      </c>
      <c r="F433" s="157"/>
      <c r="G433" s="157"/>
      <c r="H433" s="157"/>
      <c r="I433" s="157"/>
      <c r="J433" s="157"/>
      <c r="K433" s="157"/>
      <c r="L433" s="157"/>
      <c r="M433" s="157"/>
      <c r="N433" s="156"/>
      <c r="O433" s="156"/>
      <c r="P433" s="156"/>
      <c r="Q433" s="156"/>
      <c r="R433" s="157"/>
      <c r="S433" s="157"/>
      <c r="T433" s="157"/>
      <c r="U433" s="157"/>
      <c r="V433" s="157"/>
      <c r="W433" s="157"/>
      <c r="X433" s="157"/>
      <c r="Y433" s="157"/>
      <c r="Z433" s="147"/>
      <c r="AA433" s="147"/>
      <c r="AB433" s="147"/>
      <c r="AC433" s="147"/>
      <c r="AD433" s="147"/>
      <c r="AE433" s="147"/>
      <c r="AF433" s="147"/>
      <c r="AG433" s="147" t="s">
        <v>179</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68">
        <v>118</v>
      </c>
      <c r="B434" s="169" t="s">
        <v>582</v>
      </c>
      <c r="C434" s="177" t="s">
        <v>583</v>
      </c>
      <c r="D434" s="170" t="s">
        <v>584</v>
      </c>
      <c r="E434" s="171">
        <v>1</v>
      </c>
      <c r="F434" s="172"/>
      <c r="G434" s="173">
        <f>ROUND(E434*F434,2)</f>
        <v>0</v>
      </c>
      <c r="H434" s="172"/>
      <c r="I434" s="173">
        <f>ROUND(E434*H434,2)</f>
        <v>0</v>
      </c>
      <c r="J434" s="172"/>
      <c r="K434" s="173">
        <f>ROUND(E434*J434,2)</f>
        <v>0</v>
      </c>
      <c r="L434" s="173">
        <v>21</v>
      </c>
      <c r="M434" s="173">
        <f>G434*(1+L434/100)</f>
        <v>0</v>
      </c>
      <c r="N434" s="171">
        <v>0</v>
      </c>
      <c r="O434" s="171">
        <f>ROUND(E434*N434,2)</f>
        <v>0</v>
      </c>
      <c r="P434" s="171">
        <v>0</v>
      </c>
      <c r="Q434" s="171">
        <f>ROUND(E434*P434,2)</f>
        <v>0</v>
      </c>
      <c r="R434" s="173"/>
      <c r="S434" s="173" t="s">
        <v>172</v>
      </c>
      <c r="T434" s="174" t="s">
        <v>183</v>
      </c>
      <c r="U434" s="157">
        <v>0</v>
      </c>
      <c r="V434" s="157">
        <f>ROUND(E434*U434,2)</f>
        <v>0</v>
      </c>
      <c r="W434" s="157"/>
      <c r="X434" s="157" t="s">
        <v>174</v>
      </c>
      <c r="Y434" s="157" t="s">
        <v>175</v>
      </c>
      <c r="Z434" s="147"/>
      <c r="AA434" s="147"/>
      <c r="AB434" s="147"/>
      <c r="AC434" s="147"/>
      <c r="AD434" s="147"/>
      <c r="AE434" s="147"/>
      <c r="AF434" s="147"/>
      <c r="AG434" s="147" t="s">
        <v>207</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2" x14ac:dyDescent="0.2">
      <c r="A435" s="154"/>
      <c r="B435" s="155"/>
      <c r="C435" s="248" t="s">
        <v>585</v>
      </c>
      <c r="D435" s="249"/>
      <c r="E435" s="249"/>
      <c r="F435" s="249"/>
      <c r="G435" s="249"/>
      <c r="H435" s="157"/>
      <c r="I435" s="157"/>
      <c r="J435" s="157"/>
      <c r="K435" s="157"/>
      <c r="L435" s="157"/>
      <c r="M435" s="157"/>
      <c r="N435" s="156"/>
      <c r="O435" s="156"/>
      <c r="P435" s="156"/>
      <c r="Q435" s="156"/>
      <c r="R435" s="157"/>
      <c r="S435" s="157"/>
      <c r="T435" s="157"/>
      <c r="U435" s="157"/>
      <c r="V435" s="157"/>
      <c r="W435" s="157"/>
      <c r="X435" s="157"/>
      <c r="Y435" s="157"/>
      <c r="Z435" s="147"/>
      <c r="AA435" s="147"/>
      <c r="AB435" s="147"/>
      <c r="AC435" s="147"/>
      <c r="AD435" s="147"/>
      <c r="AE435" s="147"/>
      <c r="AF435" s="147"/>
      <c r="AG435" s="147" t="s">
        <v>178</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2" x14ac:dyDescent="0.2">
      <c r="A436" s="154"/>
      <c r="B436" s="155"/>
      <c r="C436" s="178" t="s">
        <v>73</v>
      </c>
      <c r="D436" s="158"/>
      <c r="E436" s="159">
        <v>1</v>
      </c>
      <c r="F436" s="157"/>
      <c r="G436" s="157"/>
      <c r="H436" s="157"/>
      <c r="I436" s="157"/>
      <c r="J436" s="157"/>
      <c r="K436" s="157"/>
      <c r="L436" s="157"/>
      <c r="M436" s="157"/>
      <c r="N436" s="156"/>
      <c r="O436" s="156"/>
      <c r="P436" s="156"/>
      <c r="Q436" s="156"/>
      <c r="R436" s="157"/>
      <c r="S436" s="157"/>
      <c r="T436" s="157"/>
      <c r="U436" s="157"/>
      <c r="V436" s="157"/>
      <c r="W436" s="157"/>
      <c r="X436" s="157"/>
      <c r="Y436" s="157"/>
      <c r="Z436" s="147"/>
      <c r="AA436" s="147"/>
      <c r="AB436" s="147"/>
      <c r="AC436" s="147"/>
      <c r="AD436" s="147"/>
      <c r="AE436" s="147"/>
      <c r="AF436" s="147"/>
      <c r="AG436" s="147" t="s">
        <v>179</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68">
        <v>119</v>
      </c>
      <c r="B437" s="169" t="s">
        <v>586</v>
      </c>
      <c r="C437" s="177" t="s">
        <v>587</v>
      </c>
      <c r="D437" s="170" t="s">
        <v>584</v>
      </c>
      <c r="E437" s="171">
        <v>1</v>
      </c>
      <c r="F437" s="172"/>
      <c r="G437" s="173">
        <f>ROUND(E437*F437,2)</f>
        <v>0</v>
      </c>
      <c r="H437" s="172"/>
      <c r="I437" s="173">
        <f>ROUND(E437*H437,2)</f>
        <v>0</v>
      </c>
      <c r="J437" s="172"/>
      <c r="K437" s="173">
        <f>ROUND(E437*J437,2)</f>
        <v>0</v>
      </c>
      <c r="L437" s="173">
        <v>21</v>
      </c>
      <c r="M437" s="173">
        <f>G437*(1+L437/100)</f>
        <v>0</v>
      </c>
      <c r="N437" s="171">
        <v>0</v>
      </c>
      <c r="O437" s="171">
        <f>ROUND(E437*N437,2)</f>
        <v>0</v>
      </c>
      <c r="P437" s="171">
        <v>0</v>
      </c>
      <c r="Q437" s="171">
        <f>ROUND(E437*P437,2)</f>
        <v>0</v>
      </c>
      <c r="R437" s="173"/>
      <c r="S437" s="173" t="s">
        <v>172</v>
      </c>
      <c r="T437" s="174" t="s">
        <v>183</v>
      </c>
      <c r="U437" s="157">
        <v>0</v>
      </c>
      <c r="V437" s="157">
        <f>ROUND(E437*U437,2)</f>
        <v>0</v>
      </c>
      <c r="W437" s="157"/>
      <c r="X437" s="157" t="s">
        <v>174</v>
      </c>
      <c r="Y437" s="157" t="s">
        <v>175</v>
      </c>
      <c r="Z437" s="147"/>
      <c r="AA437" s="147"/>
      <c r="AB437" s="147"/>
      <c r="AC437" s="147"/>
      <c r="AD437" s="147"/>
      <c r="AE437" s="147"/>
      <c r="AF437" s="147"/>
      <c r="AG437" s="147" t="s">
        <v>207</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2" x14ac:dyDescent="0.2">
      <c r="A438" s="154"/>
      <c r="B438" s="155"/>
      <c r="C438" s="178" t="s">
        <v>73</v>
      </c>
      <c r="D438" s="158"/>
      <c r="E438" s="159">
        <v>1</v>
      </c>
      <c r="F438" s="157"/>
      <c r="G438" s="157"/>
      <c r="H438" s="157"/>
      <c r="I438" s="157"/>
      <c r="J438" s="157"/>
      <c r="K438" s="157"/>
      <c r="L438" s="157"/>
      <c r="M438" s="157"/>
      <c r="N438" s="156"/>
      <c r="O438" s="156"/>
      <c r="P438" s="156"/>
      <c r="Q438" s="156"/>
      <c r="R438" s="157"/>
      <c r="S438" s="157"/>
      <c r="T438" s="157"/>
      <c r="U438" s="157"/>
      <c r="V438" s="157"/>
      <c r="W438" s="157"/>
      <c r="X438" s="157"/>
      <c r="Y438" s="157"/>
      <c r="Z438" s="147"/>
      <c r="AA438" s="147"/>
      <c r="AB438" s="147"/>
      <c r="AC438" s="147"/>
      <c r="AD438" s="147"/>
      <c r="AE438" s="147"/>
      <c r="AF438" s="147"/>
      <c r="AG438" s="147" t="s">
        <v>179</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x14ac:dyDescent="0.2">
      <c r="A439" s="161" t="s">
        <v>167</v>
      </c>
      <c r="B439" s="162" t="s">
        <v>136</v>
      </c>
      <c r="C439" s="176" t="s">
        <v>137</v>
      </c>
      <c r="D439" s="163"/>
      <c r="E439" s="164"/>
      <c r="F439" s="165"/>
      <c r="G439" s="165">
        <f>SUMIF(AG440:AG443,"&lt;&gt;NOR",G440:G443)</f>
        <v>0</v>
      </c>
      <c r="H439" s="165"/>
      <c r="I439" s="165">
        <f>SUM(I440:I443)</f>
        <v>0</v>
      </c>
      <c r="J439" s="165"/>
      <c r="K439" s="165">
        <f>SUM(K440:K443)</f>
        <v>0</v>
      </c>
      <c r="L439" s="165"/>
      <c r="M439" s="165">
        <f>SUM(M440:M443)</f>
        <v>0</v>
      </c>
      <c r="N439" s="164"/>
      <c r="O439" s="164">
        <f>SUM(O440:O443)</f>
        <v>0</v>
      </c>
      <c r="P439" s="164"/>
      <c r="Q439" s="164">
        <f>SUM(Q440:Q443)</f>
        <v>0</v>
      </c>
      <c r="R439" s="165"/>
      <c r="S439" s="165"/>
      <c r="T439" s="166"/>
      <c r="U439" s="160"/>
      <c r="V439" s="160">
        <f>SUM(V440:V443)</f>
        <v>0</v>
      </c>
      <c r="W439" s="160"/>
      <c r="X439" s="160"/>
      <c r="Y439" s="160"/>
      <c r="AG439" t="s">
        <v>168</v>
      </c>
    </row>
    <row r="440" spans="1:60" outlineLevel="1" x14ac:dyDescent="0.2">
      <c r="A440" s="182">
        <v>120</v>
      </c>
      <c r="B440" s="183" t="s">
        <v>588</v>
      </c>
      <c r="C440" s="189" t="s">
        <v>589</v>
      </c>
      <c r="D440" s="184" t="s">
        <v>322</v>
      </c>
      <c r="E440" s="185">
        <v>34.059339999999999</v>
      </c>
      <c r="F440" s="186"/>
      <c r="G440" s="187">
        <f>ROUND(E440*F440,2)</f>
        <v>0</v>
      </c>
      <c r="H440" s="186"/>
      <c r="I440" s="187">
        <f>ROUND(E440*H440,2)</f>
        <v>0</v>
      </c>
      <c r="J440" s="186"/>
      <c r="K440" s="187">
        <f>ROUND(E440*J440,2)</f>
        <v>0</v>
      </c>
      <c r="L440" s="187">
        <v>21</v>
      </c>
      <c r="M440" s="187">
        <f>G440*(1+L440/100)</f>
        <v>0</v>
      </c>
      <c r="N440" s="185">
        <v>0</v>
      </c>
      <c r="O440" s="185">
        <f>ROUND(E440*N440,2)</f>
        <v>0</v>
      </c>
      <c r="P440" s="185">
        <v>0</v>
      </c>
      <c r="Q440" s="185">
        <f>ROUND(E440*P440,2)</f>
        <v>0</v>
      </c>
      <c r="R440" s="187" t="s">
        <v>294</v>
      </c>
      <c r="S440" s="187" t="s">
        <v>590</v>
      </c>
      <c r="T440" s="188" t="s">
        <v>590</v>
      </c>
      <c r="U440" s="157">
        <v>0</v>
      </c>
      <c r="V440" s="157">
        <f>ROUND(E440*U440,2)</f>
        <v>0</v>
      </c>
      <c r="W440" s="157"/>
      <c r="X440" s="157" t="s">
        <v>353</v>
      </c>
      <c r="Y440" s="157" t="s">
        <v>175</v>
      </c>
      <c r="Z440" s="147"/>
      <c r="AA440" s="147"/>
      <c r="AB440" s="147"/>
      <c r="AC440" s="147"/>
      <c r="AD440" s="147"/>
      <c r="AE440" s="147"/>
      <c r="AF440" s="147"/>
      <c r="AG440" s="147" t="s">
        <v>354</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82">
        <v>121</v>
      </c>
      <c r="B441" s="183" t="s">
        <v>355</v>
      </c>
      <c r="C441" s="189" t="s">
        <v>356</v>
      </c>
      <c r="D441" s="184" t="s">
        <v>322</v>
      </c>
      <c r="E441" s="185">
        <v>34.059339999999999</v>
      </c>
      <c r="F441" s="186"/>
      <c r="G441" s="187">
        <f>ROUND(E441*F441,2)</f>
        <v>0</v>
      </c>
      <c r="H441" s="186"/>
      <c r="I441" s="187">
        <f>ROUND(E441*H441,2)</f>
        <v>0</v>
      </c>
      <c r="J441" s="186"/>
      <c r="K441" s="187">
        <f>ROUND(E441*J441,2)</f>
        <v>0</v>
      </c>
      <c r="L441" s="187">
        <v>21</v>
      </c>
      <c r="M441" s="187">
        <f>G441*(1+L441/100)</f>
        <v>0</v>
      </c>
      <c r="N441" s="185">
        <v>0</v>
      </c>
      <c r="O441" s="185">
        <f>ROUND(E441*N441,2)</f>
        <v>0</v>
      </c>
      <c r="P441" s="185">
        <v>0</v>
      </c>
      <c r="Q441" s="185">
        <f>ROUND(E441*P441,2)</f>
        <v>0</v>
      </c>
      <c r="R441" s="187"/>
      <c r="S441" s="187" t="s">
        <v>172</v>
      </c>
      <c r="T441" s="188" t="s">
        <v>173</v>
      </c>
      <c r="U441" s="157">
        <v>0</v>
      </c>
      <c r="V441" s="157">
        <f>ROUND(E441*U441,2)</f>
        <v>0</v>
      </c>
      <c r="W441" s="157"/>
      <c r="X441" s="157" t="s">
        <v>353</v>
      </c>
      <c r="Y441" s="157" t="s">
        <v>175</v>
      </c>
      <c r="Z441" s="147"/>
      <c r="AA441" s="147"/>
      <c r="AB441" s="147"/>
      <c r="AC441" s="147"/>
      <c r="AD441" s="147"/>
      <c r="AE441" s="147"/>
      <c r="AF441" s="147"/>
      <c r="AG441" s="147" t="s">
        <v>354</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82">
        <v>122</v>
      </c>
      <c r="B442" s="183" t="s">
        <v>357</v>
      </c>
      <c r="C442" s="189" t="s">
        <v>358</v>
      </c>
      <c r="D442" s="184" t="s">
        <v>322</v>
      </c>
      <c r="E442" s="185">
        <v>34.059339999999999</v>
      </c>
      <c r="F442" s="186"/>
      <c r="G442" s="187">
        <f>ROUND(E442*F442,2)</f>
        <v>0</v>
      </c>
      <c r="H442" s="186"/>
      <c r="I442" s="187">
        <f>ROUND(E442*H442,2)</f>
        <v>0</v>
      </c>
      <c r="J442" s="186"/>
      <c r="K442" s="187">
        <f>ROUND(E442*J442,2)</f>
        <v>0</v>
      </c>
      <c r="L442" s="187">
        <v>21</v>
      </c>
      <c r="M442" s="187">
        <f>G442*(1+L442/100)</f>
        <v>0</v>
      </c>
      <c r="N442" s="185">
        <v>0</v>
      </c>
      <c r="O442" s="185">
        <f>ROUND(E442*N442,2)</f>
        <v>0</v>
      </c>
      <c r="P442" s="185">
        <v>0</v>
      </c>
      <c r="Q442" s="185">
        <f>ROUND(E442*P442,2)</f>
        <v>0</v>
      </c>
      <c r="R442" s="187"/>
      <c r="S442" s="187" t="s">
        <v>172</v>
      </c>
      <c r="T442" s="188" t="s">
        <v>173</v>
      </c>
      <c r="U442" s="157">
        <v>0</v>
      </c>
      <c r="V442" s="157">
        <f>ROUND(E442*U442,2)</f>
        <v>0</v>
      </c>
      <c r="W442" s="157"/>
      <c r="X442" s="157" t="s">
        <v>353</v>
      </c>
      <c r="Y442" s="157" t="s">
        <v>175</v>
      </c>
      <c r="Z442" s="147"/>
      <c r="AA442" s="147"/>
      <c r="AB442" s="147"/>
      <c r="AC442" s="147"/>
      <c r="AD442" s="147"/>
      <c r="AE442" s="147"/>
      <c r="AF442" s="147"/>
      <c r="AG442" s="147" t="s">
        <v>354</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68">
        <v>123</v>
      </c>
      <c r="B443" s="169" t="s">
        <v>1036</v>
      </c>
      <c r="C443" s="177" t="s">
        <v>1037</v>
      </c>
      <c r="D443" s="170" t="s">
        <v>322</v>
      </c>
      <c r="E443" s="171">
        <v>34.059339999999999</v>
      </c>
      <c r="F443" s="172"/>
      <c r="G443" s="173">
        <f>ROUND(E443*F443,2)</f>
        <v>0</v>
      </c>
      <c r="H443" s="172"/>
      <c r="I443" s="173">
        <f>ROUND(E443*H443,2)</f>
        <v>0</v>
      </c>
      <c r="J443" s="172"/>
      <c r="K443" s="173">
        <f>ROUND(E443*J443,2)</f>
        <v>0</v>
      </c>
      <c r="L443" s="173">
        <v>21</v>
      </c>
      <c r="M443" s="173">
        <f>G443*(1+L443/100)</f>
        <v>0</v>
      </c>
      <c r="N443" s="171">
        <v>0</v>
      </c>
      <c r="O443" s="171">
        <f>ROUND(E443*N443,2)</f>
        <v>0</v>
      </c>
      <c r="P443" s="171">
        <v>0</v>
      </c>
      <c r="Q443" s="171">
        <f>ROUND(E443*P443,2)</f>
        <v>0</v>
      </c>
      <c r="R443" s="173"/>
      <c r="S443" s="173" t="s">
        <v>172</v>
      </c>
      <c r="T443" s="174" t="s">
        <v>173</v>
      </c>
      <c r="U443" s="157">
        <v>0</v>
      </c>
      <c r="V443" s="157">
        <f>ROUND(E443*U443,2)</f>
        <v>0</v>
      </c>
      <c r="W443" s="157"/>
      <c r="X443" s="157" t="s">
        <v>353</v>
      </c>
      <c r="Y443" s="157" t="s">
        <v>175</v>
      </c>
      <c r="Z443" s="147"/>
      <c r="AA443" s="147"/>
      <c r="AB443" s="147"/>
      <c r="AC443" s="147"/>
      <c r="AD443" s="147"/>
      <c r="AE443" s="147"/>
      <c r="AF443" s="147"/>
      <c r="AG443" s="147" t="s">
        <v>354</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x14ac:dyDescent="0.2">
      <c r="A444" s="3"/>
      <c r="B444" s="4"/>
      <c r="C444" s="179"/>
      <c r="D444" s="6"/>
      <c r="E444" s="3"/>
      <c r="F444" s="3"/>
      <c r="G444" s="3"/>
      <c r="H444" s="3"/>
      <c r="I444" s="3"/>
      <c r="J444" s="3"/>
      <c r="K444" s="3"/>
      <c r="L444" s="3"/>
      <c r="M444" s="3"/>
      <c r="N444" s="3"/>
      <c r="O444" s="3"/>
      <c r="P444" s="3"/>
      <c r="Q444" s="3"/>
      <c r="R444" s="3"/>
      <c r="S444" s="3"/>
      <c r="T444" s="3"/>
      <c r="U444" s="3"/>
      <c r="V444" s="3"/>
      <c r="W444" s="3"/>
      <c r="X444" s="3"/>
      <c r="Y444" s="3"/>
      <c r="AE444">
        <v>15</v>
      </c>
      <c r="AF444">
        <v>21</v>
      </c>
      <c r="AG444" t="s">
        <v>153</v>
      </c>
    </row>
    <row r="445" spans="1:60" x14ac:dyDescent="0.2">
      <c r="A445" s="150"/>
      <c r="B445" s="151" t="s">
        <v>29</v>
      </c>
      <c r="C445" s="180"/>
      <c r="D445" s="152"/>
      <c r="E445" s="153"/>
      <c r="F445" s="153"/>
      <c r="G445" s="167">
        <f>G8+G12+G15+G26+G34+G202+G211+G238+G250+G253+G269+G282+G286+G292+G311+G351+G367+G373+G378+G386+G417+G439</f>
        <v>0</v>
      </c>
      <c r="H445" s="3"/>
      <c r="I445" s="3"/>
      <c r="J445" s="3"/>
      <c r="K445" s="3"/>
      <c r="L445" s="3"/>
      <c r="M445" s="3"/>
      <c r="N445" s="3"/>
      <c r="O445" s="3"/>
      <c r="P445" s="3"/>
      <c r="Q445" s="3"/>
      <c r="R445" s="3"/>
      <c r="S445" s="3"/>
      <c r="T445" s="3"/>
      <c r="U445" s="3"/>
      <c r="V445" s="3"/>
      <c r="W445" s="3"/>
      <c r="X445" s="3"/>
      <c r="Y445" s="3"/>
      <c r="AE445">
        <f>SUMIF(L7:L443,AE444,G7:G443)</f>
        <v>0</v>
      </c>
      <c r="AF445">
        <f>SUMIF(L7:L443,AF444,G7:G443)</f>
        <v>0</v>
      </c>
      <c r="AG445" t="s">
        <v>201</v>
      </c>
    </row>
    <row r="446" spans="1:60" x14ac:dyDescent="0.2">
      <c r="C446" s="181"/>
      <c r="D446" s="10"/>
      <c r="AG446" t="s">
        <v>202</v>
      </c>
    </row>
    <row r="447" spans="1:60" x14ac:dyDescent="0.2">
      <c r="D447" s="10"/>
    </row>
    <row r="448" spans="1:60"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u3THhKydiGwG3jQDH4K/JsbSJXzIGFn6OWk4y6uDsAB+zReIDKLmsdDdHjH21m3I7bOpGMexAvFLkvjG4kfRQ==" saltValue="TTfvCykWRhR6+MwLlPY8og==" spinCount="100000" sheet="1" formatRows="0"/>
  <mergeCells count="101">
    <mergeCell ref="A1:G1"/>
    <mergeCell ref="C2:G2"/>
    <mergeCell ref="C3:G3"/>
    <mergeCell ref="C4:G4"/>
    <mergeCell ref="C10:G10"/>
    <mergeCell ref="C17:G17"/>
    <mergeCell ref="C40:G40"/>
    <mergeCell ref="C41:G41"/>
    <mergeCell ref="C45:G45"/>
    <mergeCell ref="C55:G55"/>
    <mergeCell ref="C56:G56"/>
    <mergeCell ref="C59:G59"/>
    <mergeCell ref="C18:G18"/>
    <mergeCell ref="C19:G19"/>
    <mergeCell ref="C20:G20"/>
    <mergeCell ref="C28:G28"/>
    <mergeCell ref="C36:G36"/>
    <mergeCell ref="C37:G37"/>
    <mergeCell ref="C88:G88"/>
    <mergeCell ref="C91:G91"/>
    <mergeCell ref="C97:G97"/>
    <mergeCell ref="C101:G101"/>
    <mergeCell ref="C106:G106"/>
    <mergeCell ref="C109:G109"/>
    <mergeCell ref="C63:G63"/>
    <mergeCell ref="C64:G64"/>
    <mergeCell ref="C68:G68"/>
    <mergeCell ref="C76:G76"/>
    <mergeCell ref="C79:G79"/>
    <mergeCell ref="C85:G85"/>
    <mergeCell ref="C208:G208"/>
    <mergeCell ref="C209:G209"/>
    <mergeCell ref="C213:G213"/>
    <mergeCell ref="C219:G219"/>
    <mergeCell ref="C236:G236"/>
    <mergeCell ref="C240:G240"/>
    <mergeCell ref="C114:G114"/>
    <mergeCell ref="C115:G115"/>
    <mergeCell ref="C124:G124"/>
    <mergeCell ref="C130:G130"/>
    <mergeCell ref="C204:G204"/>
    <mergeCell ref="C205:G205"/>
    <mergeCell ref="C297:G297"/>
    <mergeCell ref="C303:G303"/>
    <mergeCell ref="C310:G310"/>
    <mergeCell ref="C318:G318"/>
    <mergeCell ref="C319:G319"/>
    <mergeCell ref="C320:G320"/>
    <mergeCell ref="C247:G247"/>
    <mergeCell ref="C252:G252"/>
    <mergeCell ref="C265:G265"/>
    <mergeCell ref="C268:G268"/>
    <mergeCell ref="C288:G288"/>
    <mergeCell ref="C294:G294"/>
    <mergeCell ref="C331:G331"/>
    <mergeCell ref="C332:G332"/>
    <mergeCell ref="C333:G333"/>
    <mergeCell ref="C336:G336"/>
    <mergeCell ref="C337:G337"/>
    <mergeCell ref="C338:G338"/>
    <mergeCell ref="C321:G321"/>
    <mergeCell ref="C324:G324"/>
    <mergeCell ref="C325:G325"/>
    <mergeCell ref="C326:G326"/>
    <mergeCell ref="C327:G327"/>
    <mergeCell ref="C330:G330"/>
    <mergeCell ref="C347:G347"/>
    <mergeCell ref="C350:G350"/>
    <mergeCell ref="C353:G353"/>
    <mergeCell ref="C366:G366"/>
    <mergeCell ref="C369:G369"/>
    <mergeCell ref="C388:G388"/>
    <mergeCell ref="C339:G339"/>
    <mergeCell ref="C340:G340"/>
    <mergeCell ref="C343:G343"/>
    <mergeCell ref="C344:G344"/>
    <mergeCell ref="C345:G345"/>
    <mergeCell ref="C346:G346"/>
    <mergeCell ref="C400:G400"/>
    <mergeCell ref="C401:G401"/>
    <mergeCell ref="C402:G402"/>
    <mergeCell ref="C403:G403"/>
    <mergeCell ref="C404:G404"/>
    <mergeCell ref="C405:G405"/>
    <mergeCell ref="C390:G390"/>
    <mergeCell ref="C393:G393"/>
    <mergeCell ref="C394:G394"/>
    <mergeCell ref="C395:G395"/>
    <mergeCell ref="C398:G398"/>
    <mergeCell ref="C399:G399"/>
    <mergeCell ref="C412:G412"/>
    <mergeCell ref="C415:G415"/>
    <mergeCell ref="C421:G421"/>
    <mergeCell ref="C424:G424"/>
    <mergeCell ref="C435:G435"/>
    <mergeCell ref="C406:G406"/>
    <mergeCell ref="C407:G407"/>
    <mergeCell ref="C408:G408"/>
    <mergeCell ref="C409:G409"/>
    <mergeCell ref="C410:G410"/>
    <mergeCell ref="C411:G411"/>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0" customWidth="1"/>
    <col min="3" max="3" width="63.28515625" style="120"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0" t="s">
        <v>140</v>
      </c>
      <c r="B1" s="250"/>
      <c r="C1" s="250"/>
      <c r="D1" s="250"/>
      <c r="E1" s="250"/>
      <c r="F1" s="250"/>
      <c r="G1" s="250"/>
      <c r="AG1" t="s">
        <v>141</v>
      </c>
    </row>
    <row r="2" spans="1:60" ht="25.15" customHeight="1" x14ac:dyDescent="0.2">
      <c r="A2" s="139" t="s">
        <v>7</v>
      </c>
      <c r="B2" s="49" t="s">
        <v>44</v>
      </c>
      <c r="C2" s="251" t="s">
        <v>45</v>
      </c>
      <c r="D2" s="252"/>
      <c r="E2" s="252"/>
      <c r="F2" s="252"/>
      <c r="G2" s="253"/>
      <c r="AG2" t="s">
        <v>142</v>
      </c>
    </row>
    <row r="3" spans="1:60" ht="25.15" customHeight="1" x14ac:dyDescent="0.2">
      <c r="A3" s="139" t="s">
        <v>8</v>
      </c>
      <c r="B3" s="49" t="s">
        <v>48</v>
      </c>
      <c r="C3" s="251" t="s">
        <v>49</v>
      </c>
      <c r="D3" s="252"/>
      <c r="E3" s="252"/>
      <c r="F3" s="252"/>
      <c r="G3" s="253"/>
      <c r="AC3" s="120" t="s">
        <v>142</v>
      </c>
      <c r="AG3" t="s">
        <v>143</v>
      </c>
    </row>
    <row r="4" spans="1:60" ht="25.15" customHeight="1" x14ac:dyDescent="0.2">
      <c r="A4" s="140" t="s">
        <v>9</v>
      </c>
      <c r="B4" s="141" t="s">
        <v>57</v>
      </c>
      <c r="C4" s="254" t="s">
        <v>58</v>
      </c>
      <c r="D4" s="255"/>
      <c r="E4" s="255"/>
      <c r="F4" s="255"/>
      <c r="G4" s="256"/>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c r="Y6" s="146" t="s">
        <v>166</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167</v>
      </c>
      <c r="B8" s="162" t="s">
        <v>73</v>
      </c>
      <c r="C8" s="176" t="s">
        <v>74</v>
      </c>
      <c r="D8" s="163"/>
      <c r="E8" s="164"/>
      <c r="F8" s="165"/>
      <c r="G8" s="165">
        <f>SUMIF(AG9:AG46,"&lt;&gt;NOR",G9:G46)</f>
        <v>0</v>
      </c>
      <c r="H8" s="165"/>
      <c r="I8" s="165">
        <f>SUM(I9:I46)</f>
        <v>0</v>
      </c>
      <c r="J8" s="165"/>
      <c r="K8" s="165">
        <f>SUM(K9:K46)</f>
        <v>0</v>
      </c>
      <c r="L8" s="165"/>
      <c r="M8" s="165">
        <f>SUM(M9:M46)</f>
        <v>0</v>
      </c>
      <c r="N8" s="164"/>
      <c r="O8" s="164">
        <f>SUM(O9:O46)</f>
        <v>0</v>
      </c>
      <c r="P8" s="164"/>
      <c r="Q8" s="164">
        <f>SUM(Q9:Q46)</f>
        <v>30.590000000000003</v>
      </c>
      <c r="R8" s="165"/>
      <c r="S8" s="165"/>
      <c r="T8" s="166"/>
      <c r="U8" s="160"/>
      <c r="V8" s="160">
        <f>SUM(V9:V46)</f>
        <v>90.13000000000001</v>
      </c>
      <c r="W8" s="160"/>
      <c r="X8" s="160"/>
      <c r="Y8" s="160"/>
      <c r="AG8" t="s">
        <v>168</v>
      </c>
    </row>
    <row r="9" spans="1:60" ht="22.5" outlineLevel="1" x14ac:dyDescent="0.2">
      <c r="A9" s="168">
        <v>1</v>
      </c>
      <c r="B9" s="169" t="s">
        <v>1041</v>
      </c>
      <c r="C9" s="177" t="s">
        <v>1042</v>
      </c>
      <c r="D9" s="170" t="s">
        <v>205</v>
      </c>
      <c r="E9" s="171">
        <v>22.57</v>
      </c>
      <c r="F9" s="172"/>
      <c r="G9" s="173">
        <f>ROUND(E9*F9,2)</f>
        <v>0</v>
      </c>
      <c r="H9" s="172"/>
      <c r="I9" s="173">
        <f>ROUND(E9*H9,2)</f>
        <v>0</v>
      </c>
      <c r="J9" s="172"/>
      <c r="K9" s="173">
        <f>ROUND(E9*J9,2)</f>
        <v>0</v>
      </c>
      <c r="L9" s="173">
        <v>21</v>
      </c>
      <c r="M9" s="173">
        <f>G9*(1+L9/100)</f>
        <v>0</v>
      </c>
      <c r="N9" s="171">
        <v>0</v>
      </c>
      <c r="O9" s="171">
        <f>ROUND(E9*N9,2)</f>
        <v>0</v>
      </c>
      <c r="P9" s="171">
        <v>0.22500000000000001</v>
      </c>
      <c r="Q9" s="171">
        <f>ROUND(E9*P9,2)</f>
        <v>5.08</v>
      </c>
      <c r="R9" s="173" t="s">
        <v>1043</v>
      </c>
      <c r="S9" s="173" t="s">
        <v>182</v>
      </c>
      <c r="T9" s="174" t="s">
        <v>182</v>
      </c>
      <c r="U9" s="157">
        <v>0.14199999999999999</v>
      </c>
      <c r="V9" s="157">
        <f>ROUND(E9*U9,2)</f>
        <v>3.2</v>
      </c>
      <c r="W9" s="157"/>
      <c r="X9" s="157" t="s">
        <v>174</v>
      </c>
      <c r="Y9" s="157" t="s">
        <v>175</v>
      </c>
      <c r="Z9" s="147"/>
      <c r="AA9" s="147"/>
      <c r="AB9" s="147"/>
      <c r="AC9" s="147"/>
      <c r="AD9" s="147"/>
      <c r="AE9" s="147"/>
      <c r="AF9" s="147"/>
      <c r="AG9" s="147" t="s">
        <v>176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7" t="s">
        <v>1044</v>
      </c>
      <c r="D10" s="258"/>
      <c r="E10" s="258"/>
      <c r="F10" s="258"/>
      <c r="G10" s="258"/>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209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178" t="s">
        <v>1045</v>
      </c>
      <c r="D11" s="158"/>
      <c r="E11" s="159">
        <v>22.57</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179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68">
        <v>2</v>
      </c>
      <c r="B12" s="169" t="s">
        <v>1046</v>
      </c>
      <c r="C12" s="177" t="s">
        <v>1047</v>
      </c>
      <c r="D12" s="170" t="s">
        <v>205</v>
      </c>
      <c r="E12" s="171">
        <v>70.849999999999994</v>
      </c>
      <c r="F12" s="172"/>
      <c r="G12" s="173">
        <f>ROUND(E12*F12,2)</f>
        <v>0</v>
      </c>
      <c r="H12" s="172"/>
      <c r="I12" s="173">
        <f>ROUND(E12*H12,2)</f>
        <v>0</v>
      </c>
      <c r="J12" s="172"/>
      <c r="K12" s="173">
        <f>ROUND(E12*J12,2)</f>
        <v>0</v>
      </c>
      <c r="L12" s="173">
        <v>21</v>
      </c>
      <c r="M12" s="173">
        <f>G12*(1+L12/100)</f>
        <v>0</v>
      </c>
      <c r="N12" s="171">
        <v>0</v>
      </c>
      <c r="O12" s="171">
        <f>ROUND(E12*N12,2)</f>
        <v>0</v>
      </c>
      <c r="P12" s="171">
        <v>0.36</v>
      </c>
      <c r="Q12" s="171">
        <f>ROUND(E12*P12,2)</f>
        <v>25.51</v>
      </c>
      <c r="R12" s="173" t="s">
        <v>1043</v>
      </c>
      <c r="S12" s="173" t="s">
        <v>182</v>
      </c>
      <c r="T12" s="174" t="s">
        <v>182</v>
      </c>
      <c r="U12" s="157">
        <v>1.2270000000000001</v>
      </c>
      <c r="V12" s="157">
        <f>ROUND(E12*U12,2)</f>
        <v>86.93</v>
      </c>
      <c r="W12" s="157"/>
      <c r="X12" s="157" t="s">
        <v>174</v>
      </c>
      <c r="Y12" s="157" t="s">
        <v>175</v>
      </c>
      <c r="Z12" s="147"/>
      <c r="AA12" s="147"/>
      <c r="AB12" s="147"/>
      <c r="AC12" s="147"/>
      <c r="AD12" s="147"/>
      <c r="AE12" s="147"/>
      <c r="AF12" s="147"/>
      <c r="AG12" s="147" t="s">
        <v>207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178" t="s">
        <v>1048</v>
      </c>
      <c r="D13" s="158"/>
      <c r="E13" s="159">
        <v>38.5</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179</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3" x14ac:dyDescent="0.2">
      <c r="A14" s="154"/>
      <c r="B14" s="155"/>
      <c r="C14" s="178" t="s">
        <v>1049</v>
      </c>
      <c r="D14" s="158"/>
      <c r="E14" s="159">
        <v>32.35</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179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8">
        <v>3</v>
      </c>
      <c r="B15" s="169" t="s">
        <v>1050</v>
      </c>
      <c r="C15" s="177" t="s">
        <v>1051</v>
      </c>
      <c r="D15" s="170" t="s">
        <v>205</v>
      </c>
      <c r="E15" s="171">
        <v>5</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182</v>
      </c>
      <c r="T15" s="174" t="s">
        <v>182</v>
      </c>
      <c r="U15" s="157">
        <v>0</v>
      </c>
      <c r="V15" s="157">
        <f>ROUND(E15*U15,2)</f>
        <v>0</v>
      </c>
      <c r="W15" s="157"/>
      <c r="X15" s="157" t="s">
        <v>174</v>
      </c>
      <c r="Y15" s="157" t="s">
        <v>175</v>
      </c>
      <c r="Z15" s="147"/>
      <c r="AA15" s="147"/>
      <c r="AB15" s="147"/>
      <c r="AC15" s="147"/>
      <c r="AD15" s="147"/>
      <c r="AE15" s="147"/>
      <c r="AF15" s="147"/>
      <c r="AG15" s="147" t="s">
        <v>176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178" t="s">
        <v>85</v>
      </c>
      <c r="D16" s="158"/>
      <c r="E16" s="159">
        <v>5</v>
      </c>
      <c r="F16" s="157"/>
      <c r="G16" s="1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179</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8">
        <v>4</v>
      </c>
      <c r="B17" s="169" t="s">
        <v>591</v>
      </c>
      <c r="C17" s="177" t="s">
        <v>1052</v>
      </c>
      <c r="D17" s="170" t="s">
        <v>381</v>
      </c>
      <c r="E17" s="171">
        <v>24.836500000000001</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182</v>
      </c>
      <c r="T17" s="174" t="s">
        <v>182</v>
      </c>
      <c r="U17" s="157">
        <v>0</v>
      </c>
      <c r="V17" s="157">
        <f>ROUND(E17*U17,2)</f>
        <v>0</v>
      </c>
      <c r="W17" s="157"/>
      <c r="X17" s="157" t="s">
        <v>174</v>
      </c>
      <c r="Y17" s="157" t="s">
        <v>175</v>
      </c>
      <c r="Z17" s="147"/>
      <c r="AA17" s="147"/>
      <c r="AB17" s="147"/>
      <c r="AC17" s="147"/>
      <c r="AD17" s="147"/>
      <c r="AE17" s="147"/>
      <c r="AF17" s="147"/>
      <c r="AG17" s="147" t="s">
        <v>176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178" t="s">
        <v>1053</v>
      </c>
      <c r="D18" s="158"/>
      <c r="E18" s="159">
        <v>4.5140000000000002</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179</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178" t="s">
        <v>1054</v>
      </c>
      <c r="D19" s="158"/>
      <c r="E19" s="159">
        <v>3.85</v>
      </c>
      <c r="F19" s="157"/>
      <c r="G19" s="15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179</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178" t="s">
        <v>1055</v>
      </c>
      <c r="D20" s="158"/>
      <c r="E20" s="159">
        <v>3.2349999999999999</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179</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3" x14ac:dyDescent="0.2">
      <c r="A21" s="154"/>
      <c r="B21" s="155"/>
      <c r="C21" s="178" t="s">
        <v>1056</v>
      </c>
      <c r="D21" s="158"/>
      <c r="E21" s="159">
        <v>3.3</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179</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
      <c r="A22" s="154"/>
      <c r="B22" s="155"/>
      <c r="C22" s="178" t="s">
        <v>1057</v>
      </c>
      <c r="D22" s="158"/>
      <c r="E22" s="159">
        <v>9.9375</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179</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8">
        <v>5</v>
      </c>
      <c r="B23" s="169" t="s">
        <v>1058</v>
      </c>
      <c r="C23" s="177" t="s">
        <v>1059</v>
      </c>
      <c r="D23" s="170" t="s">
        <v>381</v>
      </c>
      <c r="E23" s="171">
        <v>14.898999999999999</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182</v>
      </c>
      <c r="T23" s="174" t="s">
        <v>182</v>
      </c>
      <c r="U23" s="157">
        <v>0</v>
      </c>
      <c r="V23" s="157">
        <f>ROUND(E23*U23,2)</f>
        <v>0</v>
      </c>
      <c r="W23" s="157"/>
      <c r="X23" s="157" t="s">
        <v>174</v>
      </c>
      <c r="Y23" s="157" t="s">
        <v>175</v>
      </c>
      <c r="Z23" s="147"/>
      <c r="AA23" s="147"/>
      <c r="AB23" s="147"/>
      <c r="AC23" s="147"/>
      <c r="AD23" s="147"/>
      <c r="AE23" s="147"/>
      <c r="AF23" s="147"/>
      <c r="AG23" s="147" t="s">
        <v>176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78" t="s">
        <v>1053</v>
      </c>
      <c r="D24" s="158"/>
      <c r="E24" s="159">
        <v>4.5140000000000002</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179</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78" t="s">
        <v>1054</v>
      </c>
      <c r="D25" s="158"/>
      <c r="E25" s="159">
        <v>3.85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179</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3" x14ac:dyDescent="0.2">
      <c r="A26" s="154"/>
      <c r="B26" s="155"/>
      <c r="C26" s="178" t="s">
        <v>1055</v>
      </c>
      <c r="D26" s="158"/>
      <c r="E26" s="159">
        <v>3.2349999999999999</v>
      </c>
      <c r="F26" s="157"/>
      <c r="G26" s="15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179</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3" x14ac:dyDescent="0.2">
      <c r="A27" s="154"/>
      <c r="B27" s="155"/>
      <c r="C27" s="178" t="s">
        <v>1056</v>
      </c>
      <c r="D27" s="158"/>
      <c r="E27" s="159">
        <v>3.3</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179</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8">
        <v>6</v>
      </c>
      <c r="B28" s="169" t="s">
        <v>1060</v>
      </c>
      <c r="C28" s="177" t="s">
        <v>1061</v>
      </c>
      <c r="D28" s="170" t="s">
        <v>381</v>
      </c>
      <c r="E28" s="171">
        <v>14.898999999999999</v>
      </c>
      <c r="F28" s="172"/>
      <c r="G28" s="173">
        <f>ROUND(E28*F28,2)</f>
        <v>0</v>
      </c>
      <c r="H28" s="172"/>
      <c r="I28" s="173">
        <f>ROUND(E28*H28,2)</f>
        <v>0</v>
      </c>
      <c r="J28" s="172"/>
      <c r="K28" s="173">
        <f>ROUND(E28*J28,2)</f>
        <v>0</v>
      </c>
      <c r="L28" s="173">
        <v>21</v>
      </c>
      <c r="M28" s="173">
        <f>G28*(1+L28/100)</f>
        <v>0</v>
      </c>
      <c r="N28" s="171">
        <v>0</v>
      </c>
      <c r="O28" s="171">
        <f>ROUND(E28*N28,2)</f>
        <v>0</v>
      </c>
      <c r="P28" s="171">
        <v>0</v>
      </c>
      <c r="Q28" s="171">
        <f>ROUND(E28*P28,2)</f>
        <v>0</v>
      </c>
      <c r="R28" s="173"/>
      <c r="S28" s="173" t="s">
        <v>182</v>
      </c>
      <c r="T28" s="174" t="s">
        <v>182</v>
      </c>
      <c r="U28" s="157">
        <v>0</v>
      </c>
      <c r="V28" s="157">
        <f>ROUND(E28*U28,2)</f>
        <v>0</v>
      </c>
      <c r="W28" s="157"/>
      <c r="X28" s="157" t="s">
        <v>174</v>
      </c>
      <c r="Y28" s="157" t="s">
        <v>175</v>
      </c>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178" t="s">
        <v>1053</v>
      </c>
      <c r="D29" s="158"/>
      <c r="E29" s="159">
        <v>4.5140000000000002</v>
      </c>
      <c r="F29" s="157"/>
      <c r="G29" s="15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179</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178" t="s">
        <v>1054</v>
      </c>
      <c r="D30" s="158"/>
      <c r="E30" s="159">
        <v>3.85</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179</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178" t="s">
        <v>1055</v>
      </c>
      <c r="D31" s="158"/>
      <c r="E31" s="159">
        <v>3.2349999999999999</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179</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178" t="s">
        <v>1056</v>
      </c>
      <c r="D32" s="158"/>
      <c r="E32" s="159">
        <v>3.3</v>
      </c>
      <c r="F32" s="157"/>
      <c r="G32" s="157"/>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179</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8">
        <v>7</v>
      </c>
      <c r="B33" s="169" t="s">
        <v>1062</v>
      </c>
      <c r="C33" s="177" t="s">
        <v>1063</v>
      </c>
      <c r="D33" s="170" t="s">
        <v>381</v>
      </c>
      <c r="E33" s="171">
        <v>9.9375</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182</v>
      </c>
      <c r="T33" s="174" t="s">
        <v>182</v>
      </c>
      <c r="U33" s="157">
        <v>0</v>
      </c>
      <c r="V33" s="157">
        <f>ROUND(E33*U33,2)</f>
        <v>0</v>
      </c>
      <c r="W33" s="157"/>
      <c r="X33" s="157" t="s">
        <v>174</v>
      </c>
      <c r="Y33" s="157" t="s">
        <v>175</v>
      </c>
      <c r="Z33" s="147"/>
      <c r="AA33" s="147"/>
      <c r="AB33" s="147"/>
      <c r="AC33" s="147"/>
      <c r="AD33" s="147"/>
      <c r="AE33" s="147"/>
      <c r="AF33" s="147"/>
      <c r="AG33" s="147" t="s">
        <v>176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248" t="s">
        <v>1064</v>
      </c>
      <c r="D34" s="249"/>
      <c r="E34" s="249"/>
      <c r="F34" s="249"/>
      <c r="G34" s="249"/>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178</v>
      </c>
      <c r="AH34" s="147"/>
      <c r="AI34" s="147"/>
      <c r="AJ34" s="147"/>
      <c r="AK34" s="147"/>
      <c r="AL34" s="147"/>
      <c r="AM34" s="147"/>
      <c r="AN34" s="147"/>
      <c r="AO34" s="147"/>
      <c r="AP34" s="147"/>
      <c r="AQ34" s="147"/>
      <c r="AR34" s="147"/>
      <c r="AS34" s="147"/>
      <c r="AT34" s="147"/>
      <c r="AU34" s="147"/>
      <c r="AV34" s="147"/>
      <c r="AW34" s="147"/>
      <c r="AX34" s="147"/>
      <c r="AY34" s="147"/>
      <c r="AZ34" s="147"/>
      <c r="BA34" s="175" t="str">
        <f>C34</f>
        <v>Položka obsahuje přemístění materiálu pro zásyp ze vzdálenosti do 15 m od hrany zasypávaného prostoru</v>
      </c>
      <c r="BB34" s="147"/>
      <c r="BC34" s="147"/>
      <c r="BD34" s="147"/>
      <c r="BE34" s="147"/>
      <c r="BF34" s="147"/>
      <c r="BG34" s="147"/>
      <c r="BH34" s="147"/>
    </row>
    <row r="35" spans="1:60" outlineLevel="2" x14ac:dyDescent="0.2">
      <c r="A35" s="154"/>
      <c r="B35" s="155"/>
      <c r="C35" s="178" t="s">
        <v>1057</v>
      </c>
      <c r="D35" s="158"/>
      <c r="E35" s="159">
        <v>9.9375</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179</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8">
        <v>8</v>
      </c>
      <c r="B36" s="169" t="s">
        <v>1065</v>
      </c>
      <c r="C36" s="177" t="s">
        <v>1066</v>
      </c>
      <c r="D36" s="170" t="s">
        <v>381</v>
      </c>
      <c r="E36" s="171">
        <v>14.898999999999999</v>
      </c>
      <c r="F36" s="172"/>
      <c r="G36" s="173">
        <f>ROUND(E36*F36,2)</f>
        <v>0</v>
      </c>
      <c r="H36" s="172"/>
      <c r="I36" s="173">
        <f>ROUND(E36*H36,2)</f>
        <v>0</v>
      </c>
      <c r="J36" s="172"/>
      <c r="K36" s="173">
        <f>ROUND(E36*J36,2)</f>
        <v>0</v>
      </c>
      <c r="L36" s="173">
        <v>21</v>
      </c>
      <c r="M36" s="173">
        <f>G36*(1+L36/100)</f>
        <v>0</v>
      </c>
      <c r="N36" s="171">
        <v>0</v>
      </c>
      <c r="O36" s="171">
        <f>ROUND(E36*N36,2)</f>
        <v>0</v>
      </c>
      <c r="P36" s="171">
        <v>0</v>
      </c>
      <c r="Q36" s="171">
        <f>ROUND(E36*P36,2)</f>
        <v>0</v>
      </c>
      <c r="R36" s="173"/>
      <c r="S36" s="173" t="s">
        <v>182</v>
      </c>
      <c r="T36" s="174" t="s">
        <v>182</v>
      </c>
      <c r="U36" s="157">
        <v>0</v>
      </c>
      <c r="V36" s="157">
        <f>ROUND(E36*U36,2)</f>
        <v>0</v>
      </c>
      <c r="W36" s="157"/>
      <c r="X36" s="157" t="s">
        <v>174</v>
      </c>
      <c r="Y36" s="157" t="s">
        <v>175</v>
      </c>
      <c r="Z36" s="147"/>
      <c r="AA36" s="147"/>
      <c r="AB36" s="147"/>
      <c r="AC36" s="147"/>
      <c r="AD36" s="147"/>
      <c r="AE36" s="147"/>
      <c r="AF36" s="147"/>
      <c r="AG36" s="147" t="s">
        <v>176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178" t="s">
        <v>1053</v>
      </c>
      <c r="D37" s="158"/>
      <c r="E37" s="159">
        <v>4.5140000000000002</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179</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78" t="s">
        <v>1054</v>
      </c>
      <c r="D38" s="158"/>
      <c r="E38" s="159">
        <v>3.85</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179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78" t="s">
        <v>1055</v>
      </c>
      <c r="D39" s="158"/>
      <c r="E39" s="159">
        <v>3.2349999999999999</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179</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78" t="s">
        <v>1056</v>
      </c>
      <c r="D40" s="158"/>
      <c r="E40" s="159">
        <v>3.3</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179</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8">
        <v>9</v>
      </c>
      <c r="B41" s="169" t="s">
        <v>1067</v>
      </c>
      <c r="C41" s="177" t="s">
        <v>1068</v>
      </c>
      <c r="D41" s="170" t="s">
        <v>992</v>
      </c>
      <c r="E41" s="171">
        <v>1</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172</v>
      </c>
      <c r="T41" s="174" t="s">
        <v>183</v>
      </c>
      <c r="U41" s="157">
        <v>0</v>
      </c>
      <c r="V41" s="157">
        <f>ROUND(E41*U41,2)</f>
        <v>0</v>
      </c>
      <c r="W41" s="157"/>
      <c r="X41" s="157" t="s">
        <v>229</v>
      </c>
      <c r="Y41" s="157" t="s">
        <v>175</v>
      </c>
      <c r="Z41" s="147"/>
      <c r="AA41" s="147"/>
      <c r="AB41" s="147"/>
      <c r="AC41" s="147"/>
      <c r="AD41" s="147"/>
      <c r="AE41" s="147"/>
      <c r="AF41" s="147"/>
      <c r="AG41" s="147" t="s">
        <v>471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248" t="s">
        <v>1069</v>
      </c>
      <c r="D42" s="249"/>
      <c r="E42" s="249"/>
      <c r="F42" s="249"/>
      <c r="G42" s="249"/>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178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246" t="s">
        <v>1070</v>
      </c>
      <c r="D43" s="247"/>
      <c r="E43" s="247"/>
      <c r="F43" s="247"/>
      <c r="G43" s="24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178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3" x14ac:dyDescent="0.2">
      <c r="A44" s="154"/>
      <c r="B44" s="155"/>
      <c r="C44" s="246" t="s">
        <v>1071</v>
      </c>
      <c r="D44" s="247"/>
      <c r="E44" s="247"/>
      <c r="F44" s="247"/>
      <c r="G44" s="247"/>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178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3" x14ac:dyDescent="0.2">
      <c r="A45" s="154"/>
      <c r="B45" s="155"/>
      <c r="C45" s="246" t="s">
        <v>1072</v>
      </c>
      <c r="D45" s="247"/>
      <c r="E45" s="247"/>
      <c r="F45" s="247"/>
      <c r="G45" s="247"/>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178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78" t="s">
        <v>73</v>
      </c>
      <c r="D46" s="158"/>
      <c r="E46" s="159">
        <v>1</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179</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
      <c r="A47" s="161" t="s">
        <v>167</v>
      </c>
      <c r="B47" s="162" t="s">
        <v>75</v>
      </c>
      <c r="C47" s="176" t="s">
        <v>76</v>
      </c>
      <c r="D47" s="163"/>
      <c r="E47" s="164"/>
      <c r="F47" s="165"/>
      <c r="G47" s="165">
        <f>SUMIF(AG48:AG50,"&lt;&gt;NOR",G48:G50)</f>
        <v>0</v>
      </c>
      <c r="H47" s="165"/>
      <c r="I47" s="165">
        <f>SUM(I48:I50)</f>
        <v>0</v>
      </c>
      <c r="J47" s="165"/>
      <c r="K47" s="165">
        <f>SUM(K48:K50)</f>
        <v>0</v>
      </c>
      <c r="L47" s="165"/>
      <c r="M47" s="165">
        <f>SUM(M48:M50)</f>
        <v>0</v>
      </c>
      <c r="N47" s="164"/>
      <c r="O47" s="164">
        <f>SUM(O48:O50)</f>
        <v>0</v>
      </c>
      <c r="P47" s="164"/>
      <c r="Q47" s="164">
        <f>SUM(Q48:Q50)</f>
        <v>0</v>
      </c>
      <c r="R47" s="165"/>
      <c r="S47" s="165"/>
      <c r="T47" s="166"/>
      <c r="U47" s="160"/>
      <c r="V47" s="160">
        <f>SUM(V48:V50)</f>
        <v>15.33</v>
      </c>
      <c r="W47" s="160"/>
      <c r="X47" s="160"/>
      <c r="Y47" s="160"/>
      <c r="AG47" t="s">
        <v>168</v>
      </c>
    </row>
    <row r="48" spans="1:60" ht="22.5" outlineLevel="1" x14ac:dyDescent="0.2">
      <c r="A48" s="168">
        <v>10</v>
      </c>
      <c r="B48" s="169" t="s">
        <v>1073</v>
      </c>
      <c r="C48" s="177" t="s">
        <v>1074</v>
      </c>
      <c r="D48" s="170" t="s">
        <v>205</v>
      </c>
      <c r="E48" s="171">
        <v>102.21</v>
      </c>
      <c r="F48" s="172"/>
      <c r="G48" s="173">
        <f>ROUND(E48*F48,2)</f>
        <v>0</v>
      </c>
      <c r="H48" s="172"/>
      <c r="I48" s="173">
        <f>ROUND(E48*H48,2)</f>
        <v>0</v>
      </c>
      <c r="J48" s="172"/>
      <c r="K48" s="173">
        <f>ROUND(E48*J48,2)</f>
        <v>0</v>
      </c>
      <c r="L48" s="173">
        <v>21</v>
      </c>
      <c r="M48" s="173">
        <f>G48*(1+L48/100)</f>
        <v>0</v>
      </c>
      <c r="N48" s="171">
        <v>0</v>
      </c>
      <c r="O48" s="171">
        <f>ROUND(E48*N48,2)</f>
        <v>0</v>
      </c>
      <c r="P48" s="171">
        <v>0</v>
      </c>
      <c r="Q48" s="171">
        <f>ROUND(E48*P48,2)</f>
        <v>0</v>
      </c>
      <c r="R48" s="173" t="s">
        <v>593</v>
      </c>
      <c r="S48" s="173" t="s">
        <v>182</v>
      </c>
      <c r="T48" s="174" t="s">
        <v>182</v>
      </c>
      <c r="U48" s="157">
        <v>0.15</v>
      </c>
      <c r="V48" s="157">
        <f>ROUND(E48*U48,2)</f>
        <v>15.33</v>
      </c>
      <c r="W48" s="157"/>
      <c r="X48" s="157" t="s">
        <v>174</v>
      </c>
      <c r="Y48" s="157" t="s">
        <v>175</v>
      </c>
      <c r="Z48" s="147"/>
      <c r="AA48" s="147"/>
      <c r="AB48" s="147"/>
      <c r="AC48" s="147"/>
      <c r="AD48" s="147"/>
      <c r="AE48" s="147"/>
      <c r="AF48" s="147"/>
      <c r="AG48" s="147" t="s">
        <v>207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257" t="s">
        <v>1075</v>
      </c>
      <c r="D49" s="258"/>
      <c r="E49" s="258"/>
      <c r="F49" s="258"/>
      <c r="G49" s="258"/>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209</v>
      </c>
      <c r="AH49" s="147"/>
      <c r="AI49" s="147"/>
      <c r="AJ49" s="147"/>
      <c r="AK49" s="147"/>
      <c r="AL49" s="147"/>
      <c r="AM49" s="147"/>
      <c r="AN49" s="147"/>
      <c r="AO49" s="147"/>
      <c r="AP49" s="147"/>
      <c r="AQ49" s="147"/>
      <c r="AR49" s="147"/>
      <c r="AS49" s="147"/>
      <c r="AT49" s="147"/>
      <c r="AU49" s="147"/>
      <c r="AV49" s="147"/>
      <c r="AW49" s="147"/>
      <c r="AX49" s="147"/>
      <c r="AY49" s="147"/>
      <c r="AZ49" s="147"/>
      <c r="BA49" s="175" t="str">
        <f>C49</f>
        <v>z rostlé horniny tř.1 - 4 pod násypy z hornin soudržných do 92% PS a hornin nesoudržných sypkých relativní ulehlosti I(d) do 0,8</v>
      </c>
      <c r="BB49" s="147"/>
      <c r="BC49" s="147"/>
      <c r="BD49" s="147"/>
      <c r="BE49" s="147"/>
      <c r="BF49" s="147"/>
      <c r="BG49" s="147"/>
      <c r="BH49" s="147"/>
    </row>
    <row r="50" spans="1:60" outlineLevel="2" x14ac:dyDescent="0.2">
      <c r="A50" s="154"/>
      <c r="B50" s="155"/>
      <c r="C50" s="178" t="s">
        <v>1076</v>
      </c>
      <c r="D50" s="158"/>
      <c r="E50" s="159">
        <v>102.21</v>
      </c>
      <c r="F50" s="157"/>
      <c r="G50" s="157"/>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179</v>
      </c>
      <c r="AH50" s="147">
        <v>5</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x14ac:dyDescent="0.2">
      <c r="A51" s="161" t="s">
        <v>167</v>
      </c>
      <c r="B51" s="162" t="s">
        <v>81</v>
      </c>
      <c r="C51" s="176" t="s">
        <v>82</v>
      </c>
      <c r="D51" s="163"/>
      <c r="E51" s="164"/>
      <c r="F51" s="165"/>
      <c r="G51" s="165">
        <f>SUMIF(AG52:AG57,"&lt;&gt;NOR",G52:G57)</f>
        <v>0</v>
      </c>
      <c r="H51" s="165"/>
      <c r="I51" s="165">
        <f>SUM(I52:I57)</f>
        <v>0</v>
      </c>
      <c r="J51" s="165"/>
      <c r="K51" s="165">
        <f>SUM(K52:K57)</f>
        <v>0</v>
      </c>
      <c r="L51" s="165"/>
      <c r="M51" s="165">
        <f>SUM(M52:M57)</f>
        <v>0</v>
      </c>
      <c r="N51" s="164"/>
      <c r="O51" s="164">
        <f>SUM(O52:O57)</f>
        <v>0.17</v>
      </c>
      <c r="P51" s="164"/>
      <c r="Q51" s="164">
        <f>SUM(Q52:Q57)</f>
        <v>0</v>
      </c>
      <c r="R51" s="165"/>
      <c r="S51" s="165"/>
      <c r="T51" s="166"/>
      <c r="U51" s="160"/>
      <c r="V51" s="160">
        <f>SUM(V52:V57)</f>
        <v>6.16</v>
      </c>
      <c r="W51" s="160"/>
      <c r="X51" s="160"/>
      <c r="Y51" s="160"/>
      <c r="AG51" t="s">
        <v>168</v>
      </c>
    </row>
    <row r="52" spans="1:60" outlineLevel="1" x14ac:dyDescent="0.2">
      <c r="A52" s="168">
        <v>11</v>
      </c>
      <c r="B52" s="169" t="s">
        <v>369</v>
      </c>
      <c r="C52" s="177" t="s">
        <v>370</v>
      </c>
      <c r="D52" s="170" t="s">
        <v>219</v>
      </c>
      <c r="E52" s="171">
        <v>5.6</v>
      </c>
      <c r="F52" s="172"/>
      <c r="G52" s="173">
        <f>ROUND(E52*F52,2)</f>
        <v>0</v>
      </c>
      <c r="H52" s="172"/>
      <c r="I52" s="173">
        <f>ROUND(E52*H52,2)</f>
        <v>0</v>
      </c>
      <c r="J52" s="172"/>
      <c r="K52" s="173">
        <f>ROUND(E52*J52,2)</f>
        <v>0</v>
      </c>
      <c r="L52" s="173">
        <v>21</v>
      </c>
      <c r="M52" s="173">
        <f>G52*(1+L52/100)</f>
        <v>0</v>
      </c>
      <c r="N52" s="171">
        <v>3.0470000000000001E-2</v>
      </c>
      <c r="O52" s="171">
        <f>ROUND(E52*N52,2)</f>
        <v>0.17</v>
      </c>
      <c r="P52" s="171">
        <v>0</v>
      </c>
      <c r="Q52" s="171">
        <f>ROUND(E52*P52,2)</f>
        <v>0</v>
      </c>
      <c r="R52" s="173" t="s">
        <v>206</v>
      </c>
      <c r="S52" s="173" t="s">
        <v>182</v>
      </c>
      <c r="T52" s="174" t="s">
        <v>182</v>
      </c>
      <c r="U52" s="157">
        <v>0.87</v>
      </c>
      <c r="V52" s="157">
        <f>ROUND(E52*U52,2)</f>
        <v>4.87</v>
      </c>
      <c r="W52" s="157"/>
      <c r="X52" s="157" t="s">
        <v>174</v>
      </c>
      <c r="Y52" s="157" t="s">
        <v>175</v>
      </c>
      <c r="Z52" s="147"/>
      <c r="AA52" s="147"/>
      <c r="AB52" s="147"/>
      <c r="AC52" s="147"/>
      <c r="AD52" s="147"/>
      <c r="AE52" s="147"/>
      <c r="AF52" s="147"/>
      <c r="AG52" s="147" t="s">
        <v>207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257" t="s">
        <v>367</v>
      </c>
      <c r="D53" s="258"/>
      <c r="E53" s="258"/>
      <c r="F53" s="258"/>
      <c r="G53" s="258"/>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209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78" t="s">
        <v>1077</v>
      </c>
      <c r="D54" s="158"/>
      <c r="E54" s="159">
        <v>5.6</v>
      </c>
      <c r="F54" s="157"/>
      <c r="G54" s="157"/>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179</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8">
        <v>12</v>
      </c>
      <c r="B55" s="169" t="s">
        <v>372</v>
      </c>
      <c r="C55" s="177" t="s">
        <v>373</v>
      </c>
      <c r="D55" s="170" t="s">
        <v>219</v>
      </c>
      <c r="E55" s="171">
        <v>5.6</v>
      </c>
      <c r="F55" s="172"/>
      <c r="G55" s="173">
        <f>ROUND(E55*F55,2)</f>
        <v>0</v>
      </c>
      <c r="H55" s="172"/>
      <c r="I55" s="173">
        <f>ROUND(E55*H55,2)</f>
        <v>0</v>
      </c>
      <c r="J55" s="172"/>
      <c r="K55" s="173">
        <f>ROUND(E55*J55,2)</f>
        <v>0</v>
      </c>
      <c r="L55" s="173">
        <v>21</v>
      </c>
      <c r="M55" s="173">
        <f>G55*(1+L55/100)</f>
        <v>0</v>
      </c>
      <c r="N55" s="171">
        <v>0</v>
      </c>
      <c r="O55" s="171">
        <f>ROUND(E55*N55,2)</f>
        <v>0</v>
      </c>
      <c r="P55" s="171">
        <v>0</v>
      </c>
      <c r="Q55" s="171">
        <f>ROUND(E55*P55,2)</f>
        <v>0</v>
      </c>
      <c r="R55" s="173" t="s">
        <v>206</v>
      </c>
      <c r="S55" s="173" t="s">
        <v>182</v>
      </c>
      <c r="T55" s="174" t="s">
        <v>182</v>
      </c>
      <c r="U55" s="157">
        <v>0.23</v>
      </c>
      <c r="V55" s="157">
        <f>ROUND(E55*U55,2)</f>
        <v>1.29</v>
      </c>
      <c r="W55" s="157"/>
      <c r="X55" s="157" t="s">
        <v>174</v>
      </c>
      <c r="Y55" s="157" t="s">
        <v>175</v>
      </c>
      <c r="Z55" s="147"/>
      <c r="AA55" s="147"/>
      <c r="AB55" s="147"/>
      <c r="AC55" s="147"/>
      <c r="AD55" s="147"/>
      <c r="AE55" s="147"/>
      <c r="AF55" s="147"/>
      <c r="AG55" s="147" t="s">
        <v>207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257" t="s">
        <v>367</v>
      </c>
      <c r="D56" s="258"/>
      <c r="E56" s="258"/>
      <c r="F56" s="258"/>
      <c r="G56" s="258"/>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209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2" x14ac:dyDescent="0.2">
      <c r="A57" s="154"/>
      <c r="B57" s="155"/>
      <c r="C57" s="178" t="s">
        <v>1077</v>
      </c>
      <c r="D57" s="158"/>
      <c r="E57" s="159">
        <v>5.6</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179</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
      <c r="A58" s="161" t="s">
        <v>167</v>
      </c>
      <c r="B58" s="162" t="s">
        <v>83</v>
      </c>
      <c r="C58" s="176" t="s">
        <v>84</v>
      </c>
      <c r="D58" s="163"/>
      <c r="E58" s="164"/>
      <c r="F58" s="165"/>
      <c r="G58" s="165">
        <f>SUMIF(AG59:AG80,"&lt;&gt;NOR",G59:G80)</f>
        <v>0</v>
      </c>
      <c r="H58" s="165"/>
      <c r="I58" s="165">
        <f>SUM(I59:I80)</f>
        <v>0</v>
      </c>
      <c r="J58" s="165"/>
      <c r="K58" s="165">
        <f>SUM(K59:K80)</f>
        <v>0</v>
      </c>
      <c r="L58" s="165"/>
      <c r="M58" s="165">
        <f>SUM(M59:M80)</f>
        <v>0</v>
      </c>
      <c r="N58" s="164"/>
      <c r="O58" s="164">
        <f>SUM(O59:O80)</f>
        <v>61.73</v>
      </c>
      <c r="P58" s="164"/>
      <c r="Q58" s="164">
        <f>SUM(Q59:Q80)</f>
        <v>2.2799999999999998</v>
      </c>
      <c r="R58" s="165"/>
      <c r="S58" s="165"/>
      <c r="T58" s="166"/>
      <c r="U58" s="160"/>
      <c r="V58" s="160">
        <f>SUM(V59:V80)</f>
        <v>12.66</v>
      </c>
      <c r="W58" s="160"/>
      <c r="X58" s="160"/>
      <c r="Y58" s="160"/>
      <c r="AG58" t="s">
        <v>168</v>
      </c>
    </row>
    <row r="59" spans="1:60" ht="22.5" outlineLevel="1" x14ac:dyDescent="0.2">
      <c r="A59" s="168">
        <v>13</v>
      </c>
      <c r="B59" s="169" t="s">
        <v>1078</v>
      </c>
      <c r="C59" s="177" t="s">
        <v>1079</v>
      </c>
      <c r="D59" s="170" t="s">
        <v>205</v>
      </c>
      <c r="E59" s="171">
        <v>102.21</v>
      </c>
      <c r="F59" s="172"/>
      <c r="G59" s="173">
        <f>ROUND(E59*F59,2)</f>
        <v>0</v>
      </c>
      <c r="H59" s="172"/>
      <c r="I59" s="173">
        <f>ROUND(E59*H59,2)</f>
        <v>0</v>
      </c>
      <c r="J59" s="172"/>
      <c r="K59" s="173">
        <f>ROUND(E59*J59,2)</f>
        <v>0</v>
      </c>
      <c r="L59" s="173">
        <v>21</v>
      </c>
      <c r="M59" s="173">
        <f>G59*(1+L59/100)</f>
        <v>0</v>
      </c>
      <c r="N59" s="171">
        <v>0.378</v>
      </c>
      <c r="O59" s="171">
        <f>ROUND(E59*N59,2)</f>
        <v>38.64</v>
      </c>
      <c r="P59" s="171">
        <v>0</v>
      </c>
      <c r="Q59" s="171">
        <f>ROUND(E59*P59,2)</f>
        <v>0</v>
      </c>
      <c r="R59" s="173" t="s">
        <v>1043</v>
      </c>
      <c r="S59" s="173" t="s">
        <v>182</v>
      </c>
      <c r="T59" s="174" t="s">
        <v>182</v>
      </c>
      <c r="U59" s="157">
        <v>0.03</v>
      </c>
      <c r="V59" s="157">
        <f>ROUND(E59*U59,2)</f>
        <v>3.07</v>
      </c>
      <c r="W59" s="157"/>
      <c r="X59" s="157" t="s">
        <v>174</v>
      </c>
      <c r="Y59" s="157" t="s">
        <v>175</v>
      </c>
      <c r="Z59" s="147"/>
      <c r="AA59" s="147"/>
      <c r="AB59" s="147"/>
      <c r="AC59" s="147"/>
      <c r="AD59" s="147"/>
      <c r="AE59" s="147"/>
      <c r="AF59" s="147"/>
      <c r="AG59" s="147" t="s">
        <v>176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
      <c r="A60" s="154"/>
      <c r="B60" s="155"/>
      <c r="C60" s="178" t="s">
        <v>1080</v>
      </c>
      <c r="D60" s="158"/>
      <c r="E60" s="159">
        <v>22.9</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179</v>
      </c>
      <c r="AH60" s="147">
        <v>5</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78" t="s">
        <v>1081</v>
      </c>
      <c r="D61" s="158"/>
      <c r="E61" s="159">
        <v>79.31</v>
      </c>
      <c r="F61" s="157"/>
      <c r="G61" s="15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179</v>
      </c>
      <c r="AH61" s="147">
        <v>5</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8">
        <v>14</v>
      </c>
      <c r="B62" s="169" t="s">
        <v>1082</v>
      </c>
      <c r="C62" s="177" t="s">
        <v>1083</v>
      </c>
      <c r="D62" s="170" t="s">
        <v>219</v>
      </c>
      <c r="E62" s="171">
        <v>68.5</v>
      </c>
      <c r="F62" s="172"/>
      <c r="G62" s="173">
        <f>ROUND(E62*F62,2)</f>
        <v>0</v>
      </c>
      <c r="H62" s="172"/>
      <c r="I62" s="173">
        <f>ROUND(E62*H62,2)</f>
        <v>0</v>
      </c>
      <c r="J62" s="172"/>
      <c r="K62" s="173">
        <f>ROUND(E62*J62,2)</f>
        <v>0</v>
      </c>
      <c r="L62" s="173">
        <v>21</v>
      </c>
      <c r="M62" s="173">
        <f>G62*(1+L62/100)</f>
        <v>0</v>
      </c>
      <c r="N62" s="171">
        <v>0.11583</v>
      </c>
      <c r="O62" s="171">
        <f>ROUND(E62*N62,2)</f>
        <v>7.93</v>
      </c>
      <c r="P62" s="171">
        <v>0</v>
      </c>
      <c r="Q62" s="171">
        <f>ROUND(E62*P62,2)</f>
        <v>0</v>
      </c>
      <c r="R62" s="173" t="s">
        <v>206</v>
      </c>
      <c r="S62" s="173" t="s">
        <v>182</v>
      </c>
      <c r="T62" s="174" t="s">
        <v>182</v>
      </c>
      <c r="U62" s="157">
        <v>0.14000000000000001</v>
      </c>
      <c r="V62" s="157">
        <f>ROUND(E62*U62,2)</f>
        <v>9.59</v>
      </c>
      <c r="W62" s="157"/>
      <c r="X62" s="157" t="s">
        <v>174</v>
      </c>
      <c r="Y62" s="157" t="s">
        <v>175</v>
      </c>
      <c r="Z62" s="147"/>
      <c r="AA62" s="147"/>
      <c r="AB62" s="147"/>
      <c r="AC62" s="147"/>
      <c r="AD62" s="147"/>
      <c r="AE62" s="147"/>
      <c r="AF62" s="147"/>
      <c r="AG62" s="147" t="s">
        <v>176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257" t="s">
        <v>1084</v>
      </c>
      <c r="D63" s="258"/>
      <c r="E63" s="258"/>
      <c r="F63" s="258"/>
      <c r="G63" s="258"/>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209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178" t="s">
        <v>1085</v>
      </c>
      <c r="D64" s="158"/>
      <c r="E64" s="159">
        <v>68.5</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179</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8">
        <v>15</v>
      </c>
      <c r="B65" s="169" t="s">
        <v>1086</v>
      </c>
      <c r="C65" s="177" t="s">
        <v>1087</v>
      </c>
      <c r="D65" s="170" t="s">
        <v>205</v>
      </c>
      <c r="E65" s="171">
        <v>16.5</v>
      </c>
      <c r="F65" s="172"/>
      <c r="G65" s="173">
        <f>ROUND(E65*F65,2)</f>
        <v>0</v>
      </c>
      <c r="H65" s="172"/>
      <c r="I65" s="173">
        <f>ROUND(E65*H65,2)</f>
        <v>0</v>
      </c>
      <c r="J65" s="172"/>
      <c r="K65" s="173">
        <f>ROUND(E65*J65,2)</f>
        <v>0</v>
      </c>
      <c r="L65" s="173">
        <v>21</v>
      </c>
      <c r="M65" s="173">
        <f>G65*(1+L65/100)</f>
        <v>0</v>
      </c>
      <c r="N65" s="171">
        <v>0</v>
      </c>
      <c r="O65" s="171">
        <f>ROUND(E65*N65,2)</f>
        <v>0</v>
      </c>
      <c r="P65" s="171">
        <v>0.13800000000000001</v>
      </c>
      <c r="Q65" s="171">
        <f>ROUND(E65*P65,2)</f>
        <v>2.2799999999999998</v>
      </c>
      <c r="R65" s="173"/>
      <c r="S65" s="173" t="s">
        <v>182</v>
      </c>
      <c r="T65" s="174" t="s">
        <v>182</v>
      </c>
      <c r="U65" s="157">
        <v>0</v>
      </c>
      <c r="V65" s="157">
        <f>ROUND(E65*U65,2)</f>
        <v>0</v>
      </c>
      <c r="W65" s="157"/>
      <c r="X65" s="157" t="s">
        <v>174</v>
      </c>
      <c r="Y65" s="157" t="s">
        <v>175</v>
      </c>
      <c r="Z65" s="147"/>
      <c r="AA65" s="147"/>
      <c r="AB65" s="147"/>
      <c r="AC65" s="147"/>
      <c r="AD65" s="147"/>
      <c r="AE65" s="147"/>
      <c r="AF65" s="147"/>
      <c r="AG65" s="147" t="s">
        <v>176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248" t="s">
        <v>1088</v>
      </c>
      <c r="D66" s="249"/>
      <c r="E66" s="249"/>
      <c r="F66" s="249"/>
      <c r="G66" s="249"/>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178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78" t="s">
        <v>1089</v>
      </c>
      <c r="D67" s="158"/>
      <c r="E67" s="159">
        <v>16.5</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179</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68">
        <v>16</v>
      </c>
      <c r="B68" s="169" t="s">
        <v>1090</v>
      </c>
      <c r="C68" s="177" t="s">
        <v>1091</v>
      </c>
      <c r="D68" s="170" t="s">
        <v>205</v>
      </c>
      <c r="E68" s="171">
        <v>22.9</v>
      </c>
      <c r="F68" s="172"/>
      <c r="G68" s="173">
        <f>ROUND(E68*F68,2)</f>
        <v>0</v>
      </c>
      <c r="H68" s="172"/>
      <c r="I68" s="173">
        <f>ROUND(E68*H68,2)</f>
        <v>0</v>
      </c>
      <c r="J68" s="172"/>
      <c r="K68" s="173">
        <f>ROUND(E68*J68,2)</f>
        <v>0</v>
      </c>
      <c r="L68" s="173">
        <v>21</v>
      </c>
      <c r="M68" s="173">
        <f>G68*(1+L68/100)</f>
        <v>0</v>
      </c>
      <c r="N68" s="171">
        <v>7.1999999999999995E-2</v>
      </c>
      <c r="O68" s="171">
        <f>ROUND(E68*N68,2)</f>
        <v>1.65</v>
      </c>
      <c r="P68" s="171">
        <v>0</v>
      </c>
      <c r="Q68" s="171">
        <f>ROUND(E68*P68,2)</f>
        <v>0</v>
      </c>
      <c r="R68" s="173"/>
      <c r="S68" s="173" t="s">
        <v>182</v>
      </c>
      <c r="T68" s="174" t="s">
        <v>182</v>
      </c>
      <c r="U68" s="157">
        <v>0</v>
      </c>
      <c r="V68" s="157">
        <f>ROUND(E68*U68,2)</f>
        <v>0</v>
      </c>
      <c r="W68" s="157"/>
      <c r="X68" s="157" t="s">
        <v>174</v>
      </c>
      <c r="Y68" s="157" t="s">
        <v>175</v>
      </c>
      <c r="Z68" s="147"/>
      <c r="AA68" s="147"/>
      <c r="AB68" s="147"/>
      <c r="AC68" s="147"/>
      <c r="AD68" s="147"/>
      <c r="AE68" s="147"/>
      <c r="AF68" s="147"/>
      <c r="AG68" s="147" t="s">
        <v>176</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248" t="s">
        <v>1092</v>
      </c>
      <c r="D69" s="249"/>
      <c r="E69" s="249"/>
      <c r="F69" s="249"/>
      <c r="G69" s="249"/>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178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246" t="s">
        <v>1093</v>
      </c>
      <c r="D70" s="247"/>
      <c r="E70" s="247"/>
      <c r="F70" s="247"/>
      <c r="G70" s="24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178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78" t="s">
        <v>1094</v>
      </c>
      <c r="D71" s="158"/>
      <c r="E71" s="159">
        <v>22.9</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179</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8">
        <v>17</v>
      </c>
      <c r="B72" s="169" t="s">
        <v>1095</v>
      </c>
      <c r="C72" s="177" t="s">
        <v>1096</v>
      </c>
      <c r="D72" s="170" t="s">
        <v>205</v>
      </c>
      <c r="E72" s="171">
        <v>102.21</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c r="S72" s="173" t="s">
        <v>172</v>
      </c>
      <c r="T72" s="174" t="s">
        <v>173</v>
      </c>
      <c r="U72" s="157">
        <v>0</v>
      </c>
      <c r="V72" s="157">
        <f>ROUND(E72*U72,2)</f>
        <v>0</v>
      </c>
      <c r="W72" s="157"/>
      <c r="X72" s="157" t="s">
        <v>174</v>
      </c>
      <c r="Y72" s="157" t="s">
        <v>175</v>
      </c>
      <c r="Z72" s="147"/>
      <c r="AA72" s="147"/>
      <c r="AB72" s="147"/>
      <c r="AC72" s="147"/>
      <c r="AD72" s="147"/>
      <c r="AE72" s="147"/>
      <c r="AF72" s="147"/>
      <c r="AG72" s="147" t="s">
        <v>176</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178" t="s">
        <v>1080</v>
      </c>
      <c r="D73" s="158"/>
      <c r="E73" s="159">
        <v>22.9</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179</v>
      </c>
      <c r="AH73" s="147">
        <v>5</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78" t="s">
        <v>1081</v>
      </c>
      <c r="D74" s="158"/>
      <c r="E74" s="159">
        <v>79.31</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179</v>
      </c>
      <c r="AH74" s="147">
        <v>5</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68">
        <v>18</v>
      </c>
      <c r="B75" s="169" t="s">
        <v>1097</v>
      </c>
      <c r="C75" s="177" t="s">
        <v>1098</v>
      </c>
      <c r="D75" s="170" t="s">
        <v>205</v>
      </c>
      <c r="E75" s="171">
        <v>83.275499999999994</v>
      </c>
      <c r="F75" s="172"/>
      <c r="G75" s="173">
        <f>ROUND(E75*F75,2)</f>
        <v>0</v>
      </c>
      <c r="H75" s="172"/>
      <c r="I75" s="173">
        <f>ROUND(E75*H75,2)</f>
        <v>0</v>
      </c>
      <c r="J75" s="172"/>
      <c r="K75" s="173">
        <f>ROUND(E75*J75,2)</f>
        <v>0</v>
      </c>
      <c r="L75" s="173">
        <v>21</v>
      </c>
      <c r="M75" s="173">
        <f>G75*(1+L75/100)</f>
        <v>0</v>
      </c>
      <c r="N75" s="171">
        <v>0.12959999999999999</v>
      </c>
      <c r="O75" s="171">
        <f>ROUND(E75*N75,2)</f>
        <v>10.79</v>
      </c>
      <c r="P75" s="171">
        <v>0</v>
      </c>
      <c r="Q75" s="171">
        <f>ROUND(E75*P75,2)</f>
        <v>0</v>
      </c>
      <c r="R75" s="173" t="s">
        <v>228</v>
      </c>
      <c r="S75" s="173" t="s">
        <v>182</v>
      </c>
      <c r="T75" s="174" t="s">
        <v>182</v>
      </c>
      <c r="U75" s="157">
        <v>0</v>
      </c>
      <c r="V75" s="157">
        <f>ROUND(E75*U75,2)</f>
        <v>0</v>
      </c>
      <c r="W75" s="157"/>
      <c r="X75" s="157" t="s">
        <v>229</v>
      </c>
      <c r="Y75" s="157" t="s">
        <v>175</v>
      </c>
      <c r="Z75" s="147"/>
      <c r="AA75" s="147"/>
      <c r="AB75" s="147"/>
      <c r="AC75" s="147"/>
      <c r="AD75" s="147"/>
      <c r="AE75" s="147"/>
      <c r="AF75" s="147"/>
      <c r="AG75" s="147" t="s">
        <v>230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2" x14ac:dyDescent="0.2">
      <c r="A76" s="154"/>
      <c r="B76" s="155"/>
      <c r="C76" s="178" t="s">
        <v>1081</v>
      </c>
      <c r="D76" s="158"/>
      <c r="E76" s="159">
        <v>79.31</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179</v>
      </c>
      <c r="AH76" s="147">
        <v>5</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78" t="s">
        <v>1099</v>
      </c>
      <c r="D77" s="158"/>
      <c r="E77" s="159">
        <v>3.9655</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179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8">
        <v>19</v>
      </c>
      <c r="B78" s="169" t="s">
        <v>1100</v>
      </c>
      <c r="C78" s="177" t="s">
        <v>1101</v>
      </c>
      <c r="D78" s="170" t="s">
        <v>205</v>
      </c>
      <c r="E78" s="171">
        <v>25.19</v>
      </c>
      <c r="F78" s="172"/>
      <c r="G78" s="173">
        <f>ROUND(E78*F78,2)</f>
        <v>0</v>
      </c>
      <c r="H78" s="172"/>
      <c r="I78" s="173">
        <f>ROUND(E78*H78,2)</f>
        <v>0</v>
      </c>
      <c r="J78" s="172"/>
      <c r="K78" s="173">
        <f>ROUND(E78*J78,2)</f>
        <v>0</v>
      </c>
      <c r="L78" s="173">
        <v>21</v>
      </c>
      <c r="M78" s="173">
        <f>G78*(1+L78/100)</f>
        <v>0</v>
      </c>
      <c r="N78" s="171">
        <v>0.108</v>
      </c>
      <c r="O78" s="171">
        <f>ROUND(E78*N78,2)</f>
        <v>2.72</v>
      </c>
      <c r="P78" s="171">
        <v>0</v>
      </c>
      <c r="Q78" s="171">
        <f>ROUND(E78*P78,2)</f>
        <v>0</v>
      </c>
      <c r="R78" s="173" t="s">
        <v>228</v>
      </c>
      <c r="S78" s="173" t="s">
        <v>435</v>
      </c>
      <c r="T78" s="174" t="s">
        <v>435</v>
      </c>
      <c r="U78" s="157">
        <v>0</v>
      </c>
      <c r="V78" s="157">
        <f>ROUND(E78*U78,2)</f>
        <v>0</v>
      </c>
      <c r="W78" s="157"/>
      <c r="X78" s="157" t="s">
        <v>229</v>
      </c>
      <c r="Y78" s="157" t="s">
        <v>175</v>
      </c>
      <c r="Z78" s="147"/>
      <c r="AA78" s="147"/>
      <c r="AB78" s="147"/>
      <c r="AC78" s="147"/>
      <c r="AD78" s="147"/>
      <c r="AE78" s="147"/>
      <c r="AF78" s="147"/>
      <c r="AG78" s="147" t="s">
        <v>230</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178" t="s">
        <v>1080</v>
      </c>
      <c r="D79" s="158"/>
      <c r="E79" s="159">
        <v>22.9</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179</v>
      </c>
      <c r="AH79" s="147">
        <v>5</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78" t="s">
        <v>1102</v>
      </c>
      <c r="D80" s="158"/>
      <c r="E80" s="159">
        <v>2.29</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179</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x14ac:dyDescent="0.2">
      <c r="A81" s="161" t="s">
        <v>167</v>
      </c>
      <c r="B81" s="162" t="s">
        <v>85</v>
      </c>
      <c r="C81" s="176" t="s">
        <v>86</v>
      </c>
      <c r="D81" s="163"/>
      <c r="E81" s="164"/>
      <c r="F81" s="165"/>
      <c r="G81" s="165">
        <f>SUMIF(AG82:AG94,"&lt;&gt;NOR",G82:G94)</f>
        <v>0</v>
      </c>
      <c r="H81" s="165"/>
      <c r="I81" s="165">
        <f>SUM(I82:I94)</f>
        <v>0</v>
      </c>
      <c r="J81" s="165"/>
      <c r="K81" s="165">
        <f>SUM(K82:K94)</f>
        <v>0</v>
      </c>
      <c r="L81" s="165"/>
      <c r="M81" s="165">
        <f>SUM(M82:M94)</f>
        <v>0</v>
      </c>
      <c r="N81" s="164"/>
      <c r="O81" s="164">
        <f>SUM(O82:O94)</f>
        <v>6.99</v>
      </c>
      <c r="P81" s="164"/>
      <c r="Q81" s="164">
        <f>SUM(Q82:Q94)</f>
        <v>0</v>
      </c>
      <c r="R81" s="165"/>
      <c r="S81" s="165"/>
      <c r="T81" s="166"/>
      <c r="U81" s="160"/>
      <c r="V81" s="160">
        <f>SUM(V82:V94)</f>
        <v>74.399999999999991</v>
      </c>
      <c r="W81" s="160"/>
      <c r="X81" s="160"/>
      <c r="Y81" s="160"/>
      <c r="AG81" t="s">
        <v>168</v>
      </c>
    </row>
    <row r="82" spans="1:60" outlineLevel="1" x14ac:dyDescent="0.2">
      <c r="A82" s="168">
        <v>20</v>
      </c>
      <c r="B82" s="169" t="s">
        <v>1103</v>
      </c>
      <c r="C82" s="177" t="s">
        <v>1104</v>
      </c>
      <c r="D82" s="170" t="s">
        <v>205</v>
      </c>
      <c r="E82" s="171">
        <v>79.31</v>
      </c>
      <c r="F82" s="172"/>
      <c r="G82" s="173">
        <f>ROUND(E82*F82,2)</f>
        <v>0</v>
      </c>
      <c r="H82" s="172"/>
      <c r="I82" s="173">
        <f>ROUND(E82*H82,2)</f>
        <v>0</v>
      </c>
      <c r="J82" s="172"/>
      <c r="K82" s="173">
        <f>ROUND(E82*J82,2)</f>
        <v>0</v>
      </c>
      <c r="L82" s="173">
        <v>21</v>
      </c>
      <c r="M82" s="173">
        <f>G82*(1+L82/100)</f>
        <v>0</v>
      </c>
      <c r="N82" s="171">
        <v>7.3899999999999993E-2</v>
      </c>
      <c r="O82" s="171">
        <f>ROUND(E82*N82,2)</f>
        <v>5.86</v>
      </c>
      <c r="P82" s="171">
        <v>0</v>
      </c>
      <c r="Q82" s="171">
        <f>ROUND(E82*P82,2)</f>
        <v>0</v>
      </c>
      <c r="R82" s="173" t="s">
        <v>1043</v>
      </c>
      <c r="S82" s="173" t="s">
        <v>182</v>
      </c>
      <c r="T82" s="174" t="s">
        <v>182</v>
      </c>
      <c r="U82" s="157">
        <v>0.45</v>
      </c>
      <c r="V82" s="157">
        <f>ROUND(E82*U82,2)</f>
        <v>35.69</v>
      </c>
      <c r="W82" s="157"/>
      <c r="X82" s="157" t="s">
        <v>174</v>
      </c>
      <c r="Y82" s="157" t="s">
        <v>175</v>
      </c>
      <c r="Z82" s="147"/>
      <c r="AA82" s="147"/>
      <c r="AB82" s="147"/>
      <c r="AC82" s="147"/>
      <c r="AD82" s="147"/>
      <c r="AE82" s="147"/>
      <c r="AF82" s="147"/>
      <c r="AG82" s="147" t="s">
        <v>176</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2" x14ac:dyDescent="0.2">
      <c r="A83" s="154"/>
      <c r="B83" s="155"/>
      <c r="C83" s="257" t="s">
        <v>1105</v>
      </c>
      <c r="D83" s="258"/>
      <c r="E83" s="258"/>
      <c r="F83" s="258"/>
      <c r="G83" s="258"/>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209</v>
      </c>
      <c r="AH83" s="147"/>
      <c r="AI83" s="147"/>
      <c r="AJ83" s="147"/>
      <c r="AK83" s="147"/>
      <c r="AL83" s="147"/>
      <c r="AM83" s="147"/>
      <c r="AN83" s="147"/>
      <c r="AO83" s="147"/>
      <c r="AP83" s="147"/>
      <c r="AQ83" s="147"/>
      <c r="AR83" s="147"/>
      <c r="AS83" s="147"/>
      <c r="AT83" s="147"/>
      <c r="AU83" s="147"/>
      <c r="AV83" s="147"/>
      <c r="AW83" s="147"/>
      <c r="AX83" s="147"/>
      <c r="AY83" s="147"/>
      <c r="AZ83" s="147"/>
      <c r="BA83" s="175" t="str">
        <f>C83</f>
        <v>s provedením lože z kameniva drceného, s vyplněním spár, s dvojitým hutněním a se smetením přebytečného materiálu na krajnici. S dodáním hmot pro lože a výplň spár.</v>
      </c>
      <c r="BB83" s="147"/>
      <c r="BC83" s="147"/>
      <c r="BD83" s="147"/>
      <c r="BE83" s="147"/>
      <c r="BF83" s="147"/>
      <c r="BG83" s="147"/>
      <c r="BH83" s="147"/>
    </row>
    <row r="84" spans="1:60" outlineLevel="2" x14ac:dyDescent="0.2">
      <c r="A84" s="154"/>
      <c r="B84" s="155"/>
      <c r="C84" s="178" t="s">
        <v>1106</v>
      </c>
      <c r="D84" s="158"/>
      <c r="E84" s="159">
        <v>57</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179</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78" t="s">
        <v>1107</v>
      </c>
      <c r="D85" s="158"/>
      <c r="E85" s="159">
        <v>22.31</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179</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68">
        <v>21</v>
      </c>
      <c r="B86" s="169" t="s">
        <v>1108</v>
      </c>
      <c r="C86" s="177" t="s">
        <v>1109</v>
      </c>
      <c r="D86" s="170" t="s">
        <v>219</v>
      </c>
      <c r="E86" s="171">
        <v>81.349999999999994</v>
      </c>
      <c r="F86" s="172"/>
      <c r="G86" s="173">
        <f>ROUND(E86*F86,2)</f>
        <v>0</v>
      </c>
      <c r="H86" s="172"/>
      <c r="I86" s="173">
        <f>ROUND(E86*H86,2)</f>
        <v>0</v>
      </c>
      <c r="J86" s="172"/>
      <c r="K86" s="173">
        <f>ROUND(E86*J86,2)</f>
        <v>0</v>
      </c>
      <c r="L86" s="173">
        <v>21</v>
      </c>
      <c r="M86" s="173">
        <f>G86*(1+L86/100)</f>
        <v>0</v>
      </c>
      <c r="N86" s="171">
        <v>3.3E-4</v>
      </c>
      <c r="O86" s="171">
        <f>ROUND(E86*N86,2)</f>
        <v>0.03</v>
      </c>
      <c r="P86" s="171">
        <v>0</v>
      </c>
      <c r="Q86" s="171">
        <f>ROUND(E86*P86,2)</f>
        <v>0</v>
      </c>
      <c r="R86" s="173" t="s">
        <v>1043</v>
      </c>
      <c r="S86" s="173" t="s">
        <v>182</v>
      </c>
      <c r="T86" s="174" t="s">
        <v>182</v>
      </c>
      <c r="U86" s="157">
        <v>0.41</v>
      </c>
      <c r="V86" s="157">
        <f>ROUND(E86*U86,2)</f>
        <v>33.35</v>
      </c>
      <c r="W86" s="157"/>
      <c r="X86" s="157" t="s">
        <v>174</v>
      </c>
      <c r="Y86" s="157" t="s">
        <v>175</v>
      </c>
      <c r="Z86" s="147"/>
      <c r="AA86" s="147"/>
      <c r="AB86" s="147"/>
      <c r="AC86" s="147"/>
      <c r="AD86" s="147"/>
      <c r="AE86" s="147"/>
      <c r="AF86" s="147"/>
      <c r="AG86" s="147" t="s">
        <v>207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2" x14ac:dyDescent="0.2">
      <c r="A87" s="154"/>
      <c r="B87" s="155"/>
      <c r="C87" s="178" t="s">
        <v>1110</v>
      </c>
      <c r="D87" s="158"/>
      <c r="E87" s="159">
        <v>57.35</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179</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78" t="s">
        <v>1111</v>
      </c>
      <c r="D88" s="158"/>
      <c r="E88" s="159">
        <v>24</v>
      </c>
      <c r="F88" s="157"/>
      <c r="G88" s="157"/>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179</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68">
        <v>22</v>
      </c>
      <c r="B89" s="169" t="s">
        <v>1112</v>
      </c>
      <c r="C89" s="177" t="s">
        <v>1113</v>
      </c>
      <c r="D89" s="170" t="s">
        <v>219</v>
      </c>
      <c r="E89" s="171">
        <v>9.6999999999999993</v>
      </c>
      <c r="F89" s="172"/>
      <c r="G89" s="173">
        <f>ROUND(E89*F89,2)</f>
        <v>0</v>
      </c>
      <c r="H89" s="172"/>
      <c r="I89" s="173">
        <f>ROUND(E89*H89,2)</f>
        <v>0</v>
      </c>
      <c r="J89" s="172"/>
      <c r="K89" s="173">
        <f>ROUND(E89*J89,2)</f>
        <v>0</v>
      </c>
      <c r="L89" s="173">
        <v>21</v>
      </c>
      <c r="M89" s="173">
        <f>G89*(1+L89/100)</f>
        <v>0</v>
      </c>
      <c r="N89" s="171">
        <v>0.11260000000000001</v>
      </c>
      <c r="O89" s="171">
        <f>ROUND(E89*N89,2)</f>
        <v>1.0900000000000001</v>
      </c>
      <c r="P89" s="171">
        <v>0</v>
      </c>
      <c r="Q89" s="171">
        <f>ROUND(E89*P89,2)</f>
        <v>0</v>
      </c>
      <c r="R89" s="173" t="s">
        <v>1043</v>
      </c>
      <c r="S89" s="173" t="s">
        <v>182</v>
      </c>
      <c r="T89" s="174" t="s">
        <v>182</v>
      </c>
      <c r="U89" s="157">
        <v>0.55249999999999999</v>
      </c>
      <c r="V89" s="157">
        <f>ROUND(E89*U89,2)</f>
        <v>5.36</v>
      </c>
      <c r="W89" s="157"/>
      <c r="X89" s="157" t="s">
        <v>174</v>
      </c>
      <c r="Y89" s="157" t="s">
        <v>175</v>
      </c>
      <c r="Z89" s="147"/>
      <c r="AA89" s="147"/>
      <c r="AB89" s="147"/>
      <c r="AC89" s="147"/>
      <c r="AD89" s="147"/>
      <c r="AE89" s="147"/>
      <c r="AF89" s="147"/>
      <c r="AG89" s="147" t="s">
        <v>207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2" x14ac:dyDescent="0.2">
      <c r="A90" s="154"/>
      <c r="B90" s="155"/>
      <c r="C90" s="178" t="s">
        <v>1114</v>
      </c>
      <c r="D90" s="158"/>
      <c r="E90" s="159">
        <v>9.6999999999999993</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179</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2.5" outlineLevel="1" x14ac:dyDescent="0.2">
      <c r="A91" s="168">
        <v>23</v>
      </c>
      <c r="B91" s="169" t="s">
        <v>1115</v>
      </c>
      <c r="C91" s="177" t="s">
        <v>1116</v>
      </c>
      <c r="D91" s="170" t="s">
        <v>293</v>
      </c>
      <c r="E91" s="171">
        <v>9</v>
      </c>
      <c r="F91" s="172"/>
      <c r="G91" s="173">
        <f>ROUND(E91*F91,2)</f>
        <v>0</v>
      </c>
      <c r="H91" s="172"/>
      <c r="I91" s="173">
        <f>ROUND(E91*H91,2)</f>
        <v>0</v>
      </c>
      <c r="J91" s="172"/>
      <c r="K91" s="173">
        <f>ROUND(E91*J91,2)</f>
        <v>0</v>
      </c>
      <c r="L91" s="173">
        <v>21</v>
      </c>
      <c r="M91" s="173">
        <f>G91*(1+L91/100)</f>
        <v>0</v>
      </c>
      <c r="N91" s="171">
        <v>1E-3</v>
      </c>
      <c r="O91" s="171">
        <f>ROUND(E91*N91,2)</f>
        <v>0.01</v>
      </c>
      <c r="P91" s="171">
        <v>0</v>
      </c>
      <c r="Q91" s="171">
        <f>ROUND(E91*P91,2)</f>
        <v>0</v>
      </c>
      <c r="R91" s="173" t="s">
        <v>228</v>
      </c>
      <c r="S91" s="173" t="s">
        <v>182</v>
      </c>
      <c r="T91" s="174" t="s">
        <v>182</v>
      </c>
      <c r="U91" s="157">
        <v>0</v>
      </c>
      <c r="V91" s="157">
        <f>ROUND(E91*U91,2)</f>
        <v>0</v>
      </c>
      <c r="W91" s="157"/>
      <c r="X91" s="157" t="s">
        <v>229</v>
      </c>
      <c r="Y91" s="157" t="s">
        <v>175</v>
      </c>
      <c r="Z91" s="147"/>
      <c r="AA91" s="147"/>
      <c r="AB91" s="147"/>
      <c r="AC91" s="147"/>
      <c r="AD91" s="147"/>
      <c r="AE91" s="147"/>
      <c r="AF91" s="147"/>
      <c r="AG91" s="147" t="s">
        <v>471</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2" x14ac:dyDescent="0.2">
      <c r="A92" s="154"/>
      <c r="B92" s="155"/>
      <c r="C92" s="178" t="s">
        <v>1117</v>
      </c>
      <c r="D92" s="158"/>
      <c r="E92" s="159">
        <v>9</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179</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68">
        <v>24</v>
      </c>
      <c r="B93" s="169" t="s">
        <v>1118</v>
      </c>
      <c r="C93" s="177" t="s">
        <v>1119</v>
      </c>
      <c r="D93" s="170" t="s">
        <v>293</v>
      </c>
      <c r="E93" s="171">
        <v>1</v>
      </c>
      <c r="F93" s="172"/>
      <c r="G93" s="173">
        <f>ROUND(E93*F93,2)</f>
        <v>0</v>
      </c>
      <c r="H93" s="172"/>
      <c r="I93" s="173">
        <f>ROUND(E93*H93,2)</f>
        <v>0</v>
      </c>
      <c r="J93" s="172"/>
      <c r="K93" s="173">
        <f>ROUND(E93*J93,2)</f>
        <v>0</v>
      </c>
      <c r="L93" s="173">
        <v>21</v>
      </c>
      <c r="M93" s="173">
        <f>G93*(1+L93/100)</f>
        <v>0</v>
      </c>
      <c r="N93" s="171">
        <v>1E-4</v>
      </c>
      <c r="O93" s="171">
        <f>ROUND(E93*N93,2)</f>
        <v>0</v>
      </c>
      <c r="P93" s="171">
        <v>0</v>
      </c>
      <c r="Q93" s="171">
        <f>ROUND(E93*P93,2)</f>
        <v>0</v>
      </c>
      <c r="R93" s="173" t="s">
        <v>228</v>
      </c>
      <c r="S93" s="173" t="s">
        <v>182</v>
      </c>
      <c r="T93" s="174" t="s">
        <v>182</v>
      </c>
      <c r="U93" s="157">
        <v>0</v>
      </c>
      <c r="V93" s="157">
        <f>ROUND(E93*U93,2)</f>
        <v>0</v>
      </c>
      <c r="W93" s="157"/>
      <c r="X93" s="157" t="s">
        <v>229</v>
      </c>
      <c r="Y93" s="157" t="s">
        <v>175</v>
      </c>
      <c r="Z93" s="147"/>
      <c r="AA93" s="147"/>
      <c r="AB93" s="147"/>
      <c r="AC93" s="147"/>
      <c r="AD93" s="147"/>
      <c r="AE93" s="147"/>
      <c r="AF93" s="147"/>
      <c r="AG93" s="147" t="s">
        <v>471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178" t="s">
        <v>73</v>
      </c>
      <c r="D94" s="158"/>
      <c r="E94" s="159">
        <v>1</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179</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x14ac:dyDescent="0.2">
      <c r="A95" s="161" t="s">
        <v>167</v>
      </c>
      <c r="B95" s="162" t="s">
        <v>91</v>
      </c>
      <c r="C95" s="176" t="s">
        <v>92</v>
      </c>
      <c r="D95" s="163"/>
      <c r="E95" s="164"/>
      <c r="F95" s="165"/>
      <c r="G95" s="165">
        <f>SUMIF(AG96:AG99,"&lt;&gt;NOR",G96:G99)</f>
        <v>0</v>
      </c>
      <c r="H95" s="165"/>
      <c r="I95" s="165">
        <f>SUM(I96:I99)</f>
        <v>0</v>
      </c>
      <c r="J95" s="165"/>
      <c r="K95" s="165">
        <f>SUM(K96:K99)</f>
        <v>0</v>
      </c>
      <c r="L95" s="165"/>
      <c r="M95" s="165">
        <f>SUM(M96:M99)</f>
        <v>0</v>
      </c>
      <c r="N95" s="164"/>
      <c r="O95" s="164">
        <f>SUM(O96:O99)</f>
        <v>1.7</v>
      </c>
      <c r="P95" s="164"/>
      <c r="Q95" s="164">
        <f>SUM(Q96:Q99)</f>
        <v>0</v>
      </c>
      <c r="R95" s="165"/>
      <c r="S95" s="165"/>
      <c r="T95" s="166"/>
      <c r="U95" s="160"/>
      <c r="V95" s="160">
        <f>SUM(V96:V99)</f>
        <v>1.73</v>
      </c>
      <c r="W95" s="160"/>
      <c r="X95" s="160"/>
      <c r="Y95" s="160"/>
      <c r="AG95" t="s">
        <v>168</v>
      </c>
    </row>
    <row r="96" spans="1:60" ht="22.5" outlineLevel="1" x14ac:dyDescent="0.2">
      <c r="A96" s="168">
        <v>25</v>
      </c>
      <c r="B96" s="169" t="s">
        <v>1120</v>
      </c>
      <c r="C96" s="177" t="s">
        <v>1121</v>
      </c>
      <c r="D96" s="170" t="s">
        <v>381</v>
      </c>
      <c r="E96" s="171">
        <v>0.67200000000000004</v>
      </c>
      <c r="F96" s="172"/>
      <c r="G96" s="173">
        <f>ROUND(E96*F96,2)</f>
        <v>0</v>
      </c>
      <c r="H96" s="172"/>
      <c r="I96" s="173">
        <f>ROUND(E96*H96,2)</f>
        <v>0</v>
      </c>
      <c r="J96" s="172"/>
      <c r="K96" s="173">
        <f>ROUND(E96*J96,2)</f>
        <v>0</v>
      </c>
      <c r="L96" s="173">
        <v>21</v>
      </c>
      <c r="M96" s="173">
        <f>G96*(1+L96/100)</f>
        <v>0</v>
      </c>
      <c r="N96" s="171">
        <v>2.5255999999999998</v>
      </c>
      <c r="O96" s="171">
        <f>ROUND(E96*N96,2)</f>
        <v>1.7</v>
      </c>
      <c r="P96" s="171">
        <v>0</v>
      </c>
      <c r="Q96" s="171">
        <f>ROUND(E96*P96,2)</f>
        <v>0</v>
      </c>
      <c r="R96" s="173" t="s">
        <v>206</v>
      </c>
      <c r="S96" s="173" t="s">
        <v>182</v>
      </c>
      <c r="T96" s="174" t="s">
        <v>182</v>
      </c>
      <c r="U96" s="157">
        <v>2.58</v>
      </c>
      <c r="V96" s="157">
        <f>ROUND(E96*U96,2)</f>
        <v>1.73</v>
      </c>
      <c r="W96" s="157"/>
      <c r="X96" s="157" t="s">
        <v>174</v>
      </c>
      <c r="Y96" s="157" t="s">
        <v>175</v>
      </c>
      <c r="Z96" s="147"/>
      <c r="AA96" s="147"/>
      <c r="AB96" s="147"/>
      <c r="AC96" s="147"/>
      <c r="AD96" s="147"/>
      <c r="AE96" s="147"/>
      <c r="AF96" s="147"/>
      <c r="AG96" s="147" t="s">
        <v>207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2" x14ac:dyDescent="0.2">
      <c r="A97" s="154"/>
      <c r="B97" s="155"/>
      <c r="C97" s="257" t="s">
        <v>1122</v>
      </c>
      <c r="D97" s="258"/>
      <c r="E97" s="258"/>
      <c r="F97" s="258"/>
      <c r="G97" s="258"/>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209</v>
      </c>
      <c r="AH97" s="147"/>
      <c r="AI97" s="147"/>
      <c r="AJ97" s="147"/>
      <c r="AK97" s="147"/>
      <c r="AL97" s="147"/>
      <c r="AM97" s="147"/>
      <c r="AN97" s="147"/>
      <c r="AO97" s="147"/>
      <c r="AP97" s="147"/>
      <c r="AQ97" s="147"/>
      <c r="AR97" s="147"/>
      <c r="AS97" s="147"/>
      <c r="AT97" s="147"/>
      <c r="AU97" s="147"/>
      <c r="AV97" s="147"/>
      <c r="AW97" s="147"/>
      <c r="AX97" s="147"/>
      <c r="AY97" s="147"/>
      <c r="AZ97" s="147"/>
      <c r="BA97" s="175" t="str">
        <f>C97</f>
        <v>hlazená dřevěným hladítkem, s vytvořením dilatačních spár v mazanině uložením dočasného dilatačního profilu, s odstraněním dočasného profilu. Bez zaplnění spáry trvalým materiálem (634 60).</v>
      </c>
      <c r="BB97" s="147"/>
      <c r="BC97" s="147"/>
      <c r="BD97" s="147"/>
      <c r="BE97" s="147"/>
      <c r="BF97" s="147"/>
      <c r="BG97" s="147"/>
      <c r="BH97" s="147"/>
    </row>
    <row r="98" spans="1:60" outlineLevel="2" x14ac:dyDescent="0.2">
      <c r="A98" s="154"/>
      <c r="B98" s="155"/>
      <c r="C98" s="246" t="s">
        <v>1123</v>
      </c>
      <c r="D98" s="247"/>
      <c r="E98" s="247"/>
      <c r="F98" s="247"/>
      <c r="G98" s="24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178</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
      <c r="A99" s="154"/>
      <c r="B99" s="155"/>
      <c r="C99" s="178" t="s">
        <v>1124</v>
      </c>
      <c r="D99" s="158"/>
      <c r="E99" s="159">
        <v>0.67200000000000004</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179</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x14ac:dyDescent="0.2">
      <c r="A100" s="161" t="s">
        <v>167</v>
      </c>
      <c r="B100" s="162" t="s">
        <v>99</v>
      </c>
      <c r="C100" s="176" t="s">
        <v>100</v>
      </c>
      <c r="D100" s="163"/>
      <c r="E100" s="164"/>
      <c r="F100" s="165"/>
      <c r="G100" s="165">
        <f>SUMIF(AG101:AG106,"&lt;&gt;NOR",G101:G106)</f>
        <v>0</v>
      </c>
      <c r="H100" s="165"/>
      <c r="I100" s="165">
        <f>SUM(I101:I106)</f>
        <v>0</v>
      </c>
      <c r="J100" s="165"/>
      <c r="K100" s="165">
        <f>SUM(K101:K106)</f>
        <v>0</v>
      </c>
      <c r="L100" s="165"/>
      <c r="M100" s="165">
        <f>SUM(M101:M106)</f>
        <v>0</v>
      </c>
      <c r="N100" s="164"/>
      <c r="O100" s="164">
        <f>SUM(O101:O106)</f>
        <v>0</v>
      </c>
      <c r="P100" s="164"/>
      <c r="Q100" s="164">
        <f>SUM(Q101:Q106)</f>
        <v>1.92</v>
      </c>
      <c r="R100" s="165"/>
      <c r="S100" s="165"/>
      <c r="T100" s="166"/>
      <c r="U100" s="160"/>
      <c r="V100" s="160">
        <f>SUM(V101:V106)</f>
        <v>10.36</v>
      </c>
      <c r="W100" s="160"/>
      <c r="X100" s="160"/>
      <c r="Y100" s="160"/>
      <c r="AG100" t="s">
        <v>168</v>
      </c>
    </row>
    <row r="101" spans="1:60" ht="22.5" outlineLevel="1" x14ac:dyDescent="0.2">
      <c r="A101" s="168">
        <v>26</v>
      </c>
      <c r="B101" s="169" t="s">
        <v>1125</v>
      </c>
      <c r="C101" s="177" t="s">
        <v>1126</v>
      </c>
      <c r="D101" s="170" t="s">
        <v>381</v>
      </c>
      <c r="E101" s="171">
        <v>0.87</v>
      </c>
      <c r="F101" s="172"/>
      <c r="G101" s="173">
        <f>ROUND(E101*F101,2)</f>
        <v>0</v>
      </c>
      <c r="H101" s="172"/>
      <c r="I101" s="173">
        <f>ROUND(E101*H101,2)</f>
        <v>0</v>
      </c>
      <c r="J101" s="172"/>
      <c r="K101" s="173">
        <f>ROUND(E101*J101,2)</f>
        <v>0</v>
      </c>
      <c r="L101" s="173">
        <v>21</v>
      </c>
      <c r="M101" s="173">
        <f>G101*(1+L101/100)</f>
        <v>0</v>
      </c>
      <c r="N101" s="171">
        <v>0</v>
      </c>
      <c r="O101" s="171">
        <f>ROUND(E101*N101,2)</f>
        <v>0</v>
      </c>
      <c r="P101" s="171">
        <v>2.2000000000000002</v>
      </c>
      <c r="Q101" s="171">
        <f>ROUND(E101*P101,2)</f>
        <v>1.91</v>
      </c>
      <c r="R101" s="173" t="s">
        <v>294</v>
      </c>
      <c r="S101" s="173" t="s">
        <v>182</v>
      </c>
      <c r="T101" s="174" t="s">
        <v>182</v>
      </c>
      <c r="U101" s="157">
        <v>10.67</v>
      </c>
      <c r="V101" s="157">
        <f>ROUND(E101*U101,2)</f>
        <v>9.2799999999999994</v>
      </c>
      <c r="W101" s="157"/>
      <c r="X101" s="157" t="s">
        <v>174</v>
      </c>
      <c r="Y101" s="157" t="s">
        <v>175</v>
      </c>
      <c r="Z101" s="147"/>
      <c r="AA101" s="147"/>
      <c r="AB101" s="147"/>
      <c r="AC101" s="147"/>
      <c r="AD101" s="147"/>
      <c r="AE101" s="147"/>
      <c r="AF101" s="147"/>
      <c r="AG101" s="147" t="s">
        <v>176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248" t="s">
        <v>1127</v>
      </c>
      <c r="D102" s="249"/>
      <c r="E102" s="249"/>
      <c r="F102" s="249"/>
      <c r="G102" s="249"/>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178</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246" t="s">
        <v>1128</v>
      </c>
      <c r="D103" s="247"/>
      <c r="E103" s="247"/>
      <c r="F103" s="247"/>
      <c r="G103" s="24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178</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2" x14ac:dyDescent="0.2">
      <c r="A104" s="154"/>
      <c r="B104" s="155"/>
      <c r="C104" s="178" t="s">
        <v>1129</v>
      </c>
      <c r="D104" s="158"/>
      <c r="E104" s="159">
        <v>0.87</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179</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68">
        <v>27</v>
      </c>
      <c r="B105" s="169" t="s">
        <v>1130</v>
      </c>
      <c r="C105" s="177" t="s">
        <v>1131</v>
      </c>
      <c r="D105" s="170" t="s">
        <v>219</v>
      </c>
      <c r="E105" s="171">
        <v>0.3</v>
      </c>
      <c r="F105" s="172"/>
      <c r="G105" s="173">
        <f>ROUND(E105*F105,2)</f>
        <v>0</v>
      </c>
      <c r="H105" s="172"/>
      <c r="I105" s="173">
        <f>ROUND(E105*H105,2)</f>
        <v>0</v>
      </c>
      <c r="J105" s="172"/>
      <c r="K105" s="173">
        <f>ROUND(E105*J105,2)</f>
        <v>0</v>
      </c>
      <c r="L105" s="173">
        <v>21</v>
      </c>
      <c r="M105" s="173">
        <f>G105*(1+L105/100)</f>
        <v>0</v>
      </c>
      <c r="N105" s="171">
        <v>0</v>
      </c>
      <c r="O105" s="171">
        <f>ROUND(E105*N105,2)</f>
        <v>0</v>
      </c>
      <c r="P105" s="171">
        <v>3.184E-2</v>
      </c>
      <c r="Q105" s="171">
        <f>ROUND(E105*P105,2)</f>
        <v>0.01</v>
      </c>
      <c r="R105" s="173" t="s">
        <v>294</v>
      </c>
      <c r="S105" s="173" t="s">
        <v>182</v>
      </c>
      <c r="T105" s="174" t="s">
        <v>182</v>
      </c>
      <c r="U105" s="157">
        <v>3.6</v>
      </c>
      <c r="V105" s="157">
        <f>ROUND(E105*U105,2)</f>
        <v>1.08</v>
      </c>
      <c r="W105" s="157"/>
      <c r="X105" s="157" t="s">
        <v>174</v>
      </c>
      <c r="Y105" s="157" t="s">
        <v>175</v>
      </c>
      <c r="Z105" s="147"/>
      <c r="AA105" s="147"/>
      <c r="AB105" s="147"/>
      <c r="AC105" s="147"/>
      <c r="AD105" s="147"/>
      <c r="AE105" s="147"/>
      <c r="AF105" s="147"/>
      <c r="AG105" s="147" t="s">
        <v>207</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2" x14ac:dyDescent="0.2">
      <c r="A106" s="154"/>
      <c r="B106" s="155"/>
      <c r="C106" s="178" t="s">
        <v>1132</v>
      </c>
      <c r="D106" s="158"/>
      <c r="E106" s="159">
        <v>0.3</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179</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x14ac:dyDescent="0.2">
      <c r="A107" s="161" t="s">
        <v>167</v>
      </c>
      <c r="B107" s="162" t="s">
        <v>101</v>
      </c>
      <c r="C107" s="176" t="s">
        <v>102</v>
      </c>
      <c r="D107" s="163"/>
      <c r="E107" s="164"/>
      <c r="F107" s="165"/>
      <c r="G107" s="165">
        <f>SUMIF(AG108:AG109,"&lt;&gt;NOR",G108:G109)</f>
        <v>0</v>
      </c>
      <c r="H107" s="165"/>
      <c r="I107" s="165">
        <f>SUM(I108:I109)</f>
        <v>0</v>
      </c>
      <c r="J107" s="165"/>
      <c r="K107" s="165">
        <f>SUM(K108:K109)</f>
        <v>0</v>
      </c>
      <c r="L107" s="165"/>
      <c r="M107" s="165">
        <f>SUM(M108:M109)</f>
        <v>0</v>
      </c>
      <c r="N107" s="164"/>
      <c r="O107" s="164">
        <f>SUM(O108:O109)</f>
        <v>0</v>
      </c>
      <c r="P107" s="164"/>
      <c r="Q107" s="164">
        <f>SUM(Q108:Q109)</f>
        <v>0</v>
      </c>
      <c r="R107" s="165"/>
      <c r="S107" s="165"/>
      <c r="T107" s="166"/>
      <c r="U107" s="160"/>
      <c r="V107" s="160">
        <f>SUM(V108:V109)</f>
        <v>60.14</v>
      </c>
      <c r="W107" s="160"/>
      <c r="X107" s="160"/>
      <c r="Y107" s="160"/>
      <c r="AG107" t="s">
        <v>168</v>
      </c>
    </row>
    <row r="108" spans="1:60" outlineLevel="1" x14ac:dyDescent="0.2">
      <c r="A108" s="168">
        <v>28</v>
      </c>
      <c r="B108" s="169" t="s">
        <v>1133</v>
      </c>
      <c r="C108" s="177" t="s">
        <v>1134</v>
      </c>
      <c r="D108" s="170" t="s">
        <v>322</v>
      </c>
      <c r="E108" s="171">
        <v>70.588570000000004</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t="s">
        <v>206</v>
      </c>
      <c r="S108" s="173" t="s">
        <v>182</v>
      </c>
      <c r="T108" s="174" t="s">
        <v>182</v>
      </c>
      <c r="U108" s="157">
        <v>0.85199999999999998</v>
      </c>
      <c r="V108" s="157">
        <f>ROUND(E108*U108,2)</f>
        <v>60.14</v>
      </c>
      <c r="W108" s="157"/>
      <c r="X108" s="157" t="s">
        <v>323</v>
      </c>
      <c r="Y108" s="157" t="s">
        <v>175</v>
      </c>
      <c r="Z108" s="147"/>
      <c r="AA108" s="147"/>
      <c r="AB108" s="147"/>
      <c r="AC108" s="147"/>
      <c r="AD108" s="147"/>
      <c r="AE108" s="147"/>
      <c r="AF108" s="147"/>
      <c r="AG108" s="147" t="s">
        <v>324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2" x14ac:dyDescent="0.2">
      <c r="A109" s="154"/>
      <c r="B109" s="155"/>
      <c r="C109" s="257" t="s">
        <v>325</v>
      </c>
      <c r="D109" s="258"/>
      <c r="E109" s="258"/>
      <c r="F109" s="258"/>
      <c r="G109" s="258"/>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209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75" t="str">
        <f>C109</f>
        <v>přesun hmot pro budovy občanské výstavby (JKSO 801), budovy pro bydlení (JKSO 803) budovy pro výrobu a služby (JKSO 812) s nosnou svislou konstrukcí zděnou z cihel nebo tvárnic nebo kovovou</v>
      </c>
      <c r="BB109" s="147"/>
      <c r="BC109" s="147"/>
      <c r="BD109" s="147"/>
      <c r="BE109" s="147"/>
      <c r="BF109" s="147"/>
      <c r="BG109" s="147"/>
      <c r="BH109" s="147"/>
    </row>
    <row r="110" spans="1:60" x14ac:dyDescent="0.2">
      <c r="A110" s="161" t="s">
        <v>167</v>
      </c>
      <c r="B110" s="162" t="s">
        <v>104</v>
      </c>
      <c r="C110" s="176" t="s">
        <v>105</v>
      </c>
      <c r="D110" s="163"/>
      <c r="E110" s="164"/>
      <c r="F110" s="165"/>
      <c r="G110" s="165">
        <f>SUMIF(AG111:AG117,"&lt;&gt;NOR",G111:G117)</f>
        <v>0</v>
      </c>
      <c r="H110" s="165"/>
      <c r="I110" s="165">
        <f>SUM(I111:I117)</f>
        <v>0</v>
      </c>
      <c r="J110" s="165"/>
      <c r="K110" s="165">
        <f>SUM(K111:K117)</f>
        <v>0</v>
      </c>
      <c r="L110" s="165"/>
      <c r="M110" s="165">
        <f>SUM(M111:M117)</f>
        <v>0</v>
      </c>
      <c r="N110" s="164"/>
      <c r="O110" s="164">
        <f>SUM(O111:O117)</f>
        <v>0.03</v>
      </c>
      <c r="P110" s="164"/>
      <c r="Q110" s="164">
        <f>SUM(Q111:Q117)</f>
        <v>0</v>
      </c>
      <c r="R110" s="165"/>
      <c r="S110" s="165"/>
      <c r="T110" s="166"/>
      <c r="U110" s="160"/>
      <c r="V110" s="160">
        <f>SUM(V111:V117)</f>
        <v>5.7299999999999995</v>
      </c>
      <c r="W110" s="160"/>
      <c r="X110" s="160"/>
      <c r="Y110" s="160"/>
      <c r="AG110" t="s">
        <v>168</v>
      </c>
    </row>
    <row r="111" spans="1:60" outlineLevel="1" x14ac:dyDescent="0.2">
      <c r="A111" s="168">
        <v>29</v>
      </c>
      <c r="B111" s="169" t="s">
        <v>1135</v>
      </c>
      <c r="C111" s="177" t="s">
        <v>1136</v>
      </c>
      <c r="D111" s="170" t="s">
        <v>205</v>
      </c>
      <c r="E111" s="171">
        <v>9.6675000000000004</v>
      </c>
      <c r="F111" s="172"/>
      <c r="G111" s="173">
        <f>ROUND(E111*F111,2)</f>
        <v>0</v>
      </c>
      <c r="H111" s="172"/>
      <c r="I111" s="173">
        <f>ROUND(E111*H111,2)</f>
        <v>0</v>
      </c>
      <c r="J111" s="172"/>
      <c r="K111" s="173">
        <f>ROUND(E111*J111,2)</f>
        <v>0</v>
      </c>
      <c r="L111" s="173">
        <v>21</v>
      </c>
      <c r="M111" s="173">
        <f>G111*(1+L111/100)</f>
        <v>0</v>
      </c>
      <c r="N111" s="171">
        <v>2.63E-3</v>
      </c>
      <c r="O111" s="171">
        <f>ROUND(E111*N111,2)</f>
        <v>0.03</v>
      </c>
      <c r="P111" s="171">
        <v>0</v>
      </c>
      <c r="Q111" s="171">
        <f>ROUND(E111*P111,2)</f>
        <v>0</v>
      </c>
      <c r="R111" s="173" t="s">
        <v>390</v>
      </c>
      <c r="S111" s="173" t="s">
        <v>182</v>
      </c>
      <c r="T111" s="174" t="s">
        <v>182</v>
      </c>
      <c r="U111" s="157">
        <v>0.39</v>
      </c>
      <c r="V111" s="157">
        <f>ROUND(E111*U111,2)</f>
        <v>3.77</v>
      </c>
      <c r="W111" s="157"/>
      <c r="X111" s="157" t="s">
        <v>174</v>
      </c>
      <c r="Y111" s="157" t="s">
        <v>175</v>
      </c>
      <c r="Z111" s="147"/>
      <c r="AA111" s="147"/>
      <c r="AB111" s="147"/>
      <c r="AC111" s="147"/>
      <c r="AD111" s="147"/>
      <c r="AE111" s="147"/>
      <c r="AF111" s="147"/>
      <c r="AG111" s="147" t="s">
        <v>244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178" t="s">
        <v>1137</v>
      </c>
      <c r="D112" s="158"/>
      <c r="E112" s="159">
        <v>9.6675000000000004</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179</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68">
        <v>30</v>
      </c>
      <c r="B113" s="169" t="s">
        <v>1138</v>
      </c>
      <c r="C113" s="177" t="s">
        <v>1139</v>
      </c>
      <c r="D113" s="170" t="s">
        <v>219</v>
      </c>
      <c r="E113" s="171">
        <v>8.6</v>
      </c>
      <c r="F113" s="172"/>
      <c r="G113" s="173">
        <f>ROUND(E113*F113,2)</f>
        <v>0</v>
      </c>
      <c r="H113" s="172"/>
      <c r="I113" s="173">
        <f>ROUND(E113*H113,2)</f>
        <v>0</v>
      </c>
      <c r="J113" s="172"/>
      <c r="K113" s="173">
        <f>ROUND(E113*J113,2)</f>
        <v>0</v>
      </c>
      <c r="L113" s="173">
        <v>21</v>
      </c>
      <c r="M113" s="173">
        <f>G113*(1+L113/100)</f>
        <v>0</v>
      </c>
      <c r="N113" s="171">
        <v>3.2000000000000003E-4</v>
      </c>
      <c r="O113" s="171">
        <f>ROUND(E113*N113,2)</f>
        <v>0</v>
      </c>
      <c r="P113" s="171">
        <v>0</v>
      </c>
      <c r="Q113" s="171">
        <f>ROUND(E113*P113,2)</f>
        <v>0</v>
      </c>
      <c r="R113" s="173" t="s">
        <v>390</v>
      </c>
      <c r="S113" s="173" t="s">
        <v>182</v>
      </c>
      <c r="T113" s="174" t="s">
        <v>182</v>
      </c>
      <c r="U113" s="157">
        <v>0.11</v>
      </c>
      <c r="V113" s="157">
        <f>ROUND(E113*U113,2)</f>
        <v>0.95</v>
      </c>
      <c r="W113" s="157"/>
      <c r="X113" s="157" t="s">
        <v>174</v>
      </c>
      <c r="Y113" s="157" t="s">
        <v>175</v>
      </c>
      <c r="Z113" s="147"/>
      <c r="AA113" s="147"/>
      <c r="AB113" s="147"/>
      <c r="AC113" s="147"/>
      <c r="AD113" s="147"/>
      <c r="AE113" s="147"/>
      <c r="AF113" s="147"/>
      <c r="AG113" s="147" t="s">
        <v>244</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
      <c r="A114" s="154"/>
      <c r="B114" s="155"/>
      <c r="C114" s="178" t="s">
        <v>1140</v>
      </c>
      <c r="D114" s="158"/>
      <c r="E114" s="159">
        <v>8.6</v>
      </c>
      <c r="F114" s="157"/>
      <c r="G114" s="157"/>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179</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68">
        <v>31</v>
      </c>
      <c r="B115" s="169" t="s">
        <v>1141</v>
      </c>
      <c r="C115" s="177" t="s">
        <v>1142</v>
      </c>
      <c r="D115" s="170" t="s">
        <v>205</v>
      </c>
      <c r="E115" s="171">
        <v>9.6675000000000004</v>
      </c>
      <c r="F115" s="172"/>
      <c r="G115" s="173">
        <f>ROUND(E115*F115,2)</f>
        <v>0</v>
      </c>
      <c r="H115" s="172"/>
      <c r="I115" s="173">
        <f>ROUND(E115*H115,2)</f>
        <v>0</v>
      </c>
      <c r="J115" s="172"/>
      <c r="K115" s="173">
        <f>ROUND(E115*J115,2)</f>
        <v>0</v>
      </c>
      <c r="L115" s="173">
        <v>21</v>
      </c>
      <c r="M115" s="173">
        <f>G115*(1+L115/100)</f>
        <v>0</v>
      </c>
      <c r="N115" s="171">
        <v>3.0000000000000001E-5</v>
      </c>
      <c r="O115" s="171">
        <f>ROUND(E115*N115,2)</f>
        <v>0</v>
      </c>
      <c r="P115" s="171">
        <v>0</v>
      </c>
      <c r="Q115" s="171">
        <f>ROUND(E115*P115,2)</f>
        <v>0</v>
      </c>
      <c r="R115" s="173" t="s">
        <v>390</v>
      </c>
      <c r="S115" s="173" t="s">
        <v>182</v>
      </c>
      <c r="T115" s="174" t="s">
        <v>182</v>
      </c>
      <c r="U115" s="157">
        <v>0.1</v>
      </c>
      <c r="V115" s="157">
        <f>ROUND(E115*U115,2)</f>
        <v>0.97</v>
      </c>
      <c r="W115" s="157"/>
      <c r="X115" s="157" t="s">
        <v>1143</v>
      </c>
      <c r="Y115" s="157" t="s">
        <v>175</v>
      </c>
      <c r="Z115" s="147"/>
      <c r="AA115" s="147"/>
      <c r="AB115" s="147"/>
      <c r="AC115" s="147"/>
      <c r="AD115" s="147"/>
      <c r="AE115" s="147"/>
      <c r="AF115" s="147"/>
      <c r="AG115" s="147" t="s">
        <v>1144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78" t="s">
        <v>1145</v>
      </c>
      <c r="D116" s="158"/>
      <c r="E116" s="159">
        <v>9.6675000000000004</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179</v>
      </c>
      <c r="AH116" s="147">
        <v>5</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82">
        <v>32</v>
      </c>
      <c r="B117" s="183" t="s">
        <v>863</v>
      </c>
      <c r="C117" s="189" t="s">
        <v>1146</v>
      </c>
      <c r="D117" s="184" t="s">
        <v>322</v>
      </c>
      <c r="E117" s="185">
        <v>2.8469999999999999E-2</v>
      </c>
      <c r="F117" s="186"/>
      <c r="G117" s="187">
        <f>ROUND(E117*F117,2)</f>
        <v>0</v>
      </c>
      <c r="H117" s="186"/>
      <c r="I117" s="187">
        <f>ROUND(E117*H117,2)</f>
        <v>0</v>
      </c>
      <c r="J117" s="186"/>
      <c r="K117" s="187">
        <f>ROUND(E117*J117,2)</f>
        <v>0</v>
      </c>
      <c r="L117" s="187">
        <v>21</v>
      </c>
      <c r="M117" s="187">
        <f>G117*(1+L117/100)</f>
        <v>0</v>
      </c>
      <c r="N117" s="185">
        <v>0</v>
      </c>
      <c r="O117" s="185">
        <f>ROUND(E117*N117,2)</f>
        <v>0</v>
      </c>
      <c r="P117" s="185">
        <v>0</v>
      </c>
      <c r="Q117" s="185">
        <f>ROUND(E117*P117,2)</f>
        <v>0</v>
      </c>
      <c r="R117" s="187"/>
      <c r="S117" s="187" t="s">
        <v>182</v>
      </c>
      <c r="T117" s="188" t="s">
        <v>182</v>
      </c>
      <c r="U117" s="157">
        <v>1.57</v>
      </c>
      <c r="V117" s="157">
        <f>ROUND(E117*U117,2)</f>
        <v>0.04</v>
      </c>
      <c r="W117" s="157"/>
      <c r="X117" s="157" t="s">
        <v>323</v>
      </c>
      <c r="Y117" s="157" t="s">
        <v>175</v>
      </c>
      <c r="Z117" s="147"/>
      <c r="AA117" s="147"/>
      <c r="AB117" s="147"/>
      <c r="AC117" s="147"/>
      <c r="AD117" s="147"/>
      <c r="AE117" s="147"/>
      <c r="AF117" s="147"/>
      <c r="AG117" s="147" t="s">
        <v>324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
      <c r="A118" s="161" t="s">
        <v>167</v>
      </c>
      <c r="B118" s="162" t="s">
        <v>110</v>
      </c>
      <c r="C118" s="176" t="s">
        <v>111</v>
      </c>
      <c r="D118" s="163"/>
      <c r="E118" s="164"/>
      <c r="F118" s="165"/>
      <c r="G118" s="165">
        <f>SUMIF(AG119:AG122,"&lt;&gt;NOR",G119:G122)</f>
        <v>0</v>
      </c>
      <c r="H118" s="165"/>
      <c r="I118" s="165">
        <f>SUM(I119:I122)</f>
        <v>0</v>
      </c>
      <c r="J118" s="165"/>
      <c r="K118" s="165">
        <f>SUM(K119:K122)</f>
        <v>0</v>
      </c>
      <c r="L118" s="165"/>
      <c r="M118" s="165">
        <f>SUM(M119:M122)</f>
        <v>0</v>
      </c>
      <c r="N118" s="164"/>
      <c r="O118" s="164">
        <f>SUM(O119:O122)</f>
        <v>0</v>
      </c>
      <c r="P118" s="164"/>
      <c r="Q118" s="164">
        <f>SUM(Q119:Q122)</f>
        <v>0</v>
      </c>
      <c r="R118" s="165"/>
      <c r="S118" s="165"/>
      <c r="T118" s="166"/>
      <c r="U118" s="160"/>
      <c r="V118" s="160">
        <f>SUM(V119:V122)</f>
        <v>0.4</v>
      </c>
      <c r="W118" s="160"/>
      <c r="X118" s="160"/>
      <c r="Y118" s="160"/>
      <c r="AG118" t="s">
        <v>168</v>
      </c>
    </row>
    <row r="119" spans="1:60" ht="22.5" outlineLevel="1" x14ac:dyDescent="0.2">
      <c r="A119" s="168">
        <v>33</v>
      </c>
      <c r="B119" s="169" t="s">
        <v>1147</v>
      </c>
      <c r="C119" s="177" t="s">
        <v>1148</v>
      </c>
      <c r="D119" s="170" t="s">
        <v>219</v>
      </c>
      <c r="E119" s="171">
        <v>0.5</v>
      </c>
      <c r="F119" s="172"/>
      <c r="G119" s="173">
        <f>ROUND(E119*F119,2)</f>
        <v>0</v>
      </c>
      <c r="H119" s="172"/>
      <c r="I119" s="173">
        <f>ROUND(E119*H119,2)</f>
        <v>0</v>
      </c>
      <c r="J119" s="172"/>
      <c r="K119" s="173">
        <f>ROUND(E119*J119,2)</f>
        <v>0</v>
      </c>
      <c r="L119" s="173">
        <v>21</v>
      </c>
      <c r="M119" s="173">
        <f>G119*(1+L119/100)</f>
        <v>0</v>
      </c>
      <c r="N119" s="171">
        <v>1.4400000000000001E-3</v>
      </c>
      <c r="O119" s="171">
        <f>ROUND(E119*N119,2)</f>
        <v>0</v>
      </c>
      <c r="P119" s="171">
        <v>0</v>
      </c>
      <c r="Q119" s="171">
        <f>ROUND(E119*P119,2)</f>
        <v>0</v>
      </c>
      <c r="R119" s="173" t="s">
        <v>477</v>
      </c>
      <c r="S119" s="173" t="s">
        <v>182</v>
      </c>
      <c r="T119" s="174" t="s">
        <v>182</v>
      </c>
      <c r="U119" s="157">
        <v>0.8</v>
      </c>
      <c r="V119" s="157">
        <f>ROUND(E119*U119,2)</f>
        <v>0.4</v>
      </c>
      <c r="W119" s="157"/>
      <c r="X119" s="157" t="s">
        <v>174</v>
      </c>
      <c r="Y119" s="157" t="s">
        <v>175</v>
      </c>
      <c r="Z119" s="147"/>
      <c r="AA119" s="147"/>
      <c r="AB119" s="147"/>
      <c r="AC119" s="147"/>
      <c r="AD119" s="147"/>
      <c r="AE119" s="147"/>
      <c r="AF119" s="147"/>
      <c r="AG119" s="147" t="s">
        <v>207</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257" t="s">
        <v>482</v>
      </c>
      <c r="D120" s="258"/>
      <c r="E120" s="258"/>
      <c r="F120" s="258"/>
      <c r="G120" s="258"/>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209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2" x14ac:dyDescent="0.2">
      <c r="A121" s="154"/>
      <c r="B121" s="155"/>
      <c r="C121" s="246" t="s">
        <v>1149</v>
      </c>
      <c r="D121" s="247"/>
      <c r="E121" s="247"/>
      <c r="F121" s="247"/>
      <c r="G121" s="24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178</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2" x14ac:dyDescent="0.2">
      <c r="A122" s="154"/>
      <c r="B122" s="155"/>
      <c r="C122" s="178" t="s">
        <v>1150</v>
      </c>
      <c r="D122" s="158"/>
      <c r="E122" s="159">
        <v>0.5</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179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x14ac:dyDescent="0.2">
      <c r="A123" s="161" t="s">
        <v>167</v>
      </c>
      <c r="B123" s="162" t="s">
        <v>122</v>
      </c>
      <c r="C123" s="176" t="s">
        <v>123</v>
      </c>
      <c r="D123" s="163"/>
      <c r="E123" s="164"/>
      <c r="F123" s="165"/>
      <c r="G123" s="165">
        <f>SUMIF(AG124:AG136,"&lt;&gt;NOR",G124:G136)</f>
        <v>0</v>
      </c>
      <c r="H123" s="165"/>
      <c r="I123" s="165">
        <f>SUM(I124:I136)</f>
        <v>0</v>
      </c>
      <c r="J123" s="165"/>
      <c r="K123" s="165">
        <f>SUM(K124:K136)</f>
        <v>0</v>
      </c>
      <c r="L123" s="165"/>
      <c r="M123" s="165">
        <f>SUM(M124:M136)</f>
        <v>0</v>
      </c>
      <c r="N123" s="164"/>
      <c r="O123" s="164">
        <f>SUM(O124:O136)</f>
        <v>1.41</v>
      </c>
      <c r="P123" s="164"/>
      <c r="Q123" s="164">
        <f>SUM(Q124:Q136)</f>
        <v>0</v>
      </c>
      <c r="R123" s="165"/>
      <c r="S123" s="165"/>
      <c r="T123" s="166"/>
      <c r="U123" s="160"/>
      <c r="V123" s="160">
        <f>SUM(V124:V136)</f>
        <v>9.41</v>
      </c>
      <c r="W123" s="160"/>
      <c r="X123" s="160"/>
      <c r="Y123" s="160"/>
      <c r="AG123" t="s">
        <v>168</v>
      </c>
    </row>
    <row r="124" spans="1:60" outlineLevel="1" x14ac:dyDescent="0.2">
      <c r="A124" s="168">
        <v>34</v>
      </c>
      <c r="B124" s="169" t="s">
        <v>949</v>
      </c>
      <c r="C124" s="177" t="s">
        <v>950</v>
      </c>
      <c r="D124" s="170" t="s">
        <v>205</v>
      </c>
      <c r="E124" s="171">
        <v>8.4</v>
      </c>
      <c r="F124" s="172"/>
      <c r="G124" s="173">
        <f>ROUND(E124*F124,2)</f>
        <v>0</v>
      </c>
      <c r="H124" s="172"/>
      <c r="I124" s="173">
        <f>ROUND(E124*H124,2)</f>
        <v>0</v>
      </c>
      <c r="J124" s="172"/>
      <c r="K124" s="173">
        <f>ROUND(E124*J124,2)</f>
        <v>0</v>
      </c>
      <c r="L124" s="173">
        <v>21</v>
      </c>
      <c r="M124" s="173">
        <f>G124*(1+L124/100)</f>
        <v>0</v>
      </c>
      <c r="N124" s="171">
        <v>9.3710000000000002E-2</v>
      </c>
      <c r="O124" s="171">
        <f>ROUND(E124*N124,2)</f>
        <v>0.79</v>
      </c>
      <c r="P124" s="171">
        <v>0</v>
      </c>
      <c r="Q124" s="171">
        <f>ROUND(E124*P124,2)</f>
        <v>0</v>
      </c>
      <c r="R124" s="173" t="s">
        <v>951</v>
      </c>
      <c r="S124" s="173" t="s">
        <v>182</v>
      </c>
      <c r="T124" s="174" t="s">
        <v>182</v>
      </c>
      <c r="U124" s="157">
        <v>0.78</v>
      </c>
      <c r="V124" s="157">
        <f>ROUND(E124*U124,2)</f>
        <v>6.55</v>
      </c>
      <c r="W124" s="157"/>
      <c r="X124" s="157" t="s">
        <v>174</v>
      </c>
      <c r="Y124" s="157" t="s">
        <v>175</v>
      </c>
      <c r="Z124" s="147"/>
      <c r="AA124" s="147"/>
      <c r="AB124" s="147"/>
      <c r="AC124" s="147"/>
      <c r="AD124" s="147"/>
      <c r="AE124" s="147"/>
      <c r="AF124" s="147"/>
      <c r="AG124" s="147" t="s">
        <v>244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248" t="s">
        <v>952</v>
      </c>
      <c r="D125" s="249"/>
      <c r="E125" s="249"/>
      <c r="F125" s="249"/>
      <c r="G125" s="249"/>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178</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2" x14ac:dyDescent="0.2">
      <c r="A126" s="154"/>
      <c r="B126" s="155"/>
      <c r="C126" s="178" t="s">
        <v>1151</v>
      </c>
      <c r="D126" s="158"/>
      <c r="E126" s="159">
        <v>8.4</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179</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8">
        <v>35</v>
      </c>
      <c r="B127" s="169" t="s">
        <v>954</v>
      </c>
      <c r="C127" s="177" t="s">
        <v>955</v>
      </c>
      <c r="D127" s="170" t="s">
        <v>219</v>
      </c>
      <c r="E127" s="171">
        <v>8.6</v>
      </c>
      <c r="F127" s="172"/>
      <c r="G127" s="173">
        <f>ROUND(E127*F127,2)</f>
        <v>0</v>
      </c>
      <c r="H127" s="172"/>
      <c r="I127" s="173">
        <f>ROUND(E127*H127,2)</f>
        <v>0</v>
      </c>
      <c r="J127" s="172"/>
      <c r="K127" s="173">
        <f>ROUND(E127*J127,2)</f>
        <v>0</v>
      </c>
      <c r="L127" s="173">
        <v>21</v>
      </c>
      <c r="M127" s="173">
        <f>G127*(1+L127/100)</f>
        <v>0</v>
      </c>
      <c r="N127" s="171">
        <v>6.0000000000000002E-5</v>
      </c>
      <c r="O127" s="171">
        <f>ROUND(E127*N127,2)</f>
        <v>0</v>
      </c>
      <c r="P127" s="171">
        <v>0</v>
      </c>
      <c r="Q127" s="171">
        <f>ROUND(E127*P127,2)</f>
        <v>0</v>
      </c>
      <c r="R127" s="173" t="s">
        <v>951</v>
      </c>
      <c r="S127" s="173" t="s">
        <v>182</v>
      </c>
      <c r="T127" s="174" t="s">
        <v>182</v>
      </c>
      <c r="U127" s="157">
        <v>7.0000000000000007E-2</v>
      </c>
      <c r="V127" s="157">
        <f>ROUND(E127*U127,2)</f>
        <v>0.6</v>
      </c>
      <c r="W127" s="157"/>
      <c r="X127" s="157" t="s">
        <v>174</v>
      </c>
      <c r="Y127" s="157" t="s">
        <v>175</v>
      </c>
      <c r="Z127" s="147"/>
      <c r="AA127" s="147"/>
      <c r="AB127" s="147"/>
      <c r="AC127" s="147"/>
      <c r="AD127" s="147"/>
      <c r="AE127" s="147"/>
      <c r="AF127" s="147"/>
      <c r="AG127" s="147" t="s">
        <v>244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
      <c r="A128" s="154"/>
      <c r="B128" s="155"/>
      <c r="C128" s="178" t="s">
        <v>1152</v>
      </c>
      <c r="D128" s="158"/>
      <c r="E128" s="159">
        <v>8.6</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179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68">
        <v>36</v>
      </c>
      <c r="B129" s="169" t="s">
        <v>957</v>
      </c>
      <c r="C129" s="177" t="s">
        <v>958</v>
      </c>
      <c r="D129" s="170" t="s">
        <v>219</v>
      </c>
      <c r="E129" s="171">
        <v>8.6</v>
      </c>
      <c r="F129" s="172"/>
      <c r="G129" s="173">
        <f>ROUND(E129*F129,2)</f>
        <v>0</v>
      </c>
      <c r="H129" s="172"/>
      <c r="I129" s="173">
        <f>ROUND(E129*H129,2)</f>
        <v>0</v>
      </c>
      <c r="J129" s="172"/>
      <c r="K129" s="173">
        <f>ROUND(E129*J129,2)</f>
        <v>0</v>
      </c>
      <c r="L129" s="173">
        <v>21</v>
      </c>
      <c r="M129" s="173">
        <f>G129*(1+L129/100)</f>
        <v>0</v>
      </c>
      <c r="N129" s="171">
        <v>3.8999999999999999E-4</v>
      </c>
      <c r="O129" s="171">
        <f>ROUND(E129*N129,2)</f>
        <v>0</v>
      </c>
      <c r="P129" s="171">
        <v>0</v>
      </c>
      <c r="Q129" s="171">
        <f>ROUND(E129*P129,2)</f>
        <v>0</v>
      </c>
      <c r="R129" s="173"/>
      <c r="S129" s="173" t="s">
        <v>172</v>
      </c>
      <c r="T129" s="174" t="s">
        <v>183</v>
      </c>
      <c r="U129" s="157">
        <v>0</v>
      </c>
      <c r="V129" s="157">
        <f>ROUND(E129*U129,2)</f>
        <v>0</v>
      </c>
      <c r="W129" s="157"/>
      <c r="X129" s="157" t="s">
        <v>174</v>
      </c>
      <c r="Y129" s="157" t="s">
        <v>175</v>
      </c>
      <c r="Z129" s="147"/>
      <c r="AA129" s="147"/>
      <c r="AB129" s="147"/>
      <c r="AC129" s="147"/>
      <c r="AD129" s="147"/>
      <c r="AE129" s="147"/>
      <c r="AF129" s="147"/>
      <c r="AG129" s="147" t="s">
        <v>176</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178" t="s">
        <v>1140</v>
      </c>
      <c r="D130" s="158"/>
      <c r="E130" s="159">
        <v>8.6</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179</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1" x14ac:dyDescent="0.2">
      <c r="A131" s="168">
        <v>37</v>
      </c>
      <c r="B131" s="169" t="s">
        <v>1153</v>
      </c>
      <c r="C131" s="177" t="s">
        <v>1183</v>
      </c>
      <c r="D131" s="170" t="s">
        <v>205</v>
      </c>
      <c r="E131" s="171">
        <v>10.08</v>
      </c>
      <c r="F131" s="172"/>
      <c r="G131" s="173">
        <f>ROUND(E131*F131,2)</f>
        <v>0</v>
      </c>
      <c r="H131" s="172"/>
      <c r="I131" s="173">
        <f>ROUND(E131*H131,2)</f>
        <v>0</v>
      </c>
      <c r="J131" s="172"/>
      <c r="K131" s="173">
        <f>ROUND(E131*J131,2)</f>
        <v>0</v>
      </c>
      <c r="L131" s="173">
        <v>21</v>
      </c>
      <c r="M131" s="173">
        <f>G131*(1+L131/100)</f>
        <v>0</v>
      </c>
      <c r="N131" s="171">
        <v>6.0499999999999998E-2</v>
      </c>
      <c r="O131" s="171">
        <f>ROUND(E131*N131,2)</f>
        <v>0.61</v>
      </c>
      <c r="P131" s="171">
        <v>0</v>
      </c>
      <c r="Q131" s="171">
        <f>ROUND(E131*P131,2)</f>
        <v>0</v>
      </c>
      <c r="R131" s="173" t="s">
        <v>228</v>
      </c>
      <c r="S131" s="173" t="s">
        <v>182</v>
      </c>
      <c r="T131" s="174" t="s">
        <v>183</v>
      </c>
      <c r="U131" s="157">
        <v>0</v>
      </c>
      <c r="V131" s="157">
        <f>ROUND(E131*U131,2)</f>
        <v>0</v>
      </c>
      <c r="W131" s="157"/>
      <c r="X131" s="157" t="s">
        <v>229</v>
      </c>
      <c r="Y131" s="157" t="s">
        <v>175</v>
      </c>
      <c r="Z131" s="147"/>
      <c r="AA131" s="147"/>
      <c r="AB131" s="147"/>
      <c r="AC131" s="147"/>
      <c r="AD131" s="147"/>
      <c r="AE131" s="147"/>
      <c r="AF131" s="147"/>
      <c r="AG131" s="147" t="s">
        <v>230</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178" t="s">
        <v>1154</v>
      </c>
      <c r="D132" s="158"/>
      <c r="E132" s="159">
        <v>10.08</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179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68">
        <v>38</v>
      </c>
      <c r="B133" s="169" t="s">
        <v>966</v>
      </c>
      <c r="C133" s="177" t="s">
        <v>1182</v>
      </c>
      <c r="D133" s="170" t="s">
        <v>293</v>
      </c>
      <c r="E133" s="171">
        <v>21.5</v>
      </c>
      <c r="F133" s="172"/>
      <c r="G133" s="173">
        <f>ROUND(E133*F133,2)</f>
        <v>0</v>
      </c>
      <c r="H133" s="172"/>
      <c r="I133" s="173">
        <f>ROUND(E133*H133,2)</f>
        <v>0</v>
      </c>
      <c r="J133" s="172"/>
      <c r="K133" s="173">
        <f>ROUND(E133*J133,2)</f>
        <v>0</v>
      </c>
      <c r="L133" s="173">
        <v>21</v>
      </c>
      <c r="M133" s="173">
        <f>G133*(1+L133/100)</f>
        <v>0</v>
      </c>
      <c r="N133" s="171">
        <v>6.6E-4</v>
      </c>
      <c r="O133" s="171">
        <f>ROUND(E133*N133,2)</f>
        <v>0.01</v>
      </c>
      <c r="P133" s="171">
        <v>0</v>
      </c>
      <c r="Q133" s="171">
        <f>ROUND(E133*P133,2)</f>
        <v>0</v>
      </c>
      <c r="R133" s="173"/>
      <c r="S133" s="173" t="s">
        <v>172</v>
      </c>
      <c r="T133" s="174" t="s">
        <v>183</v>
      </c>
      <c r="U133" s="157">
        <v>0</v>
      </c>
      <c r="V133" s="157">
        <f>ROUND(E133*U133,2)</f>
        <v>0</v>
      </c>
      <c r="W133" s="157"/>
      <c r="X133" s="157" t="s">
        <v>229</v>
      </c>
      <c r="Y133" s="157" t="s">
        <v>175</v>
      </c>
      <c r="Z133" s="147"/>
      <c r="AA133" s="147"/>
      <c r="AB133" s="147"/>
      <c r="AC133" s="147"/>
      <c r="AD133" s="147"/>
      <c r="AE133" s="147"/>
      <c r="AF133" s="147"/>
      <c r="AG133" s="147" t="s">
        <v>230</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78" t="s">
        <v>1155</v>
      </c>
      <c r="D134" s="158"/>
      <c r="E134" s="159">
        <v>21.5</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179</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68">
        <v>39</v>
      </c>
      <c r="B135" s="169" t="s">
        <v>969</v>
      </c>
      <c r="C135" s="177" t="s">
        <v>970</v>
      </c>
      <c r="D135" s="170" t="s">
        <v>322</v>
      </c>
      <c r="E135" s="171">
        <v>1.41506</v>
      </c>
      <c r="F135" s="172"/>
      <c r="G135" s="173">
        <f>ROUND(E135*F135,2)</f>
        <v>0</v>
      </c>
      <c r="H135" s="172"/>
      <c r="I135" s="173">
        <f>ROUND(E135*H135,2)</f>
        <v>0</v>
      </c>
      <c r="J135" s="172"/>
      <c r="K135" s="173">
        <f>ROUND(E135*J135,2)</f>
        <v>0</v>
      </c>
      <c r="L135" s="173">
        <v>21</v>
      </c>
      <c r="M135" s="173">
        <f>G135*(1+L135/100)</f>
        <v>0</v>
      </c>
      <c r="N135" s="171">
        <v>0</v>
      </c>
      <c r="O135" s="171">
        <f>ROUND(E135*N135,2)</f>
        <v>0</v>
      </c>
      <c r="P135" s="171">
        <v>0</v>
      </c>
      <c r="Q135" s="171">
        <f>ROUND(E135*P135,2)</f>
        <v>0</v>
      </c>
      <c r="R135" s="173" t="s">
        <v>951</v>
      </c>
      <c r="S135" s="173" t="s">
        <v>182</v>
      </c>
      <c r="T135" s="174" t="s">
        <v>182</v>
      </c>
      <c r="U135" s="157">
        <v>1.6</v>
      </c>
      <c r="V135" s="157">
        <f>ROUND(E135*U135,2)</f>
        <v>2.2599999999999998</v>
      </c>
      <c r="W135" s="157"/>
      <c r="X135" s="157" t="s">
        <v>323</v>
      </c>
      <c r="Y135" s="157" t="s">
        <v>175</v>
      </c>
      <c r="Z135" s="147"/>
      <c r="AA135" s="147"/>
      <c r="AB135" s="147"/>
      <c r="AC135" s="147"/>
      <c r="AD135" s="147"/>
      <c r="AE135" s="147"/>
      <c r="AF135" s="147"/>
      <c r="AG135" s="147" t="s">
        <v>324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2" x14ac:dyDescent="0.2">
      <c r="A136" s="154"/>
      <c r="B136" s="155"/>
      <c r="C136" s="257" t="s">
        <v>449</v>
      </c>
      <c r="D136" s="258"/>
      <c r="E136" s="258"/>
      <c r="F136" s="258"/>
      <c r="G136" s="258"/>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209</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
      <c r="A137" s="161" t="s">
        <v>167</v>
      </c>
      <c r="B137" s="162" t="s">
        <v>136</v>
      </c>
      <c r="C137" s="176" t="s">
        <v>137</v>
      </c>
      <c r="D137" s="163"/>
      <c r="E137" s="164"/>
      <c r="F137" s="165"/>
      <c r="G137" s="165">
        <f>SUMIF(AG138:AG141,"&lt;&gt;NOR",G138:G141)</f>
        <v>0</v>
      </c>
      <c r="H137" s="165"/>
      <c r="I137" s="165">
        <f>SUM(I138:I141)</f>
        <v>0</v>
      </c>
      <c r="J137" s="165"/>
      <c r="K137" s="165">
        <f>SUM(K138:K141)</f>
        <v>0</v>
      </c>
      <c r="L137" s="165"/>
      <c r="M137" s="165">
        <f>SUM(M138:M141)</f>
        <v>0</v>
      </c>
      <c r="N137" s="164"/>
      <c r="O137" s="164">
        <f>SUM(O138:O141)</f>
        <v>0</v>
      </c>
      <c r="P137" s="164"/>
      <c r="Q137" s="164">
        <f>SUM(Q138:Q141)</f>
        <v>0</v>
      </c>
      <c r="R137" s="165"/>
      <c r="S137" s="165"/>
      <c r="T137" s="166"/>
      <c r="U137" s="160"/>
      <c r="V137" s="160">
        <f>SUM(V138:V141)</f>
        <v>0</v>
      </c>
      <c r="W137" s="160"/>
      <c r="X137" s="160"/>
      <c r="Y137" s="160"/>
      <c r="AG137" t="s">
        <v>168</v>
      </c>
    </row>
    <row r="138" spans="1:60" outlineLevel="1" x14ac:dyDescent="0.2">
      <c r="A138" s="182">
        <v>40</v>
      </c>
      <c r="B138" s="183" t="s">
        <v>588</v>
      </c>
      <c r="C138" s="189" t="s">
        <v>589</v>
      </c>
      <c r="D138" s="184" t="s">
        <v>322</v>
      </c>
      <c r="E138" s="185">
        <v>34.784799999999997</v>
      </c>
      <c r="F138" s="186"/>
      <c r="G138" s="187">
        <f>ROUND(E138*F138,2)</f>
        <v>0</v>
      </c>
      <c r="H138" s="186"/>
      <c r="I138" s="187">
        <f>ROUND(E138*H138,2)</f>
        <v>0</v>
      </c>
      <c r="J138" s="186"/>
      <c r="K138" s="187">
        <f>ROUND(E138*J138,2)</f>
        <v>0</v>
      </c>
      <c r="L138" s="187">
        <v>21</v>
      </c>
      <c r="M138" s="187">
        <f>G138*(1+L138/100)</f>
        <v>0</v>
      </c>
      <c r="N138" s="185">
        <v>0</v>
      </c>
      <c r="O138" s="185">
        <f>ROUND(E138*N138,2)</f>
        <v>0</v>
      </c>
      <c r="P138" s="185">
        <v>0</v>
      </c>
      <c r="Q138" s="185">
        <f>ROUND(E138*P138,2)</f>
        <v>0</v>
      </c>
      <c r="R138" s="187" t="s">
        <v>294</v>
      </c>
      <c r="S138" s="187" t="s">
        <v>590</v>
      </c>
      <c r="T138" s="188" t="s">
        <v>590</v>
      </c>
      <c r="U138" s="157">
        <v>0</v>
      </c>
      <c r="V138" s="157">
        <f>ROUND(E138*U138,2)</f>
        <v>0</v>
      </c>
      <c r="W138" s="157"/>
      <c r="X138" s="157" t="s">
        <v>353</v>
      </c>
      <c r="Y138" s="157" t="s">
        <v>175</v>
      </c>
      <c r="Z138" s="147"/>
      <c r="AA138" s="147"/>
      <c r="AB138" s="147"/>
      <c r="AC138" s="147"/>
      <c r="AD138" s="147"/>
      <c r="AE138" s="147"/>
      <c r="AF138" s="147"/>
      <c r="AG138" s="147" t="s">
        <v>354</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82">
        <v>41</v>
      </c>
      <c r="B139" s="183" t="s">
        <v>355</v>
      </c>
      <c r="C139" s="189" t="s">
        <v>356</v>
      </c>
      <c r="D139" s="184" t="s">
        <v>322</v>
      </c>
      <c r="E139" s="185">
        <v>34.784799999999997</v>
      </c>
      <c r="F139" s="186"/>
      <c r="G139" s="187">
        <f>ROUND(E139*F139,2)</f>
        <v>0</v>
      </c>
      <c r="H139" s="186"/>
      <c r="I139" s="187">
        <f>ROUND(E139*H139,2)</f>
        <v>0</v>
      </c>
      <c r="J139" s="186"/>
      <c r="K139" s="187">
        <f>ROUND(E139*J139,2)</f>
        <v>0</v>
      </c>
      <c r="L139" s="187">
        <v>21</v>
      </c>
      <c r="M139" s="187">
        <f>G139*(1+L139/100)</f>
        <v>0</v>
      </c>
      <c r="N139" s="185">
        <v>0</v>
      </c>
      <c r="O139" s="185">
        <f>ROUND(E139*N139,2)</f>
        <v>0</v>
      </c>
      <c r="P139" s="185">
        <v>0</v>
      </c>
      <c r="Q139" s="185">
        <f>ROUND(E139*P139,2)</f>
        <v>0</v>
      </c>
      <c r="R139" s="187"/>
      <c r="S139" s="187" t="s">
        <v>172</v>
      </c>
      <c r="T139" s="188" t="s">
        <v>183</v>
      </c>
      <c r="U139" s="157">
        <v>0</v>
      </c>
      <c r="V139" s="157">
        <f>ROUND(E139*U139,2)</f>
        <v>0</v>
      </c>
      <c r="W139" s="157"/>
      <c r="X139" s="157" t="s">
        <v>353</v>
      </c>
      <c r="Y139" s="157" t="s">
        <v>175</v>
      </c>
      <c r="Z139" s="147"/>
      <c r="AA139" s="147"/>
      <c r="AB139" s="147"/>
      <c r="AC139" s="147"/>
      <c r="AD139" s="147"/>
      <c r="AE139" s="147"/>
      <c r="AF139" s="147"/>
      <c r="AG139" s="147" t="s">
        <v>354</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82">
        <v>42</v>
      </c>
      <c r="B140" s="183" t="s">
        <v>357</v>
      </c>
      <c r="C140" s="189" t="s">
        <v>358</v>
      </c>
      <c r="D140" s="184" t="s">
        <v>322</v>
      </c>
      <c r="E140" s="185">
        <v>34.784799999999997</v>
      </c>
      <c r="F140" s="186"/>
      <c r="G140" s="187">
        <f>ROUND(E140*F140,2)</f>
        <v>0</v>
      </c>
      <c r="H140" s="186"/>
      <c r="I140" s="187">
        <f>ROUND(E140*H140,2)</f>
        <v>0</v>
      </c>
      <c r="J140" s="186"/>
      <c r="K140" s="187">
        <f>ROUND(E140*J140,2)</f>
        <v>0</v>
      </c>
      <c r="L140" s="187">
        <v>21</v>
      </c>
      <c r="M140" s="187">
        <f>G140*(1+L140/100)</f>
        <v>0</v>
      </c>
      <c r="N140" s="185">
        <v>0</v>
      </c>
      <c r="O140" s="185">
        <f>ROUND(E140*N140,2)</f>
        <v>0</v>
      </c>
      <c r="P140" s="185">
        <v>0</v>
      </c>
      <c r="Q140" s="185">
        <f>ROUND(E140*P140,2)</f>
        <v>0</v>
      </c>
      <c r="R140" s="187"/>
      <c r="S140" s="187" t="s">
        <v>172</v>
      </c>
      <c r="T140" s="188" t="s">
        <v>183</v>
      </c>
      <c r="U140" s="157">
        <v>0</v>
      </c>
      <c r="V140" s="157">
        <f>ROUND(E140*U140,2)</f>
        <v>0</v>
      </c>
      <c r="W140" s="157"/>
      <c r="X140" s="157" t="s">
        <v>353</v>
      </c>
      <c r="Y140" s="157" t="s">
        <v>175</v>
      </c>
      <c r="Z140" s="147"/>
      <c r="AA140" s="147"/>
      <c r="AB140" s="147"/>
      <c r="AC140" s="147"/>
      <c r="AD140" s="147"/>
      <c r="AE140" s="147"/>
      <c r="AF140" s="147"/>
      <c r="AG140" s="147" t="s">
        <v>354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68">
        <v>43</v>
      </c>
      <c r="B141" s="169" t="s">
        <v>1036</v>
      </c>
      <c r="C141" s="177" t="s">
        <v>1037</v>
      </c>
      <c r="D141" s="170" t="s">
        <v>322</v>
      </c>
      <c r="E141" s="171">
        <v>34.784799999999997</v>
      </c>
      <c r="F141" s="172"/>
      <c r="G141" s="173">
        <f>ROUND(E141*F141,2)</f>
        <v>0</v>
      </c>
      <c r="H141" s="172"/>
      <c r="I141" s="173">
        <f>ROUND(E141*H141,2)</f>
        <v>0</v>
      </c>
      <c r="J141" s="172"/>
      <c r="K141" s="173">
        <f>ROUND(E141*J141,2)</f>
        <v>0</v>
      </c>
      <c r="L141" s="173">
        <v>21</v>
      </c>
      <c r="M141" s="173">
        <f>G141*(1+L141/100)</f>
        <v>0</v>
      </c>
      <c r="N141" s="171">
        <v>0</v>
      </c>
      <c r="O141" s="171">
        <f>ROUND(E141*N141,2)</f>
        <v>0</v>
      </c>
      <c r="P141" s="171">
        <v>0</v>
      </c>
      <c r="Q141" s="171">
        <f>ROUND(E141*P141,2)</f>
        <v>0</v>
      </c>
      <c r="R141" s="173"/>
      <c r="S141" s="173" t="s">
        <v>172</v>
      </c>
      <c r="T141" s="174" t="s">
        <v>183</v>
      </c>
      <c r="U141" s="157">
        <v>0</v>
      </c>
      <c r="V141" s="157">
        <f>ROUND(E141*U141,2)</f>
        <v>0</v>
      </c>
      <c r="W141" s="157"/>
      <c r="X141" s="157" t="s">
        <v>353</v>
      </c>
      <c r="Y141" s="157" t="s">
        <v>175</v>
      </c>
      <c r="Z141" s="147"/>
      <c r="AA141" s="147"/>
      <c r="AB141" s="147"/>
      <c r="AC141" s="147"/>
      <c r="AD141" s="147"/>
      <c r="AE141" s="147"/>
      <c r="AF141" s="147"/>
      <c r="AG141" s="147" t="s">
        <v>354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x14ac:dyDescent="0.2">
      <c r="A142" s="3"/>
      <c r="B142" s="4"/>
      <c r="C142" s="179"/>
      <c r="D142" s="6"/>
      <c r="E142" s="3"/>
      <c r="F142" s="3"/>
      <c r="G142" s="3"/>
      <c r="H142" s="3"/>
      <c r="I142" s="3"/>
      <c r="J142" s="3"/>
      <c r="K142" s="3"/>
      <c r="L142" s="3"/>
      <c r="M142" s="3"/>
      <c r="N142" s="3"/>
      <c r="O142" s="3"/>
      <c r="P142" s="3"/>
      <c r="Q142" s="3"/>
      <c r="R142" s="3"/>
      <c r="S142" s="3"/>
      <c r="T142" s="3"/>
      <c r="U142" s="3"/>
      <c r="V142" s="3"/>
      <c r="W142" s="3"/>
      <c r="X142" s="3"/>
      <c r="Y142" s="3"/>
      <c r="AE142">
        <v>15</v>
      </c>
      <c r="AF142">
        <v>21</v>
      </c>
      <c r="AG142" t="s">
        <v>153</v>
      </c>
    </row>
    <row r="143" spans="1:60" x14ac:dyDescent="0.2">
      <c r="A143" s="150"/>
      <c r="B143" s="151" t="s">
        <v>29</v>
      </c>
      <c r="C143" s="180"/>
      <c r="D143" s="152"/>
      <c r="E143" s="153"/>
      <c r="F143" s="153"/>
      <c r="G143" s="167">
        <f>G8+G47+G51+G58+G81+G95+G100+G107+G110+G118+G123+G137</f>
        <v>0</v>
      </c>
      <c r="H143" s="3"/>
      <c r="I143" s="3"/>
      <c r="J143" s="3"/>
      <c r="K143" s="3"/>
      <c r="L143" s="3"/>
      <c r="M143" s="3"/>
      <c r="N143" s="3"/>
      <c r="O143" s="3"/>
      <c r="P143" s="3"/>
      <c r="Q143" s="3"/>
      <c r="R143" s="3"/>
      <c r="S143" s="3"/>
      <c r="T143" s="3"/>
      <c r="U143" s="3"/>
      <c r="V143" s="3"/>
      <c r="W143" s="3"/>
      <c r="X143" s="3"/>
      <c r="Y143" s="3"/>
      <c r="AE143">
        <f>SUMIF(L7:L141,AE142,G7:G141)</f>
        <v>0</v>
      </c>
      <c r="AF143">
        <f>SUMIF(L7:L141,AF142,G7:G141)</f>
        <v>0</v>
      </c>
      <c r="AG143" t="s">
        <v>201</v>
      </c>
    </row>
    <row r="144" spans="1:60" x14ac:dyDescent="0.2">
      <c r="C144" s="181"/>
      <c r="D144" s="10"/>
      <c r="AG144" t="s">
        <v>202</v>
      </c>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39n6qSNPNAMLvugwfuRvBFPbtP6Ovps92uDhUH+a32QZ8g1zIZUfiEk2QPQ5auQf+4+GT94QJ3fo5EElMMbmA==" saltValue="DwfzugxpNFnwV6Gu3bwErA==" spinCount="100000" sheet="1" formatRows="0"/>
  <mergeCells count="27">
    <mergeCell ref="C34:G34"/>
    <mergeCell ref="A1:G1"/>
    <mergeCell ref="C2:G2"/>
    <mergeCell ref="C3:G3"/>
    <mergeCell ref="C4:G4"/>
    <mergeCell ref="C10:G10"/>
    <mergeCell ref="C83:G83"/>
    <mergeCell ref="C42:G42"/>
    <mergeCell ref="C43:G43"/>
    <mergeCell ref="C44:G44"/>
    <mergeCell ref="C45:G45"/>
    <mergeCell ref="C49:G49"/>
    <mergeCell ref="C53:G53"/>
    <mergeCell ref="C56:G56"/>
    <mergeCell ref="C63:G63"/>
    <mergeCell ref="C66:G66"/>
    <mergeCell ref="C69:G69"/>
    <mergeCell ref="C70:G70"/>
    <mergeCell ref="C121:G121"/>
    <mergeCell ref="C125:G125"/>
    <mergeCell ref="C136:G136"/>
    <mergeCell ref="C97:G97"/>
    <mergeCell ref="C98:G98"/>
    <mergeCell ref="C102:G102"/>
    <mergeCell ref="C103:G103"/>
    <mergeCell ref="C109:G109"/>
    <mergeCell ref="C120:G120"/>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01 00 Pol</vt:lpstr>
      <vt:lpstr>01 01 Pol</vt:lpstr>
      <vt:lpstr>01 02 Pol</vt:lpstr>
      <vt:lpstr>01 03 Pol</vt:lpstr>
      <vt:lpstr>01 04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00 Pol'!Názvy_tisku</vt:lpstr>
      <vt:lpstr>'01 01 Pol'!Názvy_tisku</vt:lpstr>
      <vt:lpstr>'01 02 Pol'!Názvy_tisku</vt:lpstr>
      <vt:lpstr>'01 03 Pol'!Názvy_tisku</vt:lpstr>
      <vt:lpstr>'01 04 Pol'!Názvy_tisku</vt:lpstr>
      <vt:lpstr>oadresa</vt:lpstr>
      <vt:lpstr>Stavba!Objednatel</vt:lpstr>
      <vt:lpstr>Stavba!Objekt</vt:lpstr>
      <vt:lpstr>'01 00 Pol'!Oblast_tisku</vt:lpstr>
      <vt:lpstr>'01 01 Pol'!Oblast_tisku</vt:lpstr>
      <vt:lpstr>'01 02 Pol'!Oblast_tisku</vt:lpstr>
      <vt:lpstr>'01 03 Pol'!Oblast_tisku</vt:lpstr>
      <vt:lpstr>'01 04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420739946370</dc:creator>
  <cp:lastModifiedBy>Josef</cp:lastModifiedBy>
  <cp:lastPrinted>2019-03-19T12:27:02Z</cp:lastPrinted>
  <dcterms:created xsi:type="dcterms:W3CDTF">2009-04-08T07:15:50Z</dcterms:created>
  <dcterms:modified xsi:type="dcterms:W3CDTF">2024-05-21T11:46:20Z</dcterms:modified>
</cp:coreProperties>
</file>