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Dejdar3\Desktop\EXCEL\"/>
    </mc:Choice>
  </mc:AlternateContent>
  <bookViews>
    <workbookView xWindow="0" yWindow="0" windowWidth="0" windowHeight="0"/>
  </bookViews>
  <sheets>
    <sheet name="Rekapitulace stavby" sheetId="1" r:id="rId1"/>
    <sheet name="01 - PRIMÁRNĚ ZPŮSOBILÉ N..." sheetId="2" r:id="rId2"/>
    <sheet name="02 - NEZPŮSOBILÉ NÁKLADY" sheetId="3" r:id="rId3"/>
  </sheets>
  <definedNames>
    <definedName name="_xlnm.Print_Area" localSheetId="0">'Rekapitulace stavby'!$D$4:$AO$76,'Rekapitulace stavby'!$C$82:$AQ$104</definedName>
    <definedName name="_xlnm.Print_Titles" localSheetId="0">'Rekapitulace stavby'!$92:$92</definedName>
    <definedName name="_xlnm._FilterDatabase" localSheetId="1" hidden="1">'01 - PRIMÁRNĚ ZPŮSOBILÉ N...'!$C$132:$K$322</definedName>
    <definedName name="_xlnm.Print_Area" localSheetId="1">'01 - PRIMÁRNĚ ZPŮSOBILÉ N...'!$C$4:$J$76,'01 - PRIMÁRNĚ ZPŮSOBILÉ N...'!$C$82:$J$114,'01 - PRIMÁRNĚ ZPŮSOBILÉ N...'!$C$120:$J$322</definedName>
    <definedName name="_xlnm.Print_Titles" localSheetId="1">'01 - PRIMÁRNĚ ZPŮSOBILÉ N...'!$132:$132</definedName>
    <definedName name="_xlnm._FilterDatabase" localSheetId="2" hidden="1">'02 - NEZPŮSOBILÉ NÁKLADY'!$C$134:$K$160</definedName>
    <definedName name="_xlnm.Print_Area" localSheetId="2">'02 - NEZPŮSOBILÉ NÁKLADY'!$C$4:$J$76,'02 - NEZPŮSOBILÉ NÁKLADY'!$C$82:$J$116,'02 - NEZPŮSOBILÉ NÁKLADY'!$C$122:$J$160</definedName>
    <definedName name="_xlnm.Print_Titles" localSheetId="2">'02 - NEZPŮSOBILÉ NÁKLADY'!$134:$134</definedName>
  </definedNames>
  <calcPr/>
</workbook>
</file>

<file path=xl/calcChain.xml><?xml version="1.0" encoding="utf-8"?>
<calcChain xmlns="http://schemas.openxmlformats.org/spreadsheetml/2006/main">
  <c i="3" l="1" r="J136"/>
  <c r="J39"/>
  <c r="J38"/>
  <c i="1" r="AY96"/>
  <c i="3" r="J37"/>
  <c i="1" r="AX96"/>
  <c i="3"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T144"/>
  <c r="R145"/>
  <c r="R144"/>
  <c r="P145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J97"/>
  <c r="J132"/>
  <c r="J131"/>
  <c r="F131"/>
  <c r="F129"/>
  <c r="E127"/>
  <c r="BI114"/>
  <c r="BH114"/>
  <c r="BG114"/>
  <c r="BF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J92"/>
  <c r="J91"/>
  <c r="F91"/>
  <c r="F89"/>
  <c r="E87"/>
  <c r="J18"/>
  <c r="E18"/>
  <c r="F92"/>
  <c r="J17"/>
  <c r="J12"/>
  <c r="J129"/>
  <c r="E7"/>
  <c r="E125"/>
  <c i="2" r="T312"/>
  <c r="J39"/>
  <c r="J38"/>
  <c i="1" r="AY95"/>
  <c i="2" r="J37"/>
  <c i="1" r="AX95"/>
  <c i="2"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J130"/>
  <c r="J129"/>
  <c r="F129"/>
  <c r="F127"/>
  <c r="E125"/>
  <c r="BI112"/>
  <c r="BH112"/>
  <c r="BG112"/>
  <c r="BF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J92"/>
  <c r="J91"/>
  <c r="F91"/>
  <c r="F89"/>
  <c r="E87"/>
  <c r="J18"/>
  <c r="E18"/>
  <c r="F130"/>
  <c r="J17"/>
  <c r="J12"/>
  <c r="J89"/>
  <c r="E7"/>
  <c r="E123"/>
  <c i="1" r="CK102"/>
  <c r="CJ102"/>
  <c r="CI102"/>
  <c r="CH102"/>
  <c r="CG102"/>
  <c r="CF102"/>
  <c r="BZ102"/>
  <c r="CE102"/>
  <c r="CK101"/>
  <c r="CJ101"/>
  <c r="CI101"/>
  <c r="CH101"/>
  <c r="CG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L90"/>
  <c r="AM90"/>
  <c r="AM89"/>
  <c r="L89"/>
  <c r="AM87"/>
  <c r="L87"/>
  <c r="L85"/>
  <c r="L84"/>
  <c i="2" r="BK251"/>
  <c r="J243"/>
  <c r="BK237"/>
  <c r="BK219"/>
  <c r="BK209"/>
  <c r="BK204"/>
  <c r="BK190"/>
  <c r="BK181"/>
  <c r="BK175"/>
  <c r="BK162"/>
  <c r="BK153"/>
  <c r="J148"/>
  <c r="J136"/>
  <c r="BK320"/>
  <c r="J316"/>
  <c r="J313"/>
  <c r="J305"/>
  <c r="J297"/>
  <c r="BK286"/>
  <c r="BK273"/>
  <c r="J259"/>
  <c r="BK250"/>
  <c r="BK245"/>
  <c r="J238"/>
  <c r="BK227"/>
  <c r="J201"/>
  <c r="BK189"/>
  <c r="BK180"/>
  <c r="J170"/>
  <c r="J160"/>
  <c r="BK139"/>
  <c r="J308"/>
  <c r="J303"/>
  <c r="BK290"/>
  <c r="BK283"/>
  <c r="J257"/>
  <c r="J233"/>
  <c r="J225"/>
  <c r="J205"/>
  <c r="J181"/>
  <c r="J161"/>
  <c r="BK147"/>
  <c i="1" r="AS94"/>
  <c i="2" r="BK270"/>
  <c r="BK262"/>
  <c r="BK252"/>
  <c r="BK243"/>
  <c r="BK226"/>
  <c r="J213"/>
  <c r="BK201"/>
  <c r="J196"/>
  <c r="BK179"/>
  <c r="J168"/>
  <c r="BK155"/>
  <c r="BK142"/>
  <c r="BK258"/>
  <c r="BK238"/>
  <c r="J219"/>
  <c r="J208"/>
  <c r="J184"/>
  <c r="J171"/>
  <c r="BK137"/>
  <c i="3" r="J151"/>
  <c r="BK154"/>
  <c r="BK139"/>
  <c r="J159"/>
  <c i="2" r="BK311"/>
  <c r="J300"/>
  <c r="J291"/>
  <c r="J278"/>
  <c r="BK261"/>
  <c r="J237"/>
  <c r="BK228"/>
  <c r="BK216"/>
  <c r="J183"/>
  <c r="J164"/>
  <c r="J140"/>
  <c r="J320"/>
  <c r="J288"/>
  <c r="BK274"/>
  <c r="BK267"/>
  <c r="J253"/>
  <c r="J234"/>
  <c r="BK221"/>
  <c r="J212"/>
  <c r="BK198"/>
  <c r="BK186"/>
  <c r="J169"/>
  <c r="J158"/>
  <c r="J143"/>
  <c r="J266"/>
  <c r="J246"/>
  <c r="J224"/>
  <c r="BK206"/>
  <c r="J178"/>
  <c r="J165"/>
  <c r="J139"/>
  <c i="3" r="BK150"/>
  <c r="J155"/>
  <c r="J142"/>
  <c r="BK156"/>
  <c r="BK142"/>
  <c i="2" r="BK313"/>
  <c r="J299"/>
  <c r="BK288"/>
  <c r="BK268"/>
  <c r="J258"/>
  <c r="BK235"/>
  <c r="J223"/>
  <c r="BK199"/>
  <c r="BK165"/>
  <c r="J154"/>
  <c r="J296"/>
  <c r="J286"/>
  <c r="BK272"/>
  <c r="J264"/>
  <c r="BK254"/>
  <c r="BK236"/>
  <c r="J222"/>
  <c r="BK210"/>
  <c r="BK191"/>
  <c r="BK173"/>
  <c r="J163"/>
  <c r="BK150"/>
  <c r="BK138"/>
  <c r="BK257"/>
  <c r="BK229"/>
  <c r="BK213"/>
  <c r="J193"/>
  <c r="BK169"/>
  <c r="BK145"/>
  <c i="3" r="J149"/>
  <c r="J145"/>
  <c r="BK147"/>
  <c r="J158"/>
  <c r="BK145"/>
  <c i="2" r="BK309"/>
  <c r="BK308"/>
  <c r="J307"/>
  <c r="BK305"/>
  <c r="BK304"/>
  <c r="J302"/>
  <c r="BK298"/>
  <c r="BK296"/>
  <c r="BK292"/>
  <c r="J289"/>
  <c r="BK287"/>
  <c r="BK285"/>
  <c r="J283"/>
  <c r="BK282"/>
  <c r="J281"/>
  <c r="BK278"/>
  <c r="J277"/>
  <c r="J276"/>
  <c r="J275"/>
  <c r="J272"/>
  <c r="J270"/>
  <c r="J268"/>
  <c r="BK256"/>
  <c r="J245"/>
  <c r="BK242"/>
  <c r="BK239"/>
  <c r="BK224"/>
  <c r="J218"/>
  <c r="J207"/>
  <c r="BK192"/>
  <c r="J180"/>
  <c r="BK171"/>
  <c r="J155"/>
  <c r="J150"/>
  <c r="J144"/>
  <c r="J322"/>
  <c r="J318"/>
  <c r="J315"/>
  <c r="J310"/>
  <c r="BK300"/>
  <c r="J292"/>
  <c r="BK279"/>
  <c r="BK263"/>
  <c r="J256"/>
  <c r="BK247"/>
  <c r="BK241"/>
  <c r="J235"/>
  <c r="BK212"/>
  <c r="BK194"/>
  <c r="J187"/>
  <c r="BK182"/>
  <c r="BK168"/>
  <c r="BK161"/>
  <c r="BK143"/>
  <c r="J309"/>
  <c r="J298"/>
  <c r="BK289"/>
  <c r="J282"/>
  <c r="J267"/>
  <c r="BK240"/>
  <c r="J229"/>
  <c r="J214"/>
  <c r="J189"/>
  <c r="J167"/>
  <c r="BK156"/>
  <c r="J319"/>
  <c r="BK293"/>
  <c r="J279"/>
  <c r="J271"/>
  <c r="BK260"/>
  <c r="J247"/>
  <c r="J228"/>
  <c r="BK218"/>
  <c r="BK202"/>
  <c r="J195"/>
  <c r="BK178"/>
  <c r="BK160"/>
  <c r="BK144"/>
  <c r="J137"/>
  <c r="BK248"/>
  <c r="BK225"/>
  <c r="BK215"/>
  <c r="BK196"/>
  <c r="J175"/>
  <c r="BK151"/>
  <c i="3" r="J154"/>
  <c r="J139"/>
  <c r="BK158"/>
  <c r="BK155"/>
  <c i="2" r="BK244"/>
  <c r="J236"/>
  <c r="BK222"/>
  <c r="J216"/>
  <c r="J206"/>
  <c r="BK193"/>
  <c r="BK184"/>
  <c r="J179"/>
  <c r="BK172"/>
  <c r="J159"/>
  <c r="J152"/>
  <c r="BK149"/>
  <c r="J145"/>
  <c r="BK322"/>
  <c r="J321"/>
  <c r="J317"/>
  <c r="BK315"/>
  <c r="J311"/>
  <c r="BK306"/>
  <c r="BK299"/>
  <c r="J295"/>
  <c r="J290"/>
  <c r="BK277"/>
  <c r="BK271"/>
  <c r="J260"/>
  <c r="J251"/>
  <c r="BK246"/>
  <c r="J240"/>
  <c r="BK232"/>
  <c r="J226"/>
  <c r="BK205"/>
  <c r="J192"/>
  <c r="BK188"/>
  <c r="BK185"/>
  <c r="J174"/>
  <c r="J162"/>
  <c r="J157"/>
  <c r="J146"/>
  <c r="J138"/>
  <c r="J306"/>
  <c r="J304"/>
  <c r="BK297"/>
  <c r="BK284"/>
  <c r="J274"/>
  <c r="J263"/>
  <c r="J255"/>
  <c r="J231"/>
  <c r="BK220"/>
  <c r="J211"/>
  <c r="J190"/>
  <c r="J176"/>
  <c r="BK159"/>
  <c r="BK148"/>
  <c r="BK318"/>
  <c r="BK295"/>
  <c r="BK291"/>
  <c r="BK281"/>
  <c r="J273"/>
  <c r="BK266"/>
  <c r="BK255"/>
  <c r="J248"/>
  <c r="J232"/>
  <c r="BK223"/>
  <c r="J215"/>
  <c r="J209"/>
  <c r="J199"/>
  <c r="J194"/>
  <c r="J185"/>
  <c r="BK170"/>
  <c r="BK167"/>
  <c r="J156"/>
  <c r="J147"/>
  <c r="BK140"/>
  <c r="J261"/>
  <c r="J250"/>
  <c r="BK231"/>
  <c r="J217"/>
  <c r="J210"/>
  <c r="J202"/>
  <c r="J182"/>
  <c r="BK174"/>
  <c r="J153"/>
  <c r="BK136"/>
  <c i="3" r="J152"/>
  <c r="BK140"/>
  <c r="J143"/>
  <c r="J150"/>
  <c r="J160"/>
  <c r="BK160"/>
  <c r="BK149"/>
  <c i="2" r="BK264"/>
  <c r="J241"/>
  <c r="BK234"/>
  <c r="BK214"/>
  <c r="BK195"/>
  <c r="J186"/>
  <c r="BK177"/>
  <c r="BK163"/>
  <c r="BK158"/>
  <c r="J151"/>
  <c r="BK146"/>
  <c r="BK321"/>
  <c r="BK319"/>
  <c r="BK316"/>
  <c r="BK314"/>
  <c r="BK307"/>
  <c r="BK303"/>
  <c r="J293"/>
  <c r="J285"/>
  <c r="BK276"/>
  <c r="J262"/>
  <c r="BK253"/>
  <c r="BK249"/>
  <c r="J242"/>
  <c r="J239"/>
  <c r="BK230"/>
  <c r="BK207"/>
  <c r="J197"/>
  <c r="J191"/>
  <c r="BK183"/>
  <c r="J173"/>
  <c r="J166"/>
  <c r="BK154"/>
  <c r="BK141"/>
  <c r="J314"/>
  <c r="BK310"/>
  <c r="BK302"/>
  <c r="BK294"/>
  <c r="J287"/>
  <c r="J269"/>
  <c r="BK265"/>
  <c r="J252"/>
  <c r="J230"/>
  <c r="BK217"/>
  <c r="J204"/>
  <c r="J188"/>
  <c r="J177"/>
  <c r="BK157"/>
  <c r="J142"/>
  <c r="BK317"/>
  <c r="J294"/>
  <c r="J284"/>
  <c r="BK275"/>
  <c r="BK269"/>
  <c r="BK259"/>
  <c r="J249"/>
  <c r="J244"/>
  <c r="J227"/>
  <c r="J220"/>
  <c r="BK208"/>
  <c r="BK197"/>
  <c r="BK187"/>
  <c r="J172"/>
  <c r="BK164"/>
  <c r="BK152"/>
  <c r="J141"/>
  <c r="J265"/>
  <c r="J254"/>
  <c r="BK233"/>
  <c r="J221"/>
  <c r="BK211"/>
  <c r="J198"/>
  <c r="BK176"/>
  <c r="BK166"/>
  <c r="J149"/>
  <c i="3" r="BK159"/>
  <c r="J147"/>
  <c r="BK151"/>
  <c r="J156"/>
  <c r="J140"/>
  <c r="BK152"/>
  <c r="BK143"/>
  <c i="2" l="1" r="P312"/>
  <c r="BK200"/>
  <c r="J200"/>
  <c r="J99"/>
  <c r="T200"/>
  <c r="T135"/>
  <c r="BK301"/>
  <c r="J301"/>
  <c r="J102"/>
  <c r="P301"/>
  <c r="P280"/>
  <c r="P203"/>
  <c r="BK312"/>
  <c r="J312"/>
  <c r="J103"/>
  <c i="3" r="T138"/>
  <c r="T141"/>
  <c r="R138"/>
  <c r="BK148"/>
  <c r="J148"/>
  <c r="J103"/>
  <c r="P157"/>
  <c r="P153"/>
  <c i="2" r="P200"/>
  <c r="P135"/>
  <c r="T301"/>
  <c r="T280"/>
  <c r="T203"/>
  <c r="T134"/>
  <c r="T133"/>
  <c i="3" r="BK138"/>
  <c r="J138"/>
  <c r="J99"/>
  <c r="P141"/>
  <c r="P148"/>
  <c r="P146"/>
  <c r="R157"/>
  <c r="R153"/>
  <c i="2" r="R200"/>
  <c r="R135"/>
  <c r="R301"/>
  <c r="R280"/>
  <c r="R203"/>
  <c r="R134"/>
  <c r="R133"/>
  <c r="R312"/>
  <c i="3" r="P138"/>
  <c r="BK141"/>
  <c r="J141"/>
  <c r="J100"/>
  <c r="R141"/>
  <c r="R148"/>
  <c r="R146"/>
  <c r="T148"/>
  <c r="BK157"/>
  <c r="J157"/>
  <c r="J105"/>
  <c r="T157"/>
  <c r="T153"/>
  <c i="2" r="BK280"/>
  <c r="J280"/>
  <c r="J101"/>
  <c r="BK135"/>
  <c r="J135"/>
  <c r="J98"/>
  <c r="BK203"/>
  <c r="J203"/>
  <c r="J100"/>
  <c i="3" r="BK144"/>
  <c r="J144"/>
  <c r="J101"/>
  <c r="BK153"/>
  <c r="J153"/>
  <c r="J104"/>
  <c r="E85"/>
  <c r="BE150"/>
  <c r="BE154"/>
  <c r="BE159"/>
  <c r="BE160"/>
  <c r="BE143"/>
  <c r="J89"/>
  <c r="F132"/>
  <c r="BE140"/>
  <c r="BE142"/>
  <c r="BE139"/>
  <c r="BE145"/>
  <c r="BE156"/>
  <c r="BE147"/>
  <c r="BE149"/>
  <c r="BE151"/>
  <c r="BE152"/>
  <c r="BE155"/>
  <c r="BE158"/>
  <c i="2" r="J127"/>
  <c r="BE138"/>
  <c r="BE150"/>
  <c r="BE152"/>
  <c r="BE164"/>
  <c r="BE168"/>
  <c r="BE170"/>
  <c r="BE177"/>
  <c r="BE182"/>
  <c r="BE183"/>
  <c r="BE195"/>
  <c r="BE197"/>
  <c r="BE201"/>
  <c r="BE205"/>
  <c r="BE207"/>
  <c r="BE209"/>
  <c r="BE212"/>
  <c r="BE214"/>
  <c r="BE216"/>
  <c r="BE218"/>
  <c r="BE220"/>
  <c r="BE230"/>
  <c r="BE232"/>
  <c r="BE241"/>
  <c r="BE247"/>
  <c r="F92"/>
  <c r="BE136"/>
  <c r="BE140"/>
  <c r="BE148"/>
  <c r="BE153"/>
  <c r="BE158"/>
  <c r="BE162"/>
  <c r="BE167"/>
  <c r="BE171"/>
  <c r="BE174"/>
  <c r="BE178"/>
  <c r="BE188"/>
  <c r="BE189"/>
  <c r="BE192"/>
  <c r="BE206"/>
  <c r="BE221"/>
  <c r="BE224"/>
  <c r="BE234"/>
  <c r="BE237"/>
  <c r="BE242"/>
  <c r="BE244"/>
  <c r="BE248"/>
  <c r="BE249"/>
  <c r="BE250"/>
  <c r="BE256"/>
  <c r="BE264"/>
  <c r="BE267"/>
  <c r="BE271"/>
  <c r="BE273"/>
  <c r="BE282"/>
  <c r="BE289"/>
  <c r="BE296"/>
  <c r="BE299"/>
  <c r="BE317"/>
  <c r="BE316"/>
  <c r="E85"/>
  <c r="BE137"/>
  <c r="BE139"/>
  <c r="BE141"/>
  <c r="BE144"/>
  <c r="BE146"/>
  <c r="BE149"/>
  <c r="BE155"/>
  <c r="BE160"/>
  <c r="BE163"/>
  <c r="BE166"/>
  <c r="BE175"/>
  <c r="BE180"/>
  <c r="BE187"/>
  <c r="BE198"/>
  <c r="BE202"/>
  <c r="BE210"/>
  <c r="BE213"/>
  <c r="BE219"/>
  <c r="BE227"/>
  <c r="BE236"/>
  <c r="BE239"/>
  <c r="BE243"/>
  <c r="BE245"/>
  <c r="BE246"/>
  <c r="BE251"/>
  <c r="BE253"/>
  <c r="BE254"/>
  <c r="BE257"/>
  <c r="BE260"/>
  <c r="BE266"/>
  <c r="BE270"/>
  <c r="BE272"/>
  <c r="BE275"/>
  <c r="BE276"/>
  <c r="BE278"/>
  <c r="BE281"/>
  <c r="BE291"/>
  <c r="BE292"/>
  <c r="BE294"/>
  <c r="BE295"/>
  <c r="BE303"/>
  <c r="BE304"/>
  <c r="BE142"/>
  <c r="BE145"/>
  <c r="BE151"/>
  <c r="BE156"/>
  <c r="BE157"/>
  <c r="BE159"/>
  <c r="BE165"/>
  <c r="BE169"/>
  <c r="BE172"/>
  <c r="BE173"/>
  <c r="BE179"/>
  <c r="BE181"/>
  <c r="BE184"/>
  <c r="BE186"/>
  <c r="BE190"/>
  <c r="BE193"/>
  <c r="BE196"/>
  <c r="BE199"/>
  <c r="BE204"/>
  <c r="BE211"/>
  <c r="BE222"/>
  <c r="BE225"/>
  <c r="BE229"/>
  <c r="BE231"/>
  <c r="BE252"/>
  <c r="BE255"/>
  <c r="BE258"/>
  <c r="BE259"/>
  <c r="BE261"/>
  <c r="BE262"/>
  <c r="BE265"/>
  <c r="BE268"/>
  <c r="BE274"/>
  <c r="BE277"/>
  <c r="BE283"/>
  <c r="BE285"/>
  <c r="BE287"/>
  <c r="BE288"/>
  <c r="BE290"/>
  <c r="BE293"/>
  <c r="BE298"/>
  <c r="BE300"/>
  <c r="BE302"/>
  <c r="BE305"/>
  <c r="BE306"/>
  <c r="BE307"/>
  <c r="BE308"/>
  <c r="BE309"/>
  <c r="BE311"/>
  <c r="BE313"/>
  <c r="BE314"/>
  <c r="BE315"/>
  <c r="BE318"/>
  <c r="BE319"/>
  <c r="BE320"/>
  <c r="BE321"/>
  <c r="BE322"/>
  <c r="BE143"/>
  <c r="BE147"/>
  <c r="BE154"/>
  <c r="BE161"/>
  <c r="BE176"/>
  <c r="BE185"/>
  <c r="BE191"/>
  <c r="BE194"/>
  <c r="BE208"/>
  <c r="BE215"/>
  <c r="BE217"/>
  <c r="BE223"/>
  <c r="BE226"/>
  <c r="BE228"/>
  <c r="BE233"/>
  <c r="BE235"/>
  <c r="BE238"/>
  <c r="BE240"/>
  <c r="BE263"/>
  <c r="BE269"/>
  <c r="BE279"/>
  <c r="BE284"/>
  <c r="BE286"/>
  <c r="BE297"/>
  <c r="BE310"/>
  <c r="F38"/>
  <c i="1" r="BC95"/>
  <c i="3" r="J36"/>
  <c i="1" r="AW96"/>
  <c i="2" r="J36"/>
  <c i="1" r="AW95"/>
  <c i="3" r="F38"/>
  <c i="1" r="BC96"/>
  <c i="2" r="F39"/>
  <c i="1" r="BD95"/>
  <c i="3" r="F37"/>
  <c i="1" r="BB96"/>
  <c i="3" r="F39"/>
  <c i="1" r="BD96"/>
  <c i="2" r="F37"/>
  <c i="1" r="BB95"/>
  <c i="3" r="F36"/>
  <c i="1" r="BA96"/>
  <c i="2" r="F36"/>
  <c i="1" r="BA95"/>
  <c r="BA94"/>
  <c r="W33"/>
  <c i="3" l="1" r="T146"/>
  <c i="2" r="P134"/>
  <c r="P133"/>
  <c i="1" r="AU95"/>
  <c i="3" r="P137"/>
  <c r="P135"/>
  <c i="1" r="AU96"/>
  <c i="3" r="R137"/>
  <c r="R135"/>
  <c r="T137"/>
  <c r="T135"/>
  <c i="2" r="BK134"/>
  <c r="J134"/>
  <c r="J97"/>
  <c i="3" r="BK146"/>
  <c r="J146"/>
  <c r="J102"/>
  <c i="2" r="BK133"/>
  <c r="J133"/>
  <c r="J96"/>
  <c r="J30"/>
  <c i="1" r="BC94"/>
  <c r="W35"/>
  <c r="BD94"/>
  <c r="W36"/>
  <c r="AW94"/>
  <c r="AK33"/>
  <c r="BB94"/>
  <c r="AX94"/>
  <c i="2" r="J112"/>
  <c r="J106"/>
  <c r="J114"/>
  <c i="3" l="1" r="BK137"/>
  <c r="J137"/>
  <c r="J98"/>
  <c i="2" r="J31"/>
  <c r="BE112"/>
  <c i="1" r="AU94"/>
  <c r="AY94"/>
  <c r="W34"/>
  <c i="2" r="J32"/>
  <c i="1" r="AG95"/>
  <c i="2" r="J35"/>
  <c i="1" r="AV95"/>
  <c r="AT95"/>
  <c i="3" l="1" r="BK135"/>
  <c r="J135"/>
  <c r="J96"/>
  <c r="J30"/>
  <c i="2" r="J41"/>
  <c i="1" r="AN95"/>
  <c i="3" r="J114"/>
  <c r="J108"/>
  <c r="J116"/>
  <c i="2" r="F35"/>
  <c i="1" r="AZ95"/>
  <c i="3" l="1" r="J31"/>
  <c r="BE114"/>
  <c r="F35"/>
  <c i="1" r="AZ96"/>
  <c i="3" r="J32"/>
  <c i="1" r="AG96"/>
  <c l="1" r="AG94"/>
  <c r="AG101"/>
  <c r="CD101"/>
  <c r="AZ94"/>
  <c r="AV94"/>
  <c r="AT94"/>
  <c r="AN94"/>
  <c i="3" r="J35"/>
  <c i="1" r="AV96"/>
  <c r="AT96"/>
  <c i="3" l="1" r="J41"/>
  <c i="1" r="AN96"/>
  <c r="AG102"/>
  <c r="AV102"/>
  <c r="BY102"/>
  <c r="AG100"/>
  <c r="AV100"/>
  <c r="BY100"/>
  <c r="AV101"/>
  <c r="BY101"/>
  <c r="AK26"/>
  <c r="AG99"/>
  <c r="CD99"/>
  <c l="1" r="CD102"/>
  <c r="CD100"/>
  <c r="AG98"/>
  <c r="AK27"/>
  <c r="AK29"/>
  <c r="AN101"/>
  <c r="AN102"/>
  <c r="AV99"/>
  <c r="BY99"/>
  <c r="AK32"/>
  <c r="AN100"/>
  <c l="1" r="AK38"/>
  <c r="AN99"/>
  <c r="AN98"/>
  <c r="AN104"/>
  <c r="W32"/>
  <c r="AG10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<sst xmlns="http://schemas.openxmlformats.org/spreadsheetml/2006/main">
  <si>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</si>
  <si>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</si>
  <si>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</si>
  <si>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</si>
  <si>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</si>
  <si>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{44fb7814-b7fb-4623-bdc2-6a1903ff3adc}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</si>
  <si>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</si>
  <si>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</si>
  <si>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</si>
  <si>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</si>
  <si>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</si>
  <si>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</si>
  <si>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</si>
  <si>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</si>
  <si>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65-24-05-PR-00-ZSTPD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</si>
  <si>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</si>
  <si>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</si>
  <si>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Žebrák-Školní tělocvična-pavilon č.6 a družina</t>
  </si>
  <si>
    <t>KSO:</t>
  </si>
  <si>
    <t>CC-CZ:</t>
  </si>
  <si>
    <t>Místo:</t>
  </si>
  <si>
    <t xml:space="preserve"> </t>
  </si>
  <si>
    <t>Datum:</t>
  </si>
  <si>
    <t>19. 11. 2024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</si>
  <si>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</si>
  <si>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</si>
  <si>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</si>
  <si>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</si>
  <si>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</si>
  <si>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</si>
  <si>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</si>
  <si>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</si>
  <si>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</si>
  <si>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</si>
  <si>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</si>
  <si>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</si>
  <si>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</si>
  <si>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</si>
  <si>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</si>
  <si>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</si>
  <si>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</si>
  <si>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</si>
  <si>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</si>
  <si>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</si>
  <si>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</si>
  <si>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</si>
  <si>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</si>
  <si>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</si>
  <si>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</si>
  <si>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</si>
  <si>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</si>
  <si>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</si>
  <si>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</si>
  <si>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</si>
  <si>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</si>
  <si>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</si>
  <si>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</si>
  <si>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</si>
  <si>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</si>
  <si>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</si>
  <si>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</si>
  <si>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</si>
  <si>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</si>
  <si>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</si>
  <si>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</si>
  <si>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</si>
  <si>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</si>
  <si>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</si>
  <si>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</si>
  <si>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</si>
  <si>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</si>
  <si>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</si>
  <si>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</si>
  <si>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</si>
  <si>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</si>
  <si>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</si>
  <si>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</si>
  <si>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</si>
  <si>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</si>
  <si>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</si>
  <si>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</si>
  <si>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PRIMÁRNĚ ZPŮSOBILÉ NÁKLADY</t>
  </si>
  <si>
    <t>STA</t>
  </si>
  <si>
    <t>1</t>
  </si>
  <si>
    <t>{283bed65-67ca-432e-a069-2970151b890e}</t>
  </si>
  <si>
    <t>2</t>
  </si>
  <si>
    <t>02</t>
  </si>
  <si>
    <t>NEZPŮSOBILÉ NÁKLADY</t>
  </si>
  <si>
    <t>{256bdf1a-fbf4-41aa-906e-956d3644a2cd}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</si>
  <si>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</si>
  <si>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</si>
  <si>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</si>
  <si>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</si>
  <si>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</si>
  <si>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</si>
  <si>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</si>
  <si>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</si>
  <si>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</si>
  <si>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</si>
  <si>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</si>
  <si>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01 - PRIMÁRNĚ ZPŮSOBILÉ NÁKLADY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</si>
  <si>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</si>
  <si>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</si>
  <si>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</si>
  <si>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</si>
  <si>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</si>
  <si>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</si>
  <si>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PSV - Práce a dodávky PSV</t>
  </si>
  <si>
    <t xml:space="preserve">    741 - Elektroinstalace - silnoproud-Tělocvočna</t>
  </si>
  <si>
    <t xml:space="preserve">      1 - Zemní práce-Družina</t>
  </si>
  <si>
    <t xml:space="preserve">    741-R - Elektroinstalace - silnoproud-Družina</t>
  </si>
  <si>
    <t xml:space="preserve">      741-1 - ICT - rozvody ICT</t>
  </si>
  <si>
    <t xml:space="preserve">        744-1 - Jednotný čas</t>
  </si>
  <si>
    <t xml:space="preserve">    745-1 - Místní rozhlas</t>
  </si>
  <si>
    <t>2) Ostatní náklady</t>
  </si>
  <si>
    <t>Zařízení staveniště</t>
  </si>
  <si>
    <t>VRN</t>
  </si>
  <si>
    <t>Mimostav. doprava</t>
  </si>
  <si>
    <t>Územní vlivy</t>
  </si>
  <si>
    <t>Provozní vlivy</t>
  </si>
  <si>
    <t>Ostatní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</si>
  <si>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</si>
  <si>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</si>
  <si>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</si>
  <si>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</si>
  <si>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</si>
  <si>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</si>
  <si>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</si>
  <si>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</si>
  <si>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</si>
  <si>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</si>
  <si>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</si>
  <si>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</si>
  <si>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</si>
  <si>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</si>
  <si>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</si>
  <si>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</si>
  <si>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</si>
  <si>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</si>
  <si>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</si>
  <si>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silnoproud-Tělocvočna</t>
  </si>
  <si>
    <t>K</t>
  </si>
  <si>
    <t>9856.R</t>
  </si>
  <si>
    <t>Zednické a bourací práce potřebné pro elektroinstalace-silnoproud</t>
  </si>
  <si>
    <t>kpl</t>
  </si>
  <si>
    <t>16</t>
  </si>
  <si>
    <t>2139437839</t>
  </si>
  <si>
    <t>9856.R1</t>
  </si>
  <si>
    <t>Vyfrézování a začištění malých otvorů (niky) pro zásuvky a vypínače ve velkém sálu školní tělocvičny</t>
  </si>
  <si>
    <t>1004508015</t>
  </si>
  <si>
    <t>3</t>
  </si>
  <si>
    <t>741122015</t>
  </si>
  <si>
    <t>Montáž kabelů měděných bez ukončení uložených pod omítku plných kulatých (např. CYKY), počtu a průřezu žil 3x1,5 mm2</t>
  </si>
  <si>
    <t>m</t>
  </si>
  <si>
    <t>-1718280375</t>
  </si>
  <si>
    <t>4</t>
  </si>
  <si>
    <t>M</t>
  </si>
  <si>
    <t>PKB.711018</t>
  </si>
  <si>
    <t>CYKY-J 3x1,5</t>
  </si>
  <si>
    <t>km</t>
  </si>
  <si>
    <t>32</t>
  </si>
  <si>
    <t>-1609174153</t>
  </si>
  <si>
    <t>5</t>
  </si>
  <si>
    <t>741122024</t>
  </si>
  <si>
    <t>Montáž kabelů měděných bez ukončení uložených pod omítku plných kulatých (např. CYKY), počtu a průřezu žil 4x10 mm2</t>
  </si>
  <si>
    <t>1159041498</t>
  </si>
  <si>
    <t>6</t>
  </si>
  <si>
    <t>PKB.711027</t>
  </si>
  <si>
    <t>CYKY-J 4x10 RE</t>
  </si>
  <si>
    <t>1753042177</t>
  </si>
  <si>
    <t>7</t>
  </si>
  <si>
    <t>741122122</t>
  </si>
  <si>
    <t>Montáž kabelů měděných bez ukončení uložených v trubkách zatažených plných kulatých nebo bezhalogenových (např. CYKY) počtu a průřezu žil 3x1,5 až 6 mm2</t>
  </si>
  <si>
    <t>691085406</t>
  </si>
  <si>
    <t>8</t>
  </si>
  <si>
    <t>PKB.711019</t>
  </si>
  <si>
    <t>CYKY-O 3x1,5</t>
  </si>
  <si>
    <t>-789450812</t>
  </si>
  <si>
    <t>9</t>
  </si>
  <si>
    <t>741122125</t>
  </si>
  <si>
    <t>Montáž kabelů měděných bez ukončení uložených v trubkách zatažených plných kulatých nebo bezhalogenových (např. CYKY) počtu a průřezu žil 3x25 až 35 mm2</t>
  </si>
  <si>
    <t>1228935899</t>
  </si>
  <si>
    <t>10</t>
  </si>
  <si>
    <t>34111554</t>
  </si>
  <si>
    <t>kabel silový jádro Cu izolace PVC plášť PVC 0,6/1kV (1-CYKY) 3x25mm2</t>
  </si>
  <si>
    <t>-1641602868</t>
  </si>
  <si>
    <t>11</t>
  </si>
  <si>
    <t>741122159</t>
  </si>
  <si>
    <t>Montáž kabelů měděných bez ukončení uložených v trubkách zatažených plných kulatých nebo bezhalogenových (např. CYKY) počtu a průřezu žil 5x25 až 35mm2</t>
  </si>
  <si>
    <t>-632925765</t>
  </si>
  <si>
    <t>PKB.712153</t>
  </si>
  <si>
    <t>1-CYKY-J 5x25 RM</t>
  </si>
  <si>
    <t>12762232</t>
  </si>
  <si>
    <t>13</t>
  </si>
  <si>
    <t>741370002</t>
  </si>
  <si>
    <t>Montáž svítidlo bytové stropní přisazené</t>
  </si>
  <si>
    <t>kus</t>
  </si>
  <si>
    <t>1661344001</t>
  </si>
  <si>
    <t>14</t>
  </si>
  <si>
    <t>34821275</t>
  </si>
  <si>
    <t>Svítidlo kruhové ruhové přisazené LED, průměr 480 mm, s opálovým krytem, 1x32 W, 3800 lm, Ra 80, 4000 K, IP 44</t>
  </si>
  <si>
    <t>-152644472</t>
  </si>
  <si>
    <t>15</t>
  </si>
  <si>
    <t>741372112</t>
  </si>
  <si>
    <t>Montáž svítidel s integrovaným zdrojem LED se zapojením vodičů interiérových vestavných stropních panelových hranatých nebo kruhových, plochy přes 0,09 do 0,36 m2</t>
  </si>
  <si>
    <t>1247368232</t>
  </si>
  <si>
    <t>34774110</t>
  </si>
  <si>
    <t>Přisazené LED panel 600x600 mm, s hliníkovým rámečkem a mikroprizmatickým krytem, 1x49 W, 5700 lm, Ra 80, 4000 K, IP 40</t>
  </si>
  <si>
    <t>-1688114236</t>
  </si>
  <si>
    <t>17</t>
  </si>
  <si>
    <t>741372112.1</t>
  </si>
  <si>
    <t>Montáž svítidlo LED interiérové hranaté nebo kruhové přes 0,09 do 0,36 m2 se zapojením vodičů</t>
  </si>
  <si>
    <t>-1528076328</t>
  </si>
  <si>
    <t>18</t>
  </si>
  <si>
    <t>34774110.1</t>
  </si>
  <si>
    <t>Přisazené LED svítidlo 1210x238 mm, s opálovým krytem, 1x38 W, 4400 lm, Ra 80, 4000 K, IP 40</t>
  </si>
  <si>
    <t>957491684</t>
  </si>
  <si>
    <t>19</t>
  </si>
  <si>
    <t>741372112.2</t>
  </si>
  <si>
    <t>-1928692901</t>
  </si>
  <si>
    <t>20</t>
  </si>
  <si>
    <t>34835002</t>
  </si>
  <si>
    <t>Přisazené LED svítidlo 1220x190 mm, s mikroprizmatickým PC krytem a s odolností nárazu míče , 1x92 W, 11400 lm, Ra 80, 4000 K, IP 65</t>
  </si>
  <si>
    <t>-1821280345</t>
  </si>
  <si>
    <t>741370034</t>
  </si>
  <si>
    <t>Montáž svítidlo nástěnné přisazené nouzové</t>
  </si>
  <si>
    <t>1960883844</t>
  </si>
  <si>
    <t>22</t>
  </si>
  <si>
    <t>34838100</t>
  </si>
  <si>
    <t>Přisazené akumulátorové nouzové LED svítidlo, 1x1,2 W, 110 lm, Ra 80, 4000 K, IP 65</t>
  </si>
  <si>
    <t>1763220083</t>
  </si>
  <si>
    <t>23</t>
  </si>
  <si>
    <t>741310001</t>
  </si>
  <si>
    <t>Montáž spínačů jedno nebo dvoupólových nástěnných se zapojením vodičů, pro prostředí normální spínačů, řazení 1-jednopólových</t>
  </si>
  <si>
    <t>1516507804</t>
  </si>
  <si>
    <t>24</t>
  </si>
  <si>
    <t>34535015</t>
  </si>
  <si>
    <t>spínač nástěnný jednopólový, řazení 1, IP44, šroubové svorky</t>
  </si>
  <si>
    <t>1241131897</t>
  </si>
  <si>
    <t>25</t>
  </si>
  <si>
    <t>741310021</t>
  </si>
  <si>
    <t>Montáž spínačů jedno nebo dvoupólových nástěnných se zapojením vodičů, pro prostředí normální přepínačů, řazení 5-sériových</t>
  </si>
  <si>
    <t>-454600913</t>
  </si>
  <si>
    <t>26</t>
  </si>
  <si>
    <t>34535017</t>
  </si>
  <si>
    <t>přepínač nástěnný sériový, řazení 5, IP44, šroubové svorky</t>
  </si>
  <si>
    <t>2145162382</t>
  </si>
  <si>
    <t>27</t>
  </si>
  <si>
    <t>741310022</t>
  </si>
  <si>
    <t>Montáž spínačů jedno nebo dvoupólových nástěnných se zapojením vodičů, pro prostředí normální přepínačů, řazení 6-střídavých</t>
  </si>
  <si>
    <t>-582291051</t>
  </si>
  <si>
    <t>28</t>
  </si>
  <si>
    <t>34535018</t>
  </si>
  <si>
    <t>přepínač nástěnný střídavý, řazení 6, IP44, šroubové svorky</t>
  </si>
  <si>
    <t>1928832396</t>
  </si>
  <si>
    <t>29</t>
  </si>
  <si>
    <t>741310025</t>
  </si>
  <si>
    <t>Montáž spínačů jedno nebo dvoupólových nástěnných se zapojením vodičů, pro prostředí normální přepínačů, řazení 7-křížových</t>
  </si>
  <si>
    <t>-2060184112</t>
  </si>
  <si>
    <t>30</t>
  </si>
  <si>
    <t>34535019</t>
  </si>
  <si>
    <t>přepínač nástěnný křížový, s čirým průzorem, řazení 7, IP44, šroubové svorky</t>
  </si>
  <si>
    <t>-406155792</t>
  </si>
  <si>
    <t>31</t>
  </si>
  <si>
    <t>741.1</t>
  </si>
  <si>
    <t>Kryt na spínače jednoduchý</t>
  </si>
  <si>
    <t>1690274031</t>
  </si>
  <si>
    <t>741.2</t>
  </si>
  <si>
    <t>Kryt na spínače dělený</t>
  </si>
  <si>
    <t>-156925798</t>
  </si>
  <si>
    <t>33</t>
  </si>
  <si>
    <t>741331031</t>
  </si>
  <si>
    <t>Montáž jednofázové zásuvka dvojnásobné, s clonkami a natočenou dutinou</t>
  </si>
  <si>
    <t>902837209</t>
  </si>
  <si>
    <t>34</t>
  </si>
  <si>
    <t>RMAT0001</t>
  </si>
  <si>
    <t xml:space="preserve">Jednofázová zásuvka dvojnásobná, s clonkami a natočenou dutinou_x000d_
</t>
  </si>
  <si>
    <t>1030967073</t>
  </si>
  <si>
    <t>35</t>
  </si>
  <si>
    <t>741331031.1</t>
  </si>
  <si>
    <t>1173121595</t>
  </si>
  <si>
    <t>36</t>
  </si>
  <si>
    <t>RMAT0002</t>
  </si>
  <si>
    <t xml:space="preserve">Jednofázová zásuvka jednonásobná, s clonkami_x000d_
</t>
  </si>
  <si>
    <t>1141168012</t>
  </si>
  <si>
    <t>37</t>
  </si>
  <si>
    <t>741331031.2</t>
  </si>
  <si>
    <t>Montáž Jednofázové zásuvky jednonásobné , s clonkami a ochranou proti přepětí</t>
  </si>
  <si>
    <t>-288669310</t>
  </si>
  <si>
    <t>38</t>
  </si>
  <si>
    <t>741.3</t>
  </si>
  <si>
    <t>Jednofázová zásuvka jednonásobná , s clonkami a ochranou proti přepětí</t>
  </si>
  <si>
    <t>1482122991</t>
  </si>
  <si>
    <t>39</t>
  </si>
  <si>
    <t>741.4</t>
  </si>
  <si>
    <t>Montáž rámeček jednonásobný</t>
  </si>
  <si>
    <t>536889947</t>
  </si>
  <si>
    <t>40</t>
  </si>
  <si>
    <t>741.4.1</t>
  </si>
  <si>
    <t xml:space="preserve">Rámeček jednonásobný </t>
  </si>
  <si>
    <t>785112418</t>
  </si>
  <si>
    <t>41</t>
  </si>
  <si>
    <t>741.5</t>
  </si>
  <si>
    <t>Montáž rámeček dvojnásobný</t>
  </si>
  <si>
    <t>1039695258</t>
  </si>
  <si>
    <t>42</t>
  </si>
  <si>
    <t>741.5.1</t>
  </si>
  <si>
    <t xml:space="preserve">Rámeček dvojnásobný </t>
  </si>
  <si>
    <t>-687345149</t>
  </si>
  <si>
    <t>43</t>
  </si>
  <si>
    <t>741.6</t>
  </si>
  <si>
    <t>Montáž rámeček trojnásobný</t>
  </si>
  <si>
    <t>-1243684630</t>
  </si>
  <si>
    <t>44</t>
  </si>
  <si>
    <t>741.6.1</t>
  </si>
  <si>
    <t xml:space="preserve">Rámeček trojnásobný </t>
  </si>
  <si>
    <t>604268713</t>
  </si>
  <si>
    <t>45</t>
  </si>
  <si>
    <t>741.7</t>
  </si>
  <si>
    <t>Montáž rámeček čtyřnásobný</t>
  </si>
  <si>
    <t>-638400547</t>
  </si>
  <si>
    <t>46</t>
  </si>
  <si>
    <t>741.7.1</t>
  </si>
  <si>
    <t xml:space="preserve">Rámeček čtyřnásobný </t>
  </si>
  <si>
    <t>-936696339</t>
  </si>
  <si>
    <t>47</t>
  </si>
  <si>
    <t>741112061</t>
  </si>
  <si>
    <t>Montáž krabice přístrojová zapuštěná-jednonásobná</t>
  </si>
  <si>
    <t>1178783405</t>
  </si>
  <si>
    <t>48</t>
  </si>
  <si>
    <t>34571450</t>
  </si>
  <si>
    <t xml:space="preserve">Přístrojová krabice pod omítku - jednojnásobná_x000d_
</t>
  </si>
  <si>
    <t>42110350</t>
  </si>
  <si>
    <t>49</t>
  </si>
  <si>
    <t>741112061.1</t>
  </si>
  <si>
    <t>Montáž krabice přístrojová zapuštěná-dvojnásobná</t>
  </si>
  <si>
    <t>-175480604</t>
  </si>
  <si>
    <t>50</t>
  </si>
  <si>
    <t>34571452</t>
  </si>
  <si>
    <t xml:space="preserve">Přístrojová krabice pod omítku - dvojnásobná_x000d_
</t>
  </si>
  <si>
    <t>1117532171</t>
  </si>
  <si>
    <t>51</t>
  </si>
  <si>
    <t>741112061.2</t>
  </si>
  <si>
    <t>Montáž krabice přístrojová zapuštěná-trojnásobná</t>
  </si>
  <si>
    <t>-943052370</t>
  </si>
  <si>
    <t>52</t>
  </si>
  <si>
    <t>34571453</t>
  </si>
  <si>
    <t xml:space="preserve">Přístrojová krabice pod omítku - trojnásobná_x000d_
</t>
  </si>
  <si>
    <t>1501134741</t>
  </si>
  <si>
    <t>53</t>
  </si>
  <si>
    <t>741112061.4</t>
  </si>
  <si>
    <t>Přístrojová krabice pod omítku - čtyřnásobná</t>
  </si>
  <si>
    <t>561755399</t>
  </si>
  <si>
    <t>54</t>
  </si>
  <si>
    <t>34571454</t>
  </si>
  <si>
    <t xml:space="preserve">Přístrojová krabice pod omítku - čtyřnásobná_x000d_
</t>
  </si>
  <si>
    <t>5322749</t>
  </si>
  <si>
    <t>55</t>
  </si>
  <si>
    <t>741.8</t>
  </si>
  <si>
    <t>Rozbočná krabice pod omítku, vč. víka a svorkovnice</t>
  </si>
  <si>
    <t>81849565</t>
  </si>
  <si>
    <t>56</t>
  </si>
  <si>
    <t>741.8.1</t>
  </si>
  <si>
    <t>607327220</t>
  </si>
  <si>
    <t>57</t>
  </si>
  <si>
    <t>741.9</t>
  </si>
  <si>
    <t>Montáž zemnící spojky</t>
  </si>
  <si>
    <t>1804624256</t>
  </si>
  <si>
    <t>58</t>
  </si>
  <si>
    <t>741.9.1</t>
  </si>
  <si>
    <t>Zemnící spojka</t>
  </si>
  <si>
    <t>1946109597</t>
  </si>
  <si>
    <t>59</t>
  </si>
  <si>
    <t>741120001</t>
  </si>
  <si>
    <t>Montáž vodičů izolovaných měděných bez ukončení uložených pod omítku plných a laněných (např. CY), průřezu žíly 0,35 až 6 mm2</t>
  </si>
  <si>
    <t>758199607</t>
  </si>
  <si>
    <t>60</t>
  </si>
  <si>
    <t>34145000</t>
  </si>
  <si>
    <t>kabel instalační flexibilní jádro Cu lanované izolace PVC plášť PVC 300/300V (H03VV-F) 2x0,50mm2</t>
  </si>
  <si>
    <t>831688073</t>
  </si>
  <si>
    <t>61</t>
  </si>
  <si>
    <t>741120003</t>
  </si>
  <si>
    <t>Montáž vodičů izolovaných měděných bez ukončení uložených pod omítku plných a laněných (např. CY), průřezu žíly 10 až 16 mm2</t>
  </si>
  <si>
    <t>-560884915</t>
  </si>
  <si>
    <t>62</t>
  </si>
  <si>
    <t>34141107</t>
  </si>
  <si>
    <t xml:space="preserve">Vodič CY 16mm2, zel/žl. </t>
  </si>
  <si>
    <t>-48339158</t>
  </si>
  <si>
    <t>63</t>
  </si>
  <si>
    <t>741.10</t>
  </si>
  <si>
    <t>Oceloplechochá rozvodnice</t>
  </si>
  <si>
    <t>420978824</t>
  </si>
  <si>
    <t>64</t>
  </si>
  <si>
    <t>741.10.1</t>
  </si>
  <si>
    <t xml:space="preserve">Oceloplechochá rozvodnice-20kg_x000d_
_x000d_
Kombinovaný svodič typ 1 + typ 2, s jiskřištěm_x000d_
Jednofázový jistič, charakteristika B, MBN 106 - 6A _x000d_
Jednofázový jistič, charakteristika B, MBN 110 - 10A _x000d_
Jednofázový jistič, charakteristika B, MBN 116 - 16A _x000d_
Třífázový jistič, charakteristika C, MCN 316 - 16A_x000d_
Proudový čtyřpólový chránič CDA 425 D, 25 A, 230 V, citlivost 0,03 A _x000d_
Třífázový vypínač SBN 340 - 40A_x000d_
Svorka KXA 16 LH_x000d_
Svorka KXA 02 LH_x000d_
Ekvipotencionální přípojnice_x000d_
</t>
  </si>
  <si>
    <t>-1907468277</t>
  </si>
  <si>
    <t>Zemní práce-Družina</t>
  </si>
  <si>
    <t>65</t>
  </si>
  <si>
    <t>D.1</t>
  </si>
  <si>
    <t>Hloubení nezapažených rýh šířky do 800 mm ručně s urovnáním dna do předepsaného profilu a spádu v hornině třídy těžitelnosti I skupiny 1 a 2 soudržných</t>
  </si>
  <si>
    <t>m3</t>
  </si>
  <si>
    <t>-1874671637</t>
  </si>
  <si>
    <t>66</t>
  </si>
  <si>
    <t>D.2</t>
  </si>
  <si>
    <t>Vodorovné přemístění výkopku nebo sypaniny nošením s vyprázdněním nádoby na hromady nebo do dopravního prostředku na vzdálenost do 10 m z horniny třídy těžitelnosti I, skupiny 1 až 3</t>
  </si>
  <si>
    <t>-1264161879</t>
  </si>
  <si>
    <t>741-R</t>
  </si>
  <si>
    <t>Elektroinstalace - silnoproud-Družina</t>
  </si>
  <si>
    <t>67</t>
  </si>
  <si>
    <t>D.741.1</t>
  </si>
  <si>
    <t>464334427</t>
  </si>
  <si>
    <t>68</t>
  </si>
  <si>
    <t>D.741.2</t>
  </si>
  <si>
    <t>-388411535</t>
  </si>
  <si>
    <t>69</t>
  </si>
  <si>
    <t>DM.741.2</t>
  </si>
  <si>
    <t>kabel instalační jádro Cu plné izolace PVC plášť PVC 450/750V (CYKY) 3x1,5mm2</t>
  </si>
  <si>
    <t>724001988</t>
  </si>
  <si>
    <t>70</t>
  </si>
  <si>
    <t>D.741.3</t>
  </si>
  <si>
    <t>-875154557</t>
  </si>
  <si>
    <t>71</t>
  </si>
  <si>
    <t>DM.741.3</t>
  </si>
  <si>
    <t>605394822</t>
  </si>
  <si>
    <t>72</t>
  </si>
  <si>
    <t>D.741.4</t>
  </si>
  <si>
    <t>Montáž kabelů měděných bez ukončení uložených pod omítku plných kulatých (např. CYKY), počtu a průřezu žil 3x2,5 až 6 mm2</t>
  </si>
  <si>
    <t>-1267438814</t>
  </si>
  <si>
    <t>73</t>
  </si>
  <si>
    <t>DM.741.4</t>
  </si>
  <si>
    <t>kabel instalační jádro Cu plné izolace PVC plášť PVC 450/750V (CYKY) 3x2,5mm2</t>
  </si>
  <si>
    <t>143676302</t>
  </si>
  <si>
    <t>74</t>
  </si>
  <si>
    <t>D.741.5</t>
  </si>
  <si>
    <t>-2070867277</t>
  </si>
  <si>
    <t>75</t>
  </si>
  <si>
    <t>DM.741.5</t>
  </si>
  <si>
    <t>kabel instalační jádro Cu plné izolace PVC plášť PVC 450/750V (CYKY) 4x10mm2</t>
  </si>
  <si>
    <t>-1129669942</t>
  </si>
  <si>
    <t>76</t>
  </si>
  <si>
    <t>D.741.6</t>
  </si>
  <si>
    <t>Montáž kabelů měděných bez ukončení uložených pod omítku plných kulatých (např. CYKY), počtu a průřezu žil 5x4 až 6 mm2</t>
  </si>
  <si>
    <t>-1957967754</t>
  </si>
  <si>
    <t>77</t>
  </si>
  <si>
    <t>DM.741.6</t>
  </si>
  <si>
    <t>kabel instalační jádro Cu plné izolace PVC plášť PVC 450/750V (CYKY) 5x6mm2</t>
  </si>
  <si>
    <t>-1173483418</t>
  </si>
  <si>
    <t>78</t>
  </si>
  <si>
    <t>D.741.7</t>
  </si>
  <si>
    <t>Kabelová chránička D50</t>
  </si>
  <si>
    <t>-35032143</t>
  </si>
  <si>
    <t>79</t>
  </si>
  <si>
    <t>DM.741.7</t>
  </si>
  <si>
    <t>-2029527890</t>
  </si>
  <si>
    <t>80</t>
  </si>
  <si>
    <t>D.741.8</t>
  </si>
  <si>
    <t>Závěsný systém pro kabely+montáž</t>
  </si>
  <si>
    <t>1469915800</t>
  </si>
  <si>
    <t>81</t>
  </si>
  <si>
    <t>D.741.9</t>
  </si>
  <si>
    <t>-1211111668</t>
  </si>
  <si>
    <t>82</t>
  </si>
  <si>
    <t>DM.741.10</t>
  </si>
  <si>
    <t>Kruhové přisazené LED svítidlo, průměr 375 mm, s opálovým krytem, 1x27 W, 3000 lm, Ra 80, 4000 K, IP 44</t>
  </si>
  <si>
    <t>647791219</t>
  </si>
  <si>
    <t>83</t>
  </si>
  <si>
    <t>DM.741.11</t>
  </si>
  <si>
    <t>Kruhové přisazené LED svítidlo, průměr 480 mm, s opálovým krytem, 1x32 W, 3800 lm, Ra 80, 4000 K, IP 44</t>
  </si>
  <si>
    <t>-95710971</t>
  </si>
  <si>
    <t>84</t>
  </si>
  <si>
    <t>D.741.12</t>
  </si>
  <si>
    <t>Montáž svítidel žárovkových se zapojením vodičů bytových nebo společenských místností nástěnných přisazených 2 zdroje nouzové</t>
  </si>
  <si>
    <t>-971665630</t>
  </si>
  <si>
    <t>85</t>
  </si>
  <si>
    <t>DM.741.12</t>
  </si>
  <si>
    <t>svítidlo žárovkové přisazené</t>
  </si>
  <si>
    <t>-1028708857</t>
  </si>
  <si>
    <t>86</t>
  </si>
  <si>
    <t>D.741.13</t>
  </si>
  <si>
    <t>Montáž svítidel s integrovaným zdrojem LED se zapojením vodičů interiérových závěsných hranatých nebo kruhových, plochy přes 0,09 do 0,36 m2</t>
  </si>
  <si>
    <t>-1996154994</t>
  </si>
  <si>
    <t>87</t>
  </si>
  <si>
    <t>DM.741.13</t>
  </si>
  <si>
    <t>Zavěšené asymetrické LED svítidlo 1495x100 mm, 1x23 W, 3400 lm, Ra 80, 4000 K, IP 20</t>
  </si>
  <si>
    <t>-78865398</t>
  </si>
  <si>
    <t>88</t>
  </si>
  <si>
    <t>D.741.14</t>
  </si>
  <si>
    <t>363839501</t>
  </si>
  <si>
    <t>89</t>
  </si>
  <si>
    <t>DM.741.14A</t>
  </si>
  <si>
    <t>1974551428</t>
  </si>
  <si>
    <t>90</t>
  </si>
  <si>
    <t>DM.741.14B</t>
  </si>
  <si>
    <t>Přisazené LED panel 1510x238 mm, s matnou ALDP mřížkou, 1x41 W, 5350 lm, Ra 80, 4000 K, IP 20</t>
  </si>
  <si>
    <t>-495074582</t>
  </si>
  <si>
    <t>91</t>
  </si>
  <si>
    <t>D.741.15</t>
  </si>
  <si>
    <t>-1387792556</t>
  </si>
  <si>
    <t>92</t>
  </si>
  <si>
    <t>DM.741.15</t>
  </si>
  <si>
    <t>2096752965</t>
  </si>
  <si>
    <t>93</t>
  </si>
  <si>
    <t>D.741.16</t>
  </si>
  <si>
    <t>-1771503794</t>
  </si>
  <si>
    <t>94</t>
  </si>
  <si>
    <t>DM.741.16</t>
  </si>
  <si>
    <t>337757170</t>
  </si>
  <si>
    <t>95</t>
  </si>
  <si>
    <t>D.741.17</t>
  </si>
  <si>
    <t>1318373111</t>
  </si>
  <si>
    <t>96</t>
  </si>
  <si>
    <t>DM.741.17</t>
  </si>
  <si>
    <t>-1271057505</t>
  </si>
  <si>
    <t>97</t>
  </si>
  <si>
    <t>D.741.18</t>
  </si>
  <si>
    <t>Montáž spínačů jedno nebo dvoupólových nástěnných se zapojením vodičů, pro prostředí normální přepínačů, řazení 6+6 dvojitých střídavých</t>
  </si>
  <si>
    <t>-1639385628</t>
  </si>
  <si>
    <t>98</t>
  </si>
  <si>
    <t>DM.741.18</t>
  </si>
  <si>
    <t>přepínač nástěnný střídavý dvojitý, řazení 6+6(6+1), IP44, šroubové svorky</t>
  </si>
  <si>
    <t>-2087092150</t>
  </si>
  <si>
    <t>99</t>
  </si>
  <si>
    <t>D.741.19</t>
  </si>
  <si>
    <t>Kryt jednoduchý</t>
  </si>
  <si>
    <t>-1557766156</t>
  </si>
  <si>
    <t>100</t>
  </si>
  <si>
    <t>Kryt dělený</t>
  </si>
  <si>
    <t>887078611</t>
  </si>
  <si>
    <t>101</t>
  </si>
  <si>
    <t>DM.741.20</t>
  </si>
  <si>
    <t>Montáž jednofázové zásuvky dvojnásobné, s clonkami a natočenou dutinou</t>
  </si>
  <si>
    <t>-847533641</t>
  </si>
  <si>
    <t>102</t>
  </si>
  <si>
    <t>D.741.20</t>
  </si>
  <si>
    <t>Jednofázová zásuvka dvojnásobná, s clonkami a natočenou dutinou</t>
  </si>
  <si>
    <t>-451106273</t>
  </si>
  <si>
    <t>103</t>
  </si>
  <si>
    <t>D.741.21</t>
  </si>
  <si>
    <t>Montáž měřicích přístrojů bez zapojení vodičů elektroměru jednofázového</t>
  </si>
  <si>
    <t>-275390662</t>
  </si>
  <si>
    <t>104</t>
  </si>
  <si>
    <t>DM.741.21</t>
  </si>
  <si>
    <t>Jednofázová zásuvka jednonásobná, s clonkami</t>
  </si>
  <si>
    <t>971526668</t>
  </si>
  <si>
    <t>105</t>
  </si>
  <si>
    <t>D.741.22</t>
  </si>
  <si>
    <t>1197537529</t>
  </si>
  <si>
    <t>106</t>
  </si>
  <si>
    <t>DM.741.22</t>
  </si>
  <si>
    <t>-1697696172</t>
  </si>
  <si>
    <t>107</t>
  </si>
  <si>
    <t>D.741.23</t>
  </si>
  <si>
    <t>730477967</t>
  </si>
  <si>
    <t>108</t>
  </si>
  <si>
    <t>DM.741.23</t>
  </si>
  <si>
    <t>elektroměr jednofázový</t>
  </si>
  <si>
    <t>1187539915</t>
  </si>
  <si>
    <t>109</t>
  </si>
  <si>
    <t>D.741.24</t>
  </si>
  <si>
    <t>-1517419222</t>
  </si>
  <si>
    <t>110</t>
  </si>
  <si>
    <t>DM.741.24</t>
  </si>
  <si>
    <t>Rámeček jednonásobný</t>
  </si>
  <si>
    <t>-1352011461</t>
  </si>
  <si>
    <t>111</t>
  </si>
  <si>
    <t>D.741.25</t>
  </si>
  <si>
    <t>-394157857</t>
  </si>
  <si>
    <t>112</t>
  </si>
  <si>
    <t>DM.741.25</t>
  </si>
  <si>
    <t>Rámeček dvojnásobný</t>
  </si>
  <si>
    <t>-2082547875</t>
  </si>
  <si>
    <t>113</t>
  </si>
  <si>
    <t>D.741.26</t>
  </si>
  <si>
    <t>-1460370973</t>
  </si>
  <si>
    <t>114</t>
  </si>
  <si>
    <t>DM.741.26</t>
  </si>
  <si>
    <t>Rámeček trojnásobný</t>
  </si>
  <si>
    <t>271947922</t>
  </si>
  <si>
    <t>115</t>
  </si>
  <si>
    <t>D.741.27</t>
  </si>
  <si>
    <t>Montáž rámeček pětinásobný</t>
  </si>
  <si>
    <t>1303175131</t>
  </si>
  <si>
    <t>116</t>
  </si>
  <si>
    <t>DM.741.27</t>
  </si>
  <si>
    <t>Rámeček pětinásobný</t>
  </si>
  <si>
    <t>30459291</t>
  </si>
  <si>
    <t>117</t>
  </si>
  <si>
    <t>D.741.28</t>
  </si>
  <si>
    <t>Montáž přístrojové krabice pod omítku - jednonásobná</t>
  </si>
  <si>
    <t>-1622968384</t>
  </si>
  <si>
    <t>118</t>
  </si>
  <si>
    <t>DM.741.28</t>
  </si>
  <si>
    <t>Přístrojová krabice pod omítku - jednonásobná</t>
  </si>
  <si>
    <t>-1919984859</t>
  </si>
  <si>
    <t>119</t>
  </si>
  <si>
    <t>D.741.29</t>
  </si>
  <si>
    <t>Montáž přístrojové krabice pod omítku - dvojnásobná</t>
  </si>
  <si>
    <t>739606144</t>
  </si>
  <si>
    <t>120</t>
  </si>
  <si>
    <t>DM.741.29</t>
  </si>
  <si>
    <t>Přístrojová krabice pod omítku - dvojnásobná</t>
  </si>
  <si>
    <t>-593859405</t>
  </si>
  <si>
    <t>121</t>
  </si>
  <si>
    <t>D.741.30</t>
  </si>
  <si>
    <t>Montáž krabic elektroinstalačních bez napojení na trubky a lišty, demontáže a montáže víčka a přístroje přístrojových zapuštěných plastových kruhových do zdiva</t>
  </si>
  <si>
    <t>-888760035</t>
  </si>
  <si>
    <t>122</t>
  </si>
  <si>
    <t>DM.741.30</t>
  </si>
  <si>
    <t>krabice pod omítku PVC přístrojová kruhová D 70mm trojnásobná</t>
  </si>
  <si>
    <t>1314984142</t>
  </si>
  <si>
    <t>123</t>
  </si>
  <si>
    <t>D.741.31</t>
  </si>
  <si>
    <t>Montáž přístrojové krabice pod omítku - pětinásobná</t>
  </si>
  <si>
    <t>-240448554</t>
  </si>
  <si>
    <t>124</t>
  </si>
  <si>
    <t>DM.741.31</t>
  </si>
  <si>
    <t>Přístrojová krabice pod omítku - pětinásobná</t>
  </si>
  <si>
    <t>-521552401</t>
  </si>
  <si>
    <t>125</t>
  </si>
  <si>
    <t>741..R</t>
  </si>
  <si>
    <t>-541689075</t>
  </si>
  <si>
    <t>126</t>
  </si>
  <si>
    <t>741..</t>
  </si>
  <si>
    <t>-1348502230</t>
  </si>
  <si>
    <t>127</t>
  </si>
  <si>
    <t>D.741.32</t>
  </si>
  <si>
    <t xml:space="preserve">Montáž krabice pod omítku s ekvipotenciální přípojnicí a víčkem </t>
  </si>
  <si>
    <t>-1174588603</t>
  </si>
  <si>
    <t>128</t>
  </si>
  <si>
    <t>DM.741.32</t>
  </si>
  <si>
    <t xml:space="preserve">Krabice pod omítku s ekvipotenciální přípojnicí a víčkem </t>
  </si>
  <si>
    <t>-1536373085</t>
  </si>
  <si>
    <t>129</t>
  </si>
  <si>
    <t>D.741.33</t>
  </si>
  <si>
    <t>840493472</t>
  </si>
  <si>
    <t>130</t>
  </si>
  <si>
    <t>DM.741.33</t>
  </si>
  <si>
    <t>-1018656717</t>
  </si>
  <si>
    <t>131</t>
  </si>
  <si>
    <t>D.741.34</t>
  </si>
  <si>
    <t>-1648352772</t>
  </si>
  <si>
    <t>132</t>
  </si>
  <si>
    <t>DM.741.34</t>
  </si>
  <si>
    <t>vodič propojovací flexibilní jádro Cu lanované izolace PVC 450/750V (H07V-K) 1x6mm2</t>
  </si>
  <si>
    <t>-1431363997</t>
  </si>
  <si>
    <t>133</t>
  </si>
  <si>
    <t>D.741.35</t>
  </si>
  <si>
    <t>-1387991632</t>
  </si>
  <si>
    <t>134</t>
  </si>
  <si>
    <t>DM.741.35</t>
  </si>
  <si>
    <t>-258085672</t>
  </si>
  <si>
    <t>135</t>
  </si>
  <si>
    <t>D.741.36</t>
  </si>
  <si>
    <t>Montáž zemnícího pásku</t>
  </si>
  <si>
    <t>1578792580</t>
  </si>
  <si>
    <t>136</t>
  </si>
  <si>
    <t>DM.741.36</t>
  </si>
  <si>
    <t>Zemnící pásek</t>
  </si>
  <si>
    <t>-1038717249</t>
  </si>
  <si>
    <t>137</t>
  </si>
  <si>
    <t>D.741.37</t>
  </si>
  <si>
    <t>Montáž oceloplechové rozvodnice</t>
  </si>
  <si>
    <t>-2114699271</t>
  </si>
  <si>
    <t>138</t>
  </si>
  <si>
    <t>DM.741.37</t>
  </si>
  <si>
    <t>Oceloplechová rozvodnice-20kg_x000d_
_x000d_
Kombinovaný svodič typ 1 + typ 2, s jiskřištěm_x000d_
_x000d_
Jednofázový jistič, charakteristika B, MBN 106 - 6A _x000d_
_x000d_
Jednofázový jistič, charakteristika B, MBN 110 - 10A _x000d_
_x000d_
Jednofázový jistič, charakteristika B, MBN 116 - 16A _x000d_
_x000d_
Tř</t>
  </si>
  <si>
    <t>160576966</t>
  </si>
  <si>
    <t>139</t>
  </si>
  <si>
    <t>D.741.38</t>
  </si>
  <si>
    <t>Montáž plastové rozvodnice</t>
  </si>
  <si>
    <t>-742807884</t>
  </si>
  <si>
    <t>140</t>
  </si>
  <si>
    <t>DM.741.38</t>
  </si>
  <si>
    <t>celoplastová rozvodnice-prázdná-10kg_x000d_
třífázový vypínač SBN 350-50A</t>
  </si>
  <si>
    <t>1168800611</t>
  </si>
  <si>
    <t>141</t>
  </si>
  <si>
    <t>D.741.39</t>
  </si>
  <si>
    <t>Montáž třífázový vypínač</t>
  </si>
  <si>
    <t>-1400512084</t>
  </si>
  <si>
    <t>142</t>
  </si>
  <si>
    <t>DM.741.39</t>
  </si>
  <si>
    <t>Třífázový vypínač</t>
  </si>
  <si>
    <t>-530823154</t>
  </si>
  <si>
    <t>741-1</t>
  </si>
  <si>
    <t>ICT - rozvody ICT</t>
  </si>
  <si>
    <t>143</t>
  </si>
  <si>
    <t>742</t>
  </si>
  <si>
    <t>19´´ nástěnný datový rozvaděč, 9U, 600x500, standardní provedení</t>
  </si>
  <si>
    <t>-673461242</t>
  </si>
  <si>
    <t>144</t>
  </si>
  <si>
    <t>742.M</t>
  </si>
  <si>
    <t>681277947</t>
  </si>
  <si>
    <t>145</t>
  </si>
  <si>
    <t>742.1</t>
  </si>
  <si>
    <t>19´´ optická vana, čelo 8x SC, vč. příslušenství pro zakončení 4 vláken (kazety, pigtaily, ochrany svárů, spojky SC apod.)</t>
  </si>
  <si>
    <t>-1750816065</t>
  </si>
  <si>
    <t>146</t>
  </si>
  <si>
    <t>742.1M</t>
  </si>
  <si>
    <t>-279023241</t>
  </si>
  <si>
    <t>147</t>
  </si>
  <si>
    <t>742.2</t>
  </si>
  <si>
    <t>19´´ patch panel, 1U, 24xRJ45, cat.5, UTP</t>
  </si>
  <si>
    <t>ks</t>
  </si>
  <si>
    <t>-1020065437</t>
  </si>
  <si>
    <t>148</t>
  </si>
  <si>
    <t>742.2M</t>
  </si>
  <si>
    <t>1590365409</t>
  </si>
  <si>
    <t>149</t>
  </si>
  <si>
    <t>742.3</t>
  </si>
  <si>
    <t>19´´ management panel, 1U, plastová oka, jednostranný</t>
  </si>
  <si>
    <t>937952206</t>
  </si>
  <si>
    <t>150</t>
  </si>
  <si>
    <t>742.3M</t>
  </si>
  <si>
    <t>120417875</t>
  </si>
  <si>
    <t>151</t>
  </si>
  <si>
    <t>742.4</t>
  </si>
  <si>
    <t>19´´ napájecí panel, 6x zás. 230V UTE, přepěťová ochrana 3.st.</t>
  </si>
  <si>
    <t>-2131480891</t>
  </si>
  <si>
    <t>152</t>
  </si>
  <si>
    <t>742.4M</t>
  </si>
  <si>
    <t>-1029253158</t>
  </si>
  <si>
    <t>153</t>
  </si>
  <si>
    <t>742.5</t>
  </si>
  <si>
    <t>Komunikační zásuvka 2xRJ45, cat.5, UTP, zapuštěné provedení (design dle výběru)</t>
  </si>
  <si>
    <t>-1510156894</t>
  </si>
  <si>
    <t>154</t>
  </si>
  <si>
    <t>742.5M</t>
  </si>
  <si>
    <t>569895247</t>
  </si>
  <si>
    <t>155</t>
  </si>
  <si>
    <t>742.6</t>
  </si>
  <si>
    <t>Datový kabel, U/UTP, cat.5e, 100MHz</t>
  </si>
  <si>
    <t>-1329058698</t>
  </si>
  <si>
    <t>156</t>
  </si>
  <si>
    <t>742.6M</t>
  </si>
  <si>
    <t>-1198332711</t>
  </si>
  <si>
    <t>157</t>
  </si>
  <si>
    <t>742.7</t>
  </si>
  <si>
    <t>Ohebná plastová instalační trubka, vnější Ø25mm, odolnost 320N/5cm, provedení pod omítku</t>
  </si>
  <si>
    <t>-420067933</t>
  </si>
  <si>
    <t>158</t>
  </si>
  <si>
    <t>742.7M</t>
  </si>
  <si>
    <t>1468985485</t>
  </si>
  <si>
    <t>159</t>
  </si>
  <si>
    <t>742.8</t>
  </si>
  <si>
    <t xml:space="preserve">Drobný nespecifikovaný instalační a spojovací materiál </t>
  </si>
  <si>
    <t>283262366</t>
  </si>
  <si>
    <t>160</t>
  </si>
  <si>
    <t>742.8M</t>
  </si>
  <si>
    <t>457606252</t>
  </si>
  <si>
    <t>161</t>
  </si>
  <si>
    <t>742.9</t>
  </si>
  <si>
    <t>Výseky</t>
  </si>
  <si>
    <t>-68863865</t>
  </si>
  <si>
    <t>162</t>
  </si>
  <si>
    <t>742.10</t>
  </si>
  <si>
    <t>Úklid</t>
  </si>
  <si>
    <t>446835820</t>
  </si>
  <si>
    <t>744-1</t>
  </si>
  <si>
    <t>Jednotný čas</t>
  </si>
  <si>
    <t>163</t>
  </si>
  <si>
    <t>744.1</t>
  </si>
  <si>
    <t>Analogové hodiny nástěnné jednostranné podružné, pr. číselníku 28 cm (ostatní parametry dle stávajícího systému)</t>
  </si>
  <si>
    <t>695712789</t>
  </si>
  <si>
    <t>164</t>
  </si>
  <si>
    <t>744.1M</t>
  </si>
  <si>
    <t>1960406170</t>
  </si>
  <si>
    <t>165</t>
  </si>
  <si>
    <t>744.2</t>
  </si>
  <si>
    <t>Školní zvonek pro signalizaci přestávek (parametry dle stávajícího systému)</t>
  </si>
  <si>
    <t>1445342977</t>
  </si>
  <si>
    <t>166</t>
  </si>
  <si>
    <t>744.2M</t>
  </si>
  <si>
    <t>-1081869435</t>
  </si>
  <si>
    <t>167</t>
  </si>
  <si>
    <t>744.3</t>
  </si>
  <si>
    <t>Kabel CYKY 3x1,5</t>
  </si>
  <si>
    <t>1490628239</t>
  </si>
  <si>
    <t>168</t>
  </si>
  <si>
    <t>744.3M</t>
  </si>
  <si>
    <t>-638240181</t>
  </si>
  <si>
    <t>169</t>
  </si>
  <si>
    <t>744.4</t>
  </si>
  <si>
    <t>-1568209096</t>
  </si>
  <si>
    <t>170</t>
  </si>
  <si>
    <t>744.4M</t>
  </si>
  <si>
    <t>1831321106</t>
  </si>
  <si>
    <t>171</t>
  </si>
  <si>
    <t>744.5</t>
  </si>
  <si>
    <t>-1548828880</t>
  </si>
  <si>
    <t>172</t>
  </si>
  <si>
    <t>744.6</t>
  </si>
  <si>
    <t>1097557105</t>
  </si>
  <si>
    <t>745-1</t>
  </si>
  <si>
    <t>Místní rozhlas</t>
  </si>
  <si>
    <t>173</t>
  </si>
  <si>
    <t>745.1</t>
  </si>
  <si>
    <t>Reproduktor nástěnný, 1,5-3-6W/100V, přepínač výkonu</t>
  </si>
  <si>
    <t>-495117032</t>
  </si>
  <si>
    <t>174</t>
  </si>
  <si>
    <t>745.1M</t>
  </si>
  <si>
    <t>1330240477</t>
  </si>
  <si>
    <t>175</t>
  </si>
  <si>
    <t>745.2</t>
  </si>
  <si>
    <t xml:space="preserve">Kabel reproduktorový pro 100V rozvod, lanko 2x1,5  </t>
  </si>
  <si>
    <t>-533172928</t>
  </si>
  <si>
    <t>176</t>
  </si>
  <si>
    <t>745.2M</t>
  </si>
  <si>
    <t>1484936280</t>
  </si>
  <si>
    <t>177</t>
  </si>
  <si>
    <t>745.3</t>
  </si>
  <si>
    <t>-1247976711</t>
  </si>
  <si>
    <t>178</t>
  </si>
  <si>
    <t>745.3M</t>
  </si>
  <si>
    <t>949642255</t>
  </si>
  <si>
    <t>179</t>
  </si>
  <si>
    <t>745.4</t>
  </si>
  <si>
    <t>1837270467</t>
  </si>
  <si>
    <t>180</t>
  </si>
  <si>
    <t>745.4M</t>
  </si>
  <si>
    <t>-82289080</t>
  </si>
  <si>
    <t>181</t>
  </si>
  <si>
    <t>745.5</t>
  </si>
  <si>
    <t>-2040485688</t>
  </si>
  <si>
    <t>182</t>
  </si>
  <si>
    <t>745.6</t>
  </si>
  <si>
    <t>-1254469425</t>
  </si>
  <si>
    <t>02 - NEZPŮSOBILÉ NÁKLADY</t>
  </si>
  <si>
    <t>PSV - PSV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</si>
  <si>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</si>
  <si>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</si>
  <si>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</si>
  <si>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</si>
  <si>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VRN8 - Přesun stavebních kapacit</t>
  </si>
  <si>
    <t xml:space="preserve">      744-1 - Jednotný čas</t>
  </si>
  <si>
    <t xml:space="preserve">        745-1 - Místní rozhlas</t>
  </si>
  <si>
    <t>Vedlejší rozpočtové náklady</t>
  </si>
  <si>
    <t>VRN1</t>
  </si>
  <si>
    <t>Průzkumné, geodetické a projektové práce</t>
  </si>
  <si>
    <t>013274000</t>
  </si>
  <si>
    <t>Pasportizace objektu před započetím prací</t>
  </si>
  <si>
    <t>1024</t>
  </si>
  <si>
    <t>104595738</t>
  </si>
  <si>
    <t>013284000</t>
  </si>
  <si>
    <t>Pasportizace objektu po provedení prací</t>
  </si>
  <si>
    <t>769595895</t>
  </si>
  <si>
    <t>VRN3</t>
  </si>
  <si>
    <t>030001000</t>
  </si>
  <si>
    <t>1664337267</t>
  </si>
  <si>
    <t>034002000</t>
  </si>
  <si>
    <t>Zabezpečení staveniště</t>
  </si>
  <si>
    <t>282216957</t>
  </si>
  <si>
    <t>VRN4</t>
  </si>
  <si>
    <t>Inženýrská činnost</t>
  </si>
  <si>
    <t>045002000</t>
  </si>
  <si>
    <t>Kompletační a koordinační činnost</t>
  </si>
  <si>
    <t>54278722</t>
  </si>
  <si>
    <t>VRN8</t>
  </si>
  <si>
    <t>Přesun stavebních kapacit</t>
  </si>
  <si>
    <t>081002000</t>
  </si>
  <si>
    <t>Doprava zaměstnanců</t>
  </si>
  <si>
    <t>-943765446</t>
  </si>
  <si>
    <t>743.1</t>
  </si>
  <si>
    <t>Měření kabeláže, vystavení protokolu</t>
  </si>
  <si>
    <t>1503514229</t>
  </si>
  <si>
    <t>743.2</t>
  </si>
  <si>
    <t>Zhotovitelská dokumentace (RDS)</t>
  </si>
  <si>
    <t>928508990</t>
  </si>
  <si>
    <t>743.3</t>
  </si>
  <si>
    <t>Dokumentace skutečného provedení</t>
  </si>
  <si>
    <t>-268389206</t>
  </si>
  <si>
    <t>743.4</t>
  </si>
  <si>
    <t>Mimostaveništní doprava</t>
  </si>
  <si>
    <t>-1953924553</t>
  </si>
  <si>
    <t>2034730585</t>
  </si>
  <si>
    <t>744.2D</t>
  </si>
  <si>
    <t>1541820216</t>
  </si>
  <si>
    <t>744.3D</t>
  </si>
  <si>
    <t>451105818</t>
  </si>
  <si>
    <t>745.1D</t>
  </si>
  <si>
    <t>450899171</t>
  </si>
  <si>
    <t>745.2D</t>
  </si>
  <si>
    <t xml:space="preserve">Dokumentace skutečného provedení </t>
  </si>
  <si>
    <t>1035090232</t>
  </si>
  <si>
    <t>745.3D</t>
  </si>
  <si>
    <t>-1542432875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</si>
</sst>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i/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5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3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0" fillId="0" borderId="0" xfId="0" applyNumberFormat="1" applyFont="1" applyAlignment="1" applyProtection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0" fontId="33" fillId="0" borderId="23" xfId="0" applyFont="1" applyBorder="1" applyAlignment="1" applyProtection="1">
      <alignment horizontal="center" vertical="center"/>
    </xf>
    <xf numFmtId="49" fontId="33" fillId="0" borderId="23" xfId="0" applyNumberFormat="1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center" vertical="center" wrapText="1"/>
    </xf>
    <xf numFmtId="167" fontId="33" fillId="0" borderId="23" xfId="0" applyNumberFormat="1" applyFont="1" applyBorder="1" applyAlignment="1" applyProtection="1">
      <alignment vertical="center"/>
    </xf>
    <xf numFmtId="4" fontId="33" fillId="2" borderId="23" xfId="0" applyNumberFormat="1" applyFont="1" applyFill="1" applyBorder="1" applyAlignment="1" applyProtection="1">
      <alignment vertical="center"/>
      <protection locked="0"/>
    </xf>
    <xf numFmtId="4" fontId="33" fillId="0" borderId="23" xfId="0" applyNumberFormat="1" applyFont="1" applyBorder="1" applyAlignment="1" applyProtection="1">
      <alignment vertical="center"/>
    </xf>
    <xf numFmtId="0" fontId="34" fillId="0" borderId="23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protection locked="0"/>
    </xf>
    <xf numFmtId="4" fontId="9" fillId="0" borderId="0" xfId="0" applyNumberFormat="1" applyFont="1" applyAlignment="1" applyProtection="1"/>
    <xf numFmtId="0" fontId="9" fillId="0" borderId="3" xfId="0" applyFont="1" applyBorder="1" applyAlignment="1"/>
    <xf numFmtId="0" fontId="9" fillId="0" borderId="14" xfId="0" applyFont="1" applyBorder="1" applyAlignment="1" applyProtection="1"/>
    <xf numFmtId="0" fontId="9" fillId="0" borderId="0" xfId="0" applyFont="1" applyBorder="1" applyAlignment="1" applyProtection="1"/>
    <xf numFmtId="166" fontId="9" fillId="0" borderId="0" xfId="0" applyNumberFormat="1" applyFont="1" applyBorder="1" applyAlignment="1" applyProtection="1"/>
    <xf numFmtId="166" fontId="9" fillId="0" borderId="15" xfId="0" applyNumberFormat="1" applyFont="1" applyBorder="1" applyAlignment="1" applyProtection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21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26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27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28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28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26</v>
      </c>
      <c r="AL14" s="20"/>
      <c r="AM14" s="20"/>
      <c r="AN14" s="32" t="s">
        <v>28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29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21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26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30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31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21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26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4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32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1" customFormat="1" ht="14.4" customHeight="1">
      <c r="B26" s="19"/>
      <c r="C26" s="20"/>
      <c r="D26" s="36" t="s">
        <v>33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37">
        <f>ROUND(AG94,2)</f>
        <v>0</v>
      </c>
      <c r="AL26" s="20"/>
      <c r="AM26" s="20"/>
      <c r="AN26" s="20"/>
      <c r="AO26" s="20"/>
      <c r="AP26" s="20"/>
      <c r="AQ26" s="20"/>
      <c r="AR26" s="18"/>
      <c r="BE26" s="29"/>
    </row>
    <row r="27" s="1" customFormat="1" ht="14.4" customHeight="1">
      <c r="B27" s="19"/>
      <c r="C27" s="20"/>
      <c r="D27" s="36" t="s">
        <v>34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37">
        <f>ROUND(AG98, 2)</f>
        <v>0</v>
      </c>
      <c r="AL27" s="37"/>
      <c r="AM27" s="37"/>
      <c r="AN27" s="37"/>
      <c r="AO27" s="37"/>
      <c r="AP27" s="20"/>
      <c r="AQ27" s="20"/>
      <c r="AR27" s="18"/>
      <c r="BE27" s="29"/>
    </row>
    <row r="28" s="2" customFormat="1" ht="6.96" customHeigh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1"/>
      <c r="BE28" s="29"/>
    </row>
    <row r="29" s="2" customFormat="1" ht="25.92" customHeight="1">
      <c r="A29" s="38"/>
      <c r="B29" s="39"/>
      <c r="C29" s="40"/>
      <c r="D29" s="42" t="s">
        <v>35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ROUND(AK26 + AK27, 2)</f>
        <v>0</v>
      </c>
      <c r="AL29" s="43"/>
      <c r="AM29" s="43"/>
      <c r="AN29" s="43"/>
      <c r="AO29" s="43"/>
      <c r="AP29" s="40"/>
      <c r="AQ29" s="40"/>
      <c r="AR29" s="41"/>
      <c r="BE29" s="29"/>
    </row>
    <row r="30" s="2" customFormat="1" ht="6.96" customHeight="1">
      <c r="A30" s="38"/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1"/>
      <c r="BE30" s="29"/>
    </row>
    <row r="31" s="2" customFormat="1">
      <c r="A31" s="38"/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5" t="s">
        <v>36</v>
      </c>
      <c r="M31" s="45"/>
      <c r="N31" s="45"/>
      <c r="O31" s="45"/>
      <c r="P31" s="45"/>
      <c r="Q31" s="40"/>
      <c r="R31" s="40"/>
      <c r="S31" s="40"/>
      <c r="T31" s="40"/>
      <c r="U31" s="40"/>
      <c r="V31" s="40"/>
      <c r="W31" s="45" t="s">
        <v>37</v>
      </c>
      <c r="X31" s="45"/>
      <c r="Y31" s="45"/>
      <c r="Z31" s="45"/>
      <c r="AA31" s="45"/>
      <c r="AB31" s="45"/>
      <c r="AC31" s="45"/>
      <c r="AD31" s="45"/>
      <c r="AE31" s="45"/>
      <c r="AF31" s="40"/>
      <c r="AG31" s="40"/>
      <c r="AH31" s="40"/>
      <c r="AI31" s="40"/>
      <c r="AJ31" s="40"/>
      <c r="AK31" s="45" t="s">
        <v>38</v>
      </c>
      <c r="AL31" s="45"/>
      <c r="AM31" s="45"/>
      <c r="AN31" s="45"/>
      <c r="AO31" s="45"/>
      <c r="AP31" s="40"/>
      <c r="AQ31" s="40"/>
      <c r="AR31" s="41"/>
      <c r="BE31" s="29"/>
    </row>
    <row r="32" s="3" customFormat="1" ht="14.4" customHeight="1">
      <c r="A32" s="3"/>
      <c r="B32" s="46"/>
      <c r="C32" s="47"/>
      <c r="D32" s="30" t="s">
        <v>39</v>
      </c>
      <c r="E32" s="47"/>
      <c r="F32" s="30" t="s">
        <v>40</v>
      </c>
      <c r="G32" s="47"/>
      <c r="H32" s="47"/>
      <c r="I32" s="47"/>
      <c r="J32" s="47"/>
      <c r="K32" s="47"/>
      <c r="L32" s="48">
        <v>0.20999999999999999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ROUND(AZ94 + SUM(CD98:CD102),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f>ROUND(AV94 + SUM(BY98:BY102), 2)</f>
        <v>0</v>
      </c>
      <c r="AL32" s="47"/>
      <c r="AM32" s="47"/>
      <c r="AN32" s="47"/>
      <c r="AO32" s="47"/>
      <c r="AP32" s="47"/>
      <c r="AQ32" s="47"/>
      <c r="AR32" s="50"/>
      <c r="BE32" s="51"/>
    </row>
    <row r="33" s="3" customFormat="1" ht="14.4" customHeight="1">
      <c r="A33" s="3"/>
      <c r="B33" s="46"/>
      <c r="C33" s="47"/>
      <c r="D33" s="47"/>
      <c r="E33" s="47"/>
      <c r="F33" s="30" t="s">
        <v>41</v>
      </c>
      <c r="G33" s="47"/>
      <c r="H33" s="47"/>
      <c r="I33" s="47"/>
      <c r="J33" s="47"/>
      <c r="K33" s="47"/>
      <c r="L33" s="48">
        <v>0.12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ROUND(BA94 + SUM(CE98:CE102),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f>ROUND(AW94 + SUM(BZ98:BZ102), 2)</f>
        <v>0</v>
      </c>
      <c r="AL33" s="47"/>
      <c r="AM33" s="47"/>
      <c r="AN33" s="47"/>
      <c r="AO33" s="47"/>
      <c r="AP33" s="47"/>
      <c r="AQ33" s="47"/>
      <c r="AR33" s="50"/>
      <c r="BE33" s="51"/>
    </row>
    <row r="34" hidden="1" s="3" customFormat="1" ht="14.4" customHeight="1">
      <c r="A34" s="3"/>
      <c r="B34" s="46"/>
      <c r="C34" s="47"/>
      <c r="D34" s="47"/>
      <c r="E34" s="47"/>
      <c r="F34" s="30" t="s">
        <v>42</v>
      </c>
      <c r="G34" s="47"/>
      <c r="H34" s="47"/>
      <c r="I34" s="47"/>
      <c r="J34" s="47"/>
      <c r="K34" s="47"/>
      <c r="L34" s="48">
        <v>0.20999999999999999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9">
        <f>ROUND(BB94 + SUM(CF98:CF102), 2)</f>
        <v>0</v>
      </c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9">
        <v>0</v>
      </c>
      <c r="AL34" s="47"/>
      <c r="AM34" s="47"/>
      <c r="AN34" s="47"/>
      <c r="AO34" s="47"/>
      <c r="AP34" s="47"/>
      <c r="AQ34" s="47"/>
      <c r="AR34" s="50"/>
      <c r="BE34" s="51"/>
    </row>
    <row r="35" hidden="1" s="3" customFormat="1" ht="14.4" customHeight="1">
      <c r="A35" s="3"/>
      <c r="B35" s="46"/>
      <c r="C35" s="47"/>
      <c r="D35" s="47"/>
      <c r="E35" s="47"/>
      <c r="F35" s="30" t="s">
        <v>43</v>
      </c>
      <c r="G35" s="47"/>
      <c r="H35" s="47"/>
      <c r="I35" s="47"/>
      <c r="J35" s="47"/>
      <c r="K35" s="47"/>
      <c r="L35" s="48">
        <v>0.12</v>
      </c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9">
        <f>ROUND(BC94 + SUM(CG98:CG102), 2)</f>
        <v>0</v>
      </c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9">
        <v>0</v>
      </c>
      <c r="AL35" s="47"/>
      <c r="AM35" s="47"/>
      <c r="AN35" s="47"/>
      <c r="AO35" s="47"/>
      <c r="AP35" s="47"/>
      <c r="AQ35" s="47"/>
      <c r="AR35" s="50"/>
      <c r="BE35" s="3"/>
    </row>
    <row r="36" hidden="1" s="3" customFormat="1" ht="14.4" customHeight="1">
      <c r="A36" s="3"/>
      <c r="B36" s="46"/>
      <c r="C36" s="47"/>
      <c r="D36" s="47"/>
      <c r="E36" s="47"/>
      <c r="F36" s="30" t="s">
        <v>44</v>
      </c>
      <c r="G36" s="47"/>
      <c r="H36" s="47"/>
      <c r="I36" s="47"/>
      <c r="J36" s="47"/>
      <c r="K36" s="47"/>
      <c r="L36" s="48">
        <v>0</v>
      </c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9">
        <f>ROUND(BD94 + SUM(CH98:CH102), 2)</f>
        <v>0</v>
      </c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9">
        <v>0</v>
      </c>
      <c r="AL36" s="47"/>
      <c r="AM36" s="47"/>
      <c r="AN36" s="47"/>
      <c r="AO36" s="47"/>
      <c r="AP36" s="47"/>
      <c r="AQ36" s="47"/>
      <c r="AR36" s="50"/>
      <c r="BE36" s="3"/>
    </row>
    <row r="37" s="2" customFormat="1" ht="6.96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1"/>
      <c r="BE37" s="38"/>
    </row>
    <row r="38" s="2" customFormat="1" ht="25.92" customHeight="1">
      <c r="A38" s="38"/>
      <c r="B38" s="39"/>
      <c r="C38" s="52"/>
      <c r="D38" s="53" t="s">
        <v>45</v>
      </c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5" t="s">
        <v>46</v>
      </c>
      <c r="U38" s="54"/>
      <c r="V38" s="54"/>
      <c r="W38" s="54"/>
      <c r="X38" s="56" t="s">
        <v>47</v>
      </c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7">
        <f>SUM(AK29:AK36)</f>
        <v>0</v>
      </c>
      <c r="AL38" s="54"/>
      <c r="AM38" s="54"/>
      <c r="AN38" s="54"/>
      <c r="AO38" s="58"/>
      <c r="AP38" s="52"/>
      <c r="AQ38" s="52"/>
      <c r="AR38" s="41"/>
      <c r="BE38" s="38"/>
    </row>
    <row r="39" s="2" customFormat="1" ht="6.96" customHeight="1">
      <c r="A39" s="38"/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1"/>
      <c r="BE39" s="38"/>
    </row>
    <row r="40" s="2" customFormat="1" ht="14.4" customHeight="1">
      <c r="A40" s="38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1"/>
      <c r="BE40" s="3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8"/>
      <c r="B60" s="39"/>
      <c r="C60" s="40"/>
      <c r="D60" s="64" t="s">
        <v>50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4" t="s">
        <v>51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4" t="s">
        <v>50</v>
      </c>
      <c r="AI60" s="43"/>
      <c r="AJ60" s="43"/>
      <c r="AK60" s="43"/>
      <c r="AL60" s="43"/>
      <c r="AM60" s="64" t="s">
        <v>51</v>
      </c>
      <c r="AN60" s="43"/>
      <c r="AO60" s="43"/>
      <c r="AP60" s="40"/>
      <c r="AQ60" s="40"/>
      <c r="AR60" s="41"/>
      <c r="BE60" s="38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1"/>
      <c r="BE64" s="38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8"/>
      <c r="B75" s="39"/>
      <c r="C75" s="40"/>
      <c r="D75" s="64" t="s">
        <v>50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4" t="s">
        <v>51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4" t="s">
        <v>50</v>
      </c>
      <c r="AI75" s="43"/>
      <c r="AJ75" s="43"/>
      <c r="AK75" s="43"/>
      <c r="AL75" s="43"/>
      <c r="AM75" s="64" t="s">
        <v>51</v>
      </c>
      <c r="AN75" s="43"/>
      <c r="AO75" s="43"/>
      <c r="AP75" s="40"/>
      <c r="AQ75" s="40"/>
      <c r="AR75" s="41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1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1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1"/>
      <c r="BE81" s="38"/>
    </row>
    <row r="82" s="2" customFormat="1" ht="24.96" customHeight="1">
      <c r="A82" s="38"/>
      <c r="B82" s="39"/>
      <c r="C82" s="21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1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1"/>
      <c r="BE83" s="38"/>
    </row>
    <row r="84" s="4" customFormat="1" ht="12" customHeight="1">
      <c r="A84" s="4"/>
      <c r="B84" s="70"/>
      <c r="C84" s="30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65-24-05-PR-00-ZSTPD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Žebrák-Školní tělocvična-pavilon č.6 a družina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1"/>
      <c r="BE86" s="38"/>
    </row>
    <row r="87" s="2" customFormat="1" ht="12" customHeight="1">
      <c r="A87" s="38"/>
      <c r="B87" s="39"/>
      <c r="C87" s="30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0" t="s">
        <v>22</v>
      </c>
      <c r="AJ87" s="40"/>
      <c r="AK87" s="40"/>
      <c r="AL87" s="40"/>
      <c r="AM87" s="79" t="str">
        <f>IF(AN8= "","",AN8)</f>
        <v>19. 11. 2024</v>
      </c>
      <c r="AN87" s="79"/>
      <c r="AO87" s="40"/>
      <c r="AP87" s="40"/>
      <c r="AQ87" s="40"/>
      <c r="AR87" s="41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1"/>
      <c r="BE88" s="38"/>
    </row>
    <row r="89" s="2" customFormat="1" ht="15.15" customHeight="1">
      <c r="A89" s="38"/>
      <c r="B89" s="39"/>
      <c r="C89" s="30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0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1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0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0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1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1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1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1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ROUND(AZ94*L32,2)</f>
        <v>0</v>
      </c>
      <c r="AW94" s="114">
        <f>ROUND(BA94*L33,2)</f>
        <v>0</v>
      </c>
      <c r="AX94" s="114">
        <f>ROUND(BB94*L32,2)</f>
        <v>0</v>
      </c>
      <c r="AY94" s="114">
        <f>ROUND(BC94*L33,2)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74</v>
      </c>
      <c r="BT94" s="117" t="s">
        <v>75</v>
      </c>
      <c r="BU94" s="118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16.5" customHeight="1">
      <c r="A95" s="119" t="s">
        <v>79</v>
      </c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PRIMÁRNĚ ZPŮSOBILÉ N...'!J32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82</v>
      </c>
      <c r="AR95" s="126"/>
      <c r="AS95" s="127">
        <v>0</v>
      </c>
      <c r="AT95" s="128">
        <f>ROUND(SUM(AV95:AW95),2)</f>
        <v>0</v>
      </c>
      <c r="AU95" s="129">
        <f>'01 - PRIMÁRNĚ ZPŮSOBILÉ N...'!P133</f>
        <v>0</v>
      </c>
      <c r="AV95" s="128">
        <f>'01 - PRIMÁRNĚ ZPŮSOBILÉ N...'!J35</f>
        <v>0</v>
      </c>
      <c r="AW95" s="128">
        <f>'01 - PRIMÁRNĚ ZPŮSOBILÉ N...'!J36</f>
        <v>0</v>
      </c>
      <c r="AX95" s="128">
        <f>'01 - PRIMÁRNĚ ZPŮSOBILÉ N...'!J37</f>
        <v>0</v>
      </c>
      <c r="AY95" s="128">
        <f>'01 - PRIMÁRNĚ ZPŮSOBILÉ N...'!J38</f>
        <v>0</v>
      </c>
      <c r="AZ95" s="128">
        <f>'01 - PRIMÁRNĚ ZPŮSOBILÉ N...'!F35</f>
        <v>0</v>
      </c>
      <c r="BA95" s="128">
        <f>'01 - PRIMÁRNĚ ZPŮSOBILÉ N...'!F36</f>
        <v>0</v>
      </c>
      <c r="BB95" s="128">
        <f>'01 - PRIMÁRNĚ ZPŮSOBILÉ N...'!F37</f>
        <v>0</v>
      </c>
      <c r="BC95" s="128">
        <f>'01 - PRIMÁRNĚ ZPŮSOBILÉ N...'!F38</f>
        <v>0</v>
      </c>
      <c r="BD95" s="130">
        <f>'01 - PRIMÁRNĚ ZPŮSOBILÉ N...'!F39</f>
        <v>0</v>
      </c>
      <c r="BE95" s="7"/>
      <c r="BT95" s="131" t="s">
        <v>83</v>
      </c>
      <c r="BV95" s="131" t="s">
        <v>77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7" customFormat="1" ht="16.5" customHeight="1">
      <c r="A96" s="119" t="s">
        <v>79</v>
      </c>
      <c r="B96" s="120"/>
      <c r="C96" s="121"/>
      <c r="D96" s="122" t="s">
        <v>86</v>
      </c>
      <c r="E96" s="122"/>
      <c r="F96" s="122"/>
      <c r="G96" s="122"/>
      <c r="H96" s="122"/>
      <c r="I96" s="123"/>
      <c r="J96" s="122" t="s">
        <v>87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NEZPŮSOBILÉ NÁKLADY'!J32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82</v>
      </c>
      <c r="AR96" s="126"/>
      <c r="AS96" s="132">
        <v>0</v>
      </c>
      <c r="AT96" s="133">
        <f>ROUND(SUM(AV96:AW96),2)</f>
        <v>0</v>
      </c>
      <c r="AU96" s="134">
        <f>'02 - NEZPŮSOBILÉ NÁKLADY'!P135</f>
        <v>0</v>
      </c>
      <c r="AV96" s="133">
        <f>'02 - NEZPŮSOBILÉ NÁKLADY'!J35</f>
        <v>0</v>
      </c>
      <c r="AW96" s="133">
        <f>'02 - NEZPŮSOBILÉ NÁKLADY'!J36</f>
        <v>0</v>
      </c>
      <c r="AX96" s="133">
        <f>'02 - NEZPŮSOBILÉ NÁKLADY'!J37</f>
        <v>0</v>
      </c>
      <c r="AY96" s="133">
        <f>'02 - NEZPŮSOBILÉ NÁKLADY'!J38</f>
        <v>0</v>
      </c>
      <c r="AZ96" s="133">
        <f>'02 - NEZPŮSOBILÉ NÁKLADY'!F35</f>
        <v>0</v>
      </c>
      <c r="BA96" s="133">
        <f>'02 - NEZPŮSOBILÉ NÁKLADY'!F36</f>
        <v>0</v>
      </c>
      <c r="BB96" s="133">
        <f>'02 - NEZPŮSOBILÉ NÁKLADY'!F37</f>
        <v>0</v>
      </c>
      <c r="BC96" s="133">
        <f>'02 - NEZPŮSOBILÉ NÁKLADY'!F38</f>
        <v>0</v>
      </c>
      <c r="BD96" s="135">
        <f>'02 - NEZPŮSOBILÉ NÁKLADY'!F39</f>
        <v>0</v>
      </c>
      <c r="BE96" s="7"/>
      <c r="BT96" s="131" t="s">
        <v>83</v>
      </c>
      <c r="BV96" s="131" t="s">
        <v>77</v>
      </c>
      <c r="BW96" s="131" t="s">
        <v>88</v>
      </c>
      <c r="BX96" s="131" t="s">
        <v>5</v>
      </c>
      <c r="CL96" s="131" t="s">
        <v>1</v>
      </c>
      <c r="CM96" s="131" t="s">
        <v>85</v>
      </c>
    </row>
    <row r="97"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18"/>
    </row>
    <row r="98" s="2" customFormat="1" ht="30" customHeight="1">
      <c r="A98" s="38"/>
      <c r="B98" s="39"/>
      <c r="C98" s="107" t="s">
        <v>89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110">
        <f>ROUND(SUM(AG99:AG102), 2)</f>
        <v>0</v>
      </c>
      <c r="AH98" s="110"/>
      <c r="AI98" s="110"/>
      <c r="AJ98" s="110"/>
      <c r="AK98" s="110"/>
      <c r="AL98" s="110"/>
      <c r="AM98" s="110"/>
      <c r="AN98" s="110">
        <f>ROUND(SUM(AN99:AN102), 2)</f>
        <v>0</v>
      </c>
      <c r="AO98" s="110"/>
      <c r="AP98" s="110"/>
      <c r="AQ98" s="136"/>
      <c r="AR98" s="41"/>
      <c r="AS98" s="100" t="s">
        <v>90</v>
      </c>
      <c r="AT98" s="101" t="s">
        <v>91</v>
      </c>
      <c r="AU98" s="101" t="s">
        <v>39</v>
      </c>
      <c r="AV98" s="102" t="s">
        <v>62</v>
      </c>
      <c r="AW98" s="38"/>
      <c r="AX98" s="38"/>
      <c r="AY98" s="38"/>
      <c r="AZ98" s="38"/>
      <c r="BA98" s="38"/>
      <c r="BB98" s="38"/>
      <c r="BC98" s="38"/>
      <c r="BD98" s="38"/>
      <c r="BE98" s="38"/>
    </row>
    <row r="99" s="2" customFormat="1" ht="19.92" customHeight="1">
      <c r="A99" s="38"/>
      <c r="B99" s="39"/>
      <c r="C99" s="40"/>
      <c r="D99" s="137" t="s">
        <v>92</v>
      </c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40"/>
      <c r="AD99" s="40"/>
      <c r="AE99" s="40"/>
      <c r="AF99" s="40"/>
      <c r="AG99" s="138">
        <f>ROUND(AG94 * AS99, 2)</f>
        <v>0</v>
      </c>
      <c r="AH99" s="139"/>
      <c r="AI99" s="139"/>
      <c r="AJ99" s="139"/>
      <c r="AK99" s="139"/>
      <c r="AL99" s="139"/>
      <c r="AM99" s="139"/>
      <c r="AN99" s="139">
        <f>ROUND(AG99 + AV99, 2)</f>
        <v>0</v>
      </c>
      <c r="AO99" s="139"/>
      <c r="AP99" s="139"/>
      <c r="AQ99" s="40"/>
      <c r="AR99" s="41"/>
      <c r="AS99" s="140">
        <v>0</v>
      </c>
      <c r="AT99" s="141" t="s">
        <v>93</v>
      </c>
      <c r="AU99" s="141" t="s">
        <v>40</v>
      </c>
      <c r="AV99" s="142">
        <f>ROUND(IF(AU99="základní",AG99*L32,IF(AU99="snížená",AG99*L33,0)), 2)</f>
        <v>0</v>
      </c>
      <c r="AW99" s="38"/>
      <c r="AX99" s="38"/>
      <c r="AY99" s="38"/>
      <c r="AZ99" s="38"/>
      <c r="BA99" s="38"/>
      <c r="BB99" s="38"/>
      <c r="BC99" s="38"/>
      <c r="BD99" s="38"/>
      <c r="BE99" s="38"/>
      <c r="BV99" s="15" t="s">
        <v>94</v>
      </c>
      <c r="BY99" s="143">
        <f>IF(AU99="základní",AV99,0)</f>
        <v>0</v>
      </c>
      <c r="BZ99" s="143">
        <f>IF(AU99="snížená",AV99,0)</f>
        <v>0</v>
      </c>
      <c r="CA99" s="143">
        <v>0</v>
      </c>
      <c r="CB99" s="143">
        <v>0</v>
      </c>
      <c r="CC99" s="143">
        <v>0</v>
      </c>
      <c r="CD99" s="143">
        <f>IF(AU99="základní",AG99,0)</f>
        <v>0</v>
      </c>
      <c r="CE99" s="143">
        <f>IF(AU99="snížená",AG99,0)</f>
        <v>0</v>
      </c>
      <c r="CF99" s="143">
        <f>IF(AU99="zákl. přenesená",AG99,0)</f>
        <v>0</v>
      </c>
      <c r="CG99" s="143">
        <f>IF(AU99="sníž. přenesená",AG99,0)</f>
        <v>0</v>
      </c>
      <c r="CH99" s="143">
        <f>IF(AU99="nulová",AG99,0)</f>
        <v>0</v>
      </c>
      <c r="CI99" s="15">
        <f>IF(AU99="základní",1,IF(AU99="snížená",2,IF(AU99="zákl. přenesená",4,IF(AU99="sníž. přenesená",5,3))))</f>
        <v>1</v>
      </c>
      <c r="CJ99" s="15">
        <f>IF(AT99="stavební čast",1,IF(AT99="investiční čast",2,3))</f>
        <v>1</v>
      </c>
      <c r="CK99" s="15" t="str">
        <f>IF(D99="Vyplň vlastní","","x")</f>
        <v>x</v>
      </c>
    </row>
    <row r="100" s="2" customFormat="1" ht="19.92" customHeight="1">
      <c r="A100" s="38"/>
      <c r="B100" s="39"/>
      <c r="C100" s="40"/>
      <c r="D100" s="144" t="s">
        <v>95</v>
      </c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40"/>
      <c r="AD100" s="40"/>
      <c r="AE100" s="40"/>
      <c r="AF100" s="40"/>
      <c r="AG100" s="138">
        <f>ROUND(AG94 * AS100, 2)</f>
        <v>0</v>
      </c>
      <c r="AH100" s="139"/>
      <c r="AI100" s="139"/>
      <c r="AJ100" s="139"/>
      <c r="AK100" s="139"/>
      <c r="AL100" s="139"/>
      <c r="AM100" s="139"/>
      <c r="AN100" s="139">
        <f>ROUND(AG100 + AV100, 2)</f>
        <v>0</v>
      </c>
      <c r="AO100" s="139"/>
      <c r="AP100" s="139"/>
      <c r="AQ100" s="40"/>
      <c r="AR100" s="41"/>
      <c r="AS100" s="140">
        <v>0</v>
      </c>
      <c r="AT100" s="141" t="s">
        <v>93</v>
      </c>
      <c r="AU100" s="141" t="s">
        <v>40</v>
      </c>
      <c r="AV100" s="142">
        <f>ROUND(IF(AU100="základní",AG100*L32,IF(AU100="snížená",AG100*L33,0)), 2)</f>
        <v>0</v>
      </c>
      <c r="AW100" s="38"/>
      <c r="AX100" s="38"/>
      <c r="AY100" s="38"/>
      <c r="AZ100" s="38"/>
      <c r="BA100" s="38"/>
      <c r="BB100" s="38"/>
      <c r="BC100" s="38"/>
      <c r="BD100" s="38"/>
      <c r="BE100" s="38"/>
      <c r="BV100" s="15" t="s">
        <v>96</v>
      </c>
      <c r="BY100" s="143">
        <f>IF(AU100="základní",AV100,0)</f>
        <v>0</v>
      </c>
      <c r="BZ100" s="143">
        <f>IF(AU100="snížená",AV100,0)</f>
        <v>0</v>
      </c>
      <c r="CA100" s="143">
        <v>0</v>
      </c>
      <c r="CB100" s="143">
        <v>0</v>
      </c>
      <c r="CC100" s="143">
        <v>0</v>
      </c>
      <c r="CD100" s="143">
        <f>IF(AU100="základní",AG100,0)</f>
        <v>0</v>
      </c>
      <c r="CE100" s="143">
        <f>IF(AU100="snížená",AG100,0)</f>
        <v>0</v>
      </c>
      <c r="CF100" s="143">
        <f>IF(AU100="zákl. přenesená",AG100,0)</f>
        <v>0</v>
      </c>
      <c r="CG100" s="143">
        <f>IF(AU100="sníž. přenesená",AG100,0)</f>
        <v>0</v>
      </c>
      <c r="CH100" s="143">
        <f>IF(AU100="nulová",AG100,0)</f>
        <v>0</v>
      </c>
      <c r="CI100" s="15">
        <f>IF(AU100="základní",1,IF(AU100="snížená",2,IF(AU100="zákl. přenesená",4,IF(AU100="sníž. přenesená",5,3))))</f>
        <v>1</v>
      </c>
      <c r="CJ100" s="15">
        <f>IF(AT100="stavební čast",1,IF(AT100="investiční čast",2,3))</f>
        <v>1</v>
      </c>
      <c r="CK100" s="15" t="str">
        <f>IF(D100="Vyplň vlastní","","x")</f>
        <v/>
      </c>
    </row>
    <row r="101" s="2" customFormat="1" ht="19.92" customHeight="1">
      <c r="A101" s="38"/>
      <c r="B101" s="39"/>
      <c r="C101" s="40"/>
      <c r="D101" s="144" t="s">
        <v>95</v>
      </c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40"/>
      <c r="AD101" s="40"/>
      <c r="AE101" s="40"/>
      <c r="AF101" s="40"/>
      <c r="AG101" s="138">
        <f>ROUND(AG94 * AS101, 2)</f>
        <v>0</v>
      </c>
      <c r="AH101" s="139"/>
      <c r="AI101" s="139"/>
      <c r="AJ101" s="139"/>
      <c r="AK101" s="139"/>
      <c r="AL101" s="139"/>
      <c r="AM101" s="139"/>
      <c r="AN101" s="139">
        <f>ROUND(AG101 + AV101, 2)</f>
        <v>0</v>
      </c>
      <c r="AO101" s="139"/>
      <c r="AP101" s="139"/>
      <c r="AQ101" s="40"/>
      <c r="AR101" s="41"/>
      <c r="AS101" s="140">
        <v>0</v>
      </c>
      <c r="AT101" s="141" t="s">
        <v>93</v>
      </c>
      <c r="AU101" s="141" t="s">
        <v>40</v>
      </c>
      <c r="AV101" s="142">
        <f>ROUND(IF(AU101="základní",AG101*L32,IF(AU101="snížená",AG101*L33,0)), 2)</f>
        <v>0</v>
      </c>
      <c r="AW101" s="38"/>
      <c r="AX101" s="38"/>
      <c r="AY101" s="38"/>
      <c r="AZ101" s="38"/>
      <c r="BA101" s="38"/>
      <c r="BB101" s="38"/>
      <c r="BC101" s="38"/>
      <c r="BD101" s="38"/>
      <c r="BE101" s="38"/>
      <c r="BV101" s="15" t="s">
        <v>96</v>
      </c>
      <c r="BY101" s="143">
        <f>IF(AU101="základní",AV101,0)</f>
        <v>0</v>
      </c>
      <c r="BZ101" s="143">
        <f>IF(AU101="snížená",AV101,0)</f>
        <v>0</v>
      </c>
      <c r="CA101" s="143">
        <v>0</v>
      </c>
      <c r="CB101" s="143">
        <v>0</v>
      </c>
      <c r="CC101" s="143">
        <v>0</v>
      </c>
      <c r="CD101" s="143">
        <f>IF(AU101="základní",AG101,0)</f>
        <v>0</v>
      </c>
      <c r="CE101" s="143">
        <f>IF(AU101="snížená",AG101,0)</f>
        <v>0</v>
      </c>
      <c r="CF101" s="143">
        <f>IF(AU101="zákl. přenesená",AG101,0)</f>
        <v>0</v>
      </c>
      <c r="CG101" s="143">
        <f>IF(AU101="sníž. přenesená",AG101,0)</f>
        <v>0</v>
      </c>
      <c r="CH101" s="143">
        <f>IF(AU101="nulová",AG101,0)</f>
        <v>0</v>
      </c>
      <c r="CI101" s="15">
        <f>IF(AU101="základní",1,IF(AU101="snížená",2,IF(AU101="zákl. přenesená",4,IF(AU101="sníž. přenesená",5,3))))</f>
        <v>1</v>
      </c>
      <c r="CJ101" s="15">
        <f>IF(AT101="stavební čast",1,IF(AT101="investiční čast",2,3))</f>
        <v>1</v>
      </c>
      <c r="CK101" s="15" t="str">
        <f>IF(D101="Vyplň vlastní","","x")</f>
        <v/>
      </c>
    </row>
    <row r="102" s="2" customFormat="1" ht="19.92" customHeight="1">
      <c r="A102" s="38"/>
      <c r="B102" s="39"/>
      <c r="C102" s="40"/>
      <c r="D102" s="144" t="s">
        <v>95</v>
      </c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40"/>
      <c r="AD102" s="40"/>
      <c r="AE102" s="40"/>
      <c r="AF102" s="40"/>
      <c r="AG102" s="138">
        <f>ROUND(AG94 * AS102, 2)</f>
        <v>0</v>
      </c>
      <c r="AH102" s="139"/>
      <c r="AI102" s="139"/>
      <c r="AJ102" s="139"/>
      <c r="AK102" s="139"/>
      <c r="AL102" s="139"/>
      <c r="AM102" s="139"/>
      <c r="AN102" s="139">
        <f>ROUND(AG102 + AV102, 2)</f>
        <v>0</v>
      </c>
      <c r="AO102" s="139"/>
      <c r="AP102" s="139"/>
      <c r="AQ102" s="40"/>
      <c r="AR102" s="41"/>
      <c r="AS102" s="145">
        <v>0</v>
      </c>
      <c r="AT102" s="146" t="s">
        <v>93</v>
      </c>
      <c r="AU102" s="146" t="s">
        <v>40</v>
      </c>
      <c r="AV102" s="147">
        <f>ROUND(IF(AU102="základní",AG102*L32,IF(AU102="snížená",AG102*L33,0)), 2)</f>
        <v>0</v>
      </c>
      <c r="AW102" s="38"/>
      <c r="AX102" s="38"/>
      <c r="AY102" s="38"/>
      <c r="AZ102" s="38"/>
      <c r="BA102" s="38"/>
      <c r="BB102" s="38"/>
      <c r="BC102" s="38"/>
      <c r="BD102" s="38"/>
      <c r="BE102" s="38"/>
      <c r="BV102" s="15" t="s">
        <v>96</v>
      </c>
      <c r="BY102" s="143">
        <f>IF(AU102="základní",AV102,0)</f>
        <v>0</v>
      </c>
      <c r="BZ102" s="143">
        <f>IF(AU102="snížená",AV102,0)</f>
        <v>0</v>
      </c>
      <c r="CA102" s="143">
        <v>0</v>
      </c>
      <c r="CB102" s="143">
        <v>0</v>
      </c>
      <c r="CC102" s="143">
        <v>0</v>
      </c>
      <c r="CD102" s="143">
        <f>IF(AU102="základní",AG102,0)</f>
        <v>0</v>
      </c>
      <c r="CE102" s="143">
        <f>IF(AU102="snížená",AG102,0)</f>
        <v>0</v>
      </c>
      <c r="CF102" s="143">
        <f>IF(AU102="zákl. přenesená",AG102,0)</f>
        <v>0</v>
      </c>
      <c r="CG102" s="143">
        <f>IF(AU102="sníž. přenesená",AG102,0)</f>
        <v>0</v>
      </c>
      <c r="CH102" s="143">
        <f>IF(AU102="nulová",AG102,0)</f>
        <v>0</v>
      </c>
      <c r="CI102" s="15">
        <f>IF(AU102="základní",1,IF(AU102="snížená",2,IF(AU102="zákl. přenesená",4,IF(AU102="sníž. přenesená",5,3))))</f>
        <v>1</v>
      </c>
      <c r="CJ102" s="15">
        <f>IF(AT102="stavební čast",1,IF(AT102="investiční čast",2,3))</f>
        <v>1</v>
      </c>
      <c r="CK102" s="15" t="str">
        <f>IF(D102="Vyplň vlastní","","x")</f>
        <v/>
      </c>
    </row>
    <row r="103" s="2" customFormat="1" ht="10.8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1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="2" customFormat="1" ht="30" customHeight="1">
      <c r="A104" s="38"/>
      <c r="B104" s="39"/>
      <c r="C104" s="148" t="s">
        <v>97</v>
      </c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50">
        <f>ROUND(AG94 + AG98, 2)</f>
        <v>0</v>
      </c>
      <c r="AH104" s="150"/>
      <c r="AI104" s="150"/>
      <c r="AJ104" s="150"/>
      <c r="AK104" s="150"/>
      <c r="AL104" s="150"/>
      <c r="AM104" s="150"/>
      <c r="AN104" s="150">
        <f>ROUND(AN94 + AN98, 2)</f>
        <v>0</v>
      </c>
      <c r="AO104" s="150"/>
      <c r="AP104" s="150"/>
      <c r="AQ104" s="149"/>
      <c r="AR104" s="41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41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</sheetData>
  <sheetProtection sheet="1" formatColumns="0" formatRows="0" objects="1" scenarios="1" spinCount="100000" saltValue="q0MK7NdQEB445ehFVK1m23pXZe50cEzZGG6bVya+jb5xfrRBO7BHg4VCvD4mZkV8a3/DdPFZbscVj8fm520nBA==" hashValue="mkXGGLiJc0HFuy5j7+KOIqixyY8POTduevmsKLUbzBVyp72sQJFFP3NvT8PT3otkc1P5hRm1FYqA8+mHTcBCXw==" algorithmName="SHA-512" password="9132"/>
  <mergeCells count="64">
    <mergeCell ref="L85:AO85"/>
    <mergeCell ref="AM87:AN87"/>
    <mergeCell ref="AS89:AT91"/>
    <mergeCell ref="AM89:AP89"/>
    <mergeCell ref="AM90:AP90"/>
    <mergeCell ref="AG92:AM92"/>
    <mergeCell ref="AN92:AP92"/>
    <mergeCell ref="I92:AF92"/>
    <mergeCell ref="C92:G92"/>
    <mergeCell ref="D95:H95"/>
    <mergeCell ref="J95:AF95"/>
    <mergeCell ref="AG95:AM95"/>
    <mergeCell ref="AN95:AP95"/>
    <mergeCell ref="D96:H96"/>
    <mergeCell ref="AG96:AM96"/>
    <mergeCell ref="AN96:AP96"/>
    <mergeCell ref="J96:AF96"/>
    <mergeCell ref="AG99:AM99"/>
    <mergeCell ref="AN99:AP99"/>
    <mergeCell ref="D99:AB99"/>
    <mergeCell ref="D100:AB100"/>
    <mergeCell ref="AG100:AM100"/>
    <mergeCell ref="AN100:AP100"/>
    <mergeCell ref="D101:AB101"/>
    <mergeCell ref="AG101:AM101"/>
    <mergeCell ref="AN101:AP101"/>
    <mergeCell ref="D102:AB102"/>
    <mergeCell ref="AG102:AM102"/>
    <mergeCell ref="AN102:AP102"/>
    <mergeCell ref="AG94:AM94"/>
    <mergeCell ref="AN94:AP94"/>
    <mergeCell ref="AG98:AM98"/>
    <mergeCell ref="AN98:AP98"/>
    <mergeCell ref="AG104:AM104"/>
    <mergeCell ref="AN104:AP10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L31:P31"/>
    <mergeCell ref="W31:AE31"/>
    <mergeCell ref="AK32:AO32"/>
    <mergeCell ref="W32:AE32"/>
    <mergeCell ref="L32:P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98:AU102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8:AT102">
      <formula1>"stavební čast, technologická čast, investiční čast"</formula1>
    </dataValidation>
  </dataValidations>
  <hyperlinks>
    <hyperlink ref="A95" location="'01 - PRIMÁRNĚ ZPŮSOBILÉ N...'!C2" display="/"/>
    <hyperlink ref="A96" location="'02 - NEZPŮSOBILÉ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84</v>
      </c>
    </row>
    <row r="3" s="1" customFormat="1" ht="6.96" customHeight="1">
      <c r="B3" s="151"/>
      <c r="C3" s="152"/>
      <c r="D3" s="152"/>
      <c r="E3" s="152"/>
      <c r="F3" s="152"/>
      <c r="G3" s="152"/>
      <c r="H3" s="152"/>
      <c r="I3" s="152"/>
      <c r="J3" s="152"/>
      <c r="K3" s="152"/>
      <c r="L3" s="18"/>
      <c r="AT3" s="15" t="s">
        <v>85</v>
      </c>
    </row>
    <row r="4" s="1" customFormat="1" ht="24.96" customHeight="1">
      <c r="B4" s="18"/>
      <c r="D4" s="153" t="s">
        <v>98</v>
      </c>
      <c r="L4" s="18"/>
      <c r="M4" s="154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55" t="s">
        <v>16</v>
      </c>
      <c r="L6" s="18"/>
    </row>
    <row r="7" s="1" customFormat="1" ht="16.5" customHeight="1">
      <c r="B7" s="18"/>
      <c r="E7" s="156" t="str">
        <f>'Rekapitulace stavby'!K6</f>
        <v>Žebrák-Školní tělocvična-pavilon č.6 a družina</v>
      </c>
      <c r="F7" s="155"/>
      <c r="G7" s="155"/>
      <c r="H7" s="155"/>
      <c r="L7" s="18"/>
    </row>
    <row r="8" s="2" customFormat="1" ht="12" customHeight="1">
      <c r="A8" s="38"/>
      <c r="B8" s="41"/>
      <c r="C8" s="38"/>
      <c r="D8" s="155" t="s">
        <v>99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1"/>
      <c r="C9" s="38"/>
      <c r="D9" s="38"/>
      <c r="E9" s="157" t="s">
        <v>100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1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1"/>
      <c r="C11" s="38"/>
      <c r="D11" s="155" t="s">
        <v>18</v>
      </c>
      <c r="E11" s="38"/>
      <c r="F11" s="158" t="s">
        <v>1</v>
      </c>
      <c r="G11" s="38"/>
      <c r="H11" s="38"/>
      <c r="I11" s="155" t="s">
        <v>19</v>
      </c>
      <c r="J11" s="158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1"/>
      <c r="C12" s="38"/>
      <c r="D12" s="155" t="s">
        <v>20</v>
      </c>
      <c r="E12" s="38"/>
      <c r="F12" s="158" t="s">
        <v>21</v>
      </c>
      <c r="G12" s="38"/>
      <c r="H12" s="38"/>
      <c r="I12" s="155" t="s">
        <v>22</v>
      </c>
      <c r="J12" s="159" t="str">
        <f>'Rekapitulace stavby'!AN8</f>
        <v>19. 11. 2024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1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1"/>
      <c r="C14" s="38"/>
      <c r="D14" s="155" t="s">
        <v>24</v>
      </c>
      <c r="E14" s="38"/>
      <c r="F14" s="38"/>
      <c r="G14" s="38"/>
      <c r="H14" s="38"/>
      <c r="I14" s="155" t="s">
        <v>25</v>
      </c>
      <c r="J14" s="158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1"/>
      <c r="C15" s="38"/>
      <c r="D15" s="38"/>
      <c r="E15" s="158" t="s">
        <v>21</v>
      </c>
      <c r="F15" s="38"/>
      <c r="G15" s="38"/>
      <c r="H15" s="38"/>
      <c r="I15" s="155" t="s">
        <v>26</v>
      </c>
      <c r="J15" s="158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1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1"/>
      <c r="C17" s="38"/>
      <c r="D17" s="155" t="s">
        <v>27</v>
      </c>
      <c r="E17" s="38"/>
      <c r="F17" s="38"/>
      <c r="G17" s="38"/>
      <c r="H17" s="38"/>
      <c r="I17" s="155" t="s">
        <v>25</v>
      </c>
      <c r="J17" s="31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1"/>
      <c r="C18" s="38"/>
      <c r="D18" s="38"/>
      <c r="E18" s="31" t="str">
        <f>'Rekapitulace stavby'!E14</f>
        <v>Vyplň údaj</v>
      </c>
      <c r="F18" s="158"/>
      <c r="G18" s="158"/>
      <c r="H18" s="158"/>
      <c r="I18" s="155" t="s">
        <v>26</v>
      </c>
      <c r="J18" s="31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1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1"/>
      <c r="C20" s="38"/>
      <c r="D20" s="155" t="s">
        <v>29</v>
      </c>
      <c r="E20" s="38"/>
      <c r="F20" s="38"/>
      <c r="G20" s="38"/>
      <c r="H20" s="38"/>
      <c r="I20" s="155" t="s">
        <v>25</v>
      </c>
      <c r="J20" s="158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1"/>
      <c r="C21" s="38"/>
      <c r="D21" s="38"/>
      <c r="E21" s="158" t="s">
        <v>21</v>
      </c>
      <c r="F21" s="38"/>
      <c r="G21" s="38"/>
      <c r="H21" s="38"/>
      <c r="I21" s="155" t="s">
        <v>26</v>
      </c>
      <c r="J21" s="158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1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1"/>
      <c r="C23" s="38"/>
      <c r="D23" s="155" t="s">
        <v>31</v>
      </c>
      <c r="E23" s="38"/>
      <c r="F23" s="38"/>
      <c r="G23" s="38"/>
      <c r="H23" s="38"/>
      <c r="I23" s="155" t="s">
        <v>25</v>
      </c>
      <c r="J23" s="158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1"/>
      <c r="C24" s="38"/>
      <c r="D24" s="38"/>
      <c r="E24" s="158" t="s">
        <v>21</v>
      </c>
      <c r="F24" s="38"/>
      <c r="G24" s="38"/>
      <c r="H24" s="38"/>
      <c r="I24" s="155" t="s">
        <v>26</v>
      </c>
      <c r="J24" s="158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1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1"/>
      <c r="C26" s="38"/>
      <c r="D26" s="155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60"/>
      <c r="B27" s="161"/>
      <c r="C27" s="160"/>
      <c r="D27" s="160"/>
      <c r="E27" s="162" t="s">
        <v>1</v>
      </c>
      <c r="F27" s="162"/>
      <c r="G27" s="162"/>
      <c r="H27" s="162"/>
      <c r="I27" s="160"/>
      <c r="J27" s="160"/>
      <c r="K27" s="160"/>
      <c r="L27" s="163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</row>
    <row r="28" s="2" customFormat="1" ht="6.96" customHeight="1">
      <c r="A28" s="38"/>
      <c r="B28" s="41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1"/>
      <c r="C29" s="38"/>
      <c r="D29" s="164"/>
      <c r="E29" s="164"/>
      <c r="F29" s="164"/>
      <c r="G29" s="164"/>
      <c r="H29" s="164"/>
      <c r="I29" s="164"/>
      <c r="J29" s="164"/>
      <c r="K29" s="164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1"/>
      <c r="C30" s="38"/>
      <c r="D30" s="158" t="s">
        <v>101</v>
      </c>
      <c r="E30" s="38"/>
      <c r="F30" s="38"/>
      <c r="G30" s="38"/>
      <c r="H30" s="38"/>
      <c r="I30" s="38"/>
      <c r="J30" s="165">
        <f>J96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1"/>
      <c r="C31" s="38"/>
      <c r="D31" s="166" t="s">
        <v>92</v>
      </c>
      <c r="E31" s="38"/>
      <c r="F31" s="38"/>
      <c r="G31" s="38"/>
      <c r="H31" s="38"/>
      <c r="I31" s="38"/>
      <c r="J31" s="165">
        <f>J106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1"/>
      <c r="C32" s="38"/>
      <c r="D32" s="167" t="s">
        <v>35</v>
      </c>
      <c r="E32" s="38"/>
      <c r="F32" s="38"/>
      <c r="G32" s="38"/>
      <c r="H32" s="38"/>
      <c r="I32" s="38"/>
      <c r="J32" s="168">
        <f>ROUND(J30 + J31,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1"/>
      <c r="C33" s="38"/>
      <c r="D33" s="164"/>
      <c r="E33" s="164"/>
      <c r="F33" s="164"/>
      <c r="G33" s="164"/>
      <c r="H33" s="164"/>
      <c r="I33" s="164"/>
      <c r="J33" s="164"/>
      <c r="K33" s="164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1"/>
      <c r="C34" s="38"/>
      <c r="D34" s="38"/>
      <c r="E34" s="38"/>
      <c r="F34" s="169" t="s">
        <v>37</v>
      </c>
      <c r="G34" s="38"/>
      <c r="H34" s="38"/>
      <c r="I34" s="169" t="s">
        <v>36</v>
      </c>
      <c r="J34" s="169" t="s">
        <v>38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1"/>
      <c r="C35" s="38"/>
      <c r="D35" s="170" t="s">
        <v>39</v>
      </c>
      <c r="E35" s="155" t="s">
        <v>40</v>
      </c>
      <c r="F35" s="171">
        <f>ROUND((SUM(BE106:BE113) + SUM(BE133:BE322)),  2)</f>
        <v>0</v>
      </c>
      <c r="G35" s="38"/>
      <c r="H35" s="38"/>
      <c r="I35" s="172">
        <v>0.20999999999999999</v>
      </c>
      <c r="J35" s="171">
        <f>ROUND(((SUM(BE106:BE113) + SUM(BE133:BE322))*I35),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1"/>
      <c r="C36" s="38"/>
      <c r="D36" s="38"/>
      <c r="E36" s="155" t="s">
        <v>41</v>
      </c>
      <c r="F36" s="171">
        <f>ROUND((SUM(BF106:BF113) + SUM(BF133:BF322)),  2)</f>
        <v>0</v>
      </c>
      <c r="G36" s="38"/>
      <c r="H36" s="38"/>
      <c r="I36" s="172">
        <v>0.12</v>
      </c>
      <c r="J36" s="171">
        <f>ROUND(((SUM(BF106:BF113) + SUM(BF133:BF322))*I36),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1"/>
      <c r="C37" s="38"/>
      <c r="D37" s="38"/>
      <c r="E37" s="155" t="s">
        <v>42</v>
      </c>
      <c r="F37" s="171">
        <f>ROUND((SUM(BG106:BG113) + SUM(BG133:BG322)),  2)</f>
        <v>0</v>
      </c>
      <c r="G37" s="38"/>
      <c r="H37" s="38"/>
      <c r="I37" s="172">
        <v>0.20999999999999999</v>
      </c>
      <c r="J37" s="171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1"/>
      <c r="C38" s="38"/>
      <c r="D38" s="38"/>
      <c r="E38" s="155" t="s">
        <v>43</v>
      </c>
      <c r="F38" s="171">
        <f>ROUND((SUM(BH106:BH113) + SUM(BH133:BH322)),  2)</f>
        <v>0</v>
      </c>
      <c r="G38" s="38"/>
      <c r="H38" s="38"/>
      <c r="I38" s="172">
        <v>0.12</v>
      </c>
      <c r="J38" s="171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1"/>
      <c r="C39" s="38"/>
      <c r="D39" s="38"/>
      <c r="E39" s="155" t="s">
        <v>44</v>
      </c>
      <c r="F39" s="171">
        <f>ROUND((SUM(BI106:BI113) + SUM(BI133:BI322)),  2)</f>
        <v>0</v>
      </c>
      <c r="G39" s="38"/>
      <c r="H39" s="38"/>
      <c r="I39" s="172">
        <v>0</v>
      </c>
      <c r="J39" s="171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1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1"/>
      <c r="C41" s="173"/>
      <c r="D41" s="174" t="s">
        <v>45</v>
      </c>
      <c r="E41" s="175"/>
      <c r="F41" s="175"/>
      <c r="G41" s="176" t="s">
        <v>46</v>
      </c>
      <c r="H41" s="177" t="s">
        <v>47</v>
      </c>
      <c r="I41" s="175"/>
      <c r="J41" s="178">
        <f>SUM(J32:J39)</f>
        <v>0</v>
      </c>
      <c r="K41" s="179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1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3"/>
      <c r="D50" s="180" t="s">
        <v>48</v>
      </c>
      <c r="E50" s="181"/>
      <c r="F50" s="181"/>
      <c r="G50" s="180" t="s">
        <v>49</v>
      </c>
      <c r="H50" s="181"/>
      <c r="I50" s="181"/>
      <c r="J50" s="181"/>
      <c r="K50" s="181"/>
      <c r="L50" s="63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8"/>
      <c r="B61" s="41"/>
      <c r="C61" s="38"/>
      <c r="D61" s="182" t="s">
        <v>50</v>
      </c>
      <c r="E61" s="183"/>
      <c r="F61" s="184" t="s">
        <v>51</v>
      </c>
      <c r="G61" s="182" t="s">
        <v>50</v>
      </c>
      <c r="H61" s="183"/>
      <c r="I61" s="183"/>
      <c r="J61" s="185" t="s">
        <v>51</v>
      </c>
      <c r="K61" s="183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8"/>
      <c r="B65" s="41"/>
      <c r="C65" s="38"/>
      <c r="D65" s="180" t="s">
        <v>52</v>
      </c>
      <c r="E65" s="186"/>
      <c r="F65" s="186"/>
      <c r="G65" s="180" t="s">
        <v>53</v>
      </c>
      <c r="H65" s="186"/>
      <c r="I65" s="186"/>
      <c r="J65" s="186"/>
      <c r="K65" s="186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8"/>
      <c r="B76" s="41"/>
      <c r="C76" s="38"/>
      <c r="D76" s="182" t="s">
        <v>50</v>
      </c>
      <c r="E76" s="183"/>
      <c r="F76" s="184" t="s">
        <v>51</v>
      </c>
      <c r="G76" s="182" t="s">
        <v>50</v>
      </c>
      <c r="H76" s="183"/>
      <c r="I76" s="183"/>
      <c r="J76" s="185" t="s">
        <v>51</v>
      </c>
      <c r="K76" s="183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7"/>
      <c r="C77" s="188"/>
      <c r="D77" s="188"/>
      <c r="E77" s="188"/>
      <c r="F77" s="188"/>
      <c r="G77" s="188"/>
      <c r="H77" s="188"/>
      <c r="I77" s="188"/>
      <c r="J77" s="188"/>
      <c r="K77" s="188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9"/>
      <c r="C81" s="190"/>
      <c r="D81" s="190"/>
      <c r="E81" s="190"/>
      <c r="F81" s="190"/>
      <c r="G81" s="190"/>
      <c r="H81" s="190"/>
      <c r="I81" s="190"/>
      <c r="J81" s="190"/>
      <c r="K81" s="190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1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0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91" t="str">
        <f>E7</f>
        <v>Žebrák-Školní tělocvična-pavilon č.6 a družina</v>
      </c>
      <c r="F85" s="30"/>
      <c r="G85" s="30"/>
      <c r="H85" s="3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0" t="s">
        <v>99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PRIMÁRNĚ ZPŮSOBILÉ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0" t="s">
        <v>20</v>
      </c>
      <c r="D89" s="40"/>
      <c r="E89" s="40"/>
      <c r="F89" s="25" t="str">
        <f>F12</f>
        <v xml:space="preserve"> </v>
      </c>
      <c r="G89" s="40"/>
      <c r="H89" s="40"/>
      <c r="I89" s="30" t="s">
        <v>22</v>
      </c>
      <c r="J89" s="79" t="str">
        <f>IF(J12="","",J12)</f>
        <v>19. 11. 2024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0" t="s">
        <v>24</v>
      </c>
      <c r="D91" s="40"/>
      <c r="E91" s="40"/>
      <c r="F91" s="25" t="str">
        <f>E15</f>
        <v xml:space="preserve"> </v>
      </c>
      <c r="G91" s="40"/>
      <c r="H91" s="40"/>
      <c r="I91" s="30" t="s">
        <v>29</v>
      </c>
      <c r="J91" s="34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0" t="s">
        <v>27</v>
      </c>
      <c r="D92" s="40"/>
      <c r="E92" s="40"/>
      <c r="F92" s="25" t="str">
        <f>IF(E18="","",E18)</f>
        <v>Vyplň údaj</v>
      </c>
      <c r="G92" s="40"/>
      <c r="H92" s="40"/>
      <c r="I92" s="30" t="s">
        <v>31</v>
      </c>
      <c r="J92" s="34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92" t="s">
        <v>103</v>
      </c>
      <c r="D94" s="149"/>
      <c r="E94" s="149"/>
      <c r="F94" s="149"/>
      <c r="G94" s="149"/>
      <c r="H94" s="149"/>
      <c r="I94" s="149"/>
      <c r="J94" s="193" t="s">
        <v>104</v>
      </c>
      <c r="K94" s="149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94" t="s">
        <v>105</v>
      </c>
      <c r="D96" s="40"/>
      <c r="E96" s="40"/>
      <c r="F96" s="40"/>
      <c r="G96" s="40"/>
      <c r="H96" s="40"/>
      <c r="I96" s="40"/>
      <c r="J96" s="110">
        <f>J133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5" t="s">
        <v>106</v>
      </c>
    </row>
    <row r="97" s="9" customFormat="1" ht="24.96" customHeight="1">
      <c r="A97" s="9"/>
      <c r="B97" s="195"/>
      <c r="C97" s="196"/>
      <c r="D97" s="197" t="s">
        <v>107</v>
      </c>
      <c r="E97" s="198"/>
      <c r="F97" s="198"/>
      <c r="G97" s="198"/>
      <c r="H97" s="198"/>
      <c r="I97" s="198"/>
      <c r="J97" s="199">
        <f>J134</f>
        <v>0</v>
      </c>
      <c r="K97" s="196"/>
      <c r="L97" s="20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1"/>
      <c r="C98" s="202"/>
      <c r="D98" s="203" t="s">
        <v>108</v>
      </c>
      <c r="E98" s="204"/>
      <c r="F98" s="204"/>
      <c r="G98" s="204"/>
      <c r="H98" s="204"/>
      <c r="I98" s="204"/>
      <c r="J98" s="205">
        <f>J135</f>
        <v>0</v>
      </c>
      <c r="K98" s="202"/>
      <c r="L98" s="20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201"/>
      <c r="C99" s="202"/>
      <c r="D99" s="203" t="s">
        <v>109</v>
      </c>
      <c r="E99" s="204"/>
      <c r="F99" s="204"/>
      <c r="G99" s="204"/>
      <c r="H99" s="204"/>
      <c r="I99" s="204"/>
      <c r="J99" s="205">
        <f>J200</f>
        <v>0</v>
      </c>
      <c r="K99" s="202"/>
      <c r="L99" s="20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1"/>
      <c r="C100" s="202"/>
      <c r="D100" s="203" t="s">
        <v>110</v>
      </c>
      <c r="E100" s="204"/>
      <c r="F100" s="204"/>
      <c r="G100" s="204"/>
      <c r="H100" s="204"/>
      <c r="I100" s="204"/>
      <c r="J100" s="205">
        <f>J203</f>
        <v>0</v>
      </c>
      <c r="K100" s="202"/>
      <c r="L100" s="20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201"/>
      <c r="C101" s="202"/>
      <c r="D101" s="203" t="s">
        <v>111</v>
      </c>
      <c r="E101" s="204"/>
      <c r="F101" s="204"/>
      <c r="G101" s="204"/>
      <c r="H101" s="204"/>
      <c r="I101" s="204"/>
      <c r="J101" s="205">
        <f>J280</f>
        <v>0</v>
      </c>
      <c r="K101" s="202"/>
      <c r="L101" s="20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21.84" customHeight="1">
      <c r="A102" s="10"/>
      <c r="B102" s="201"/>
      <c r="C102" s="202"/>
      <c r="D102" s="203" t="s">
        <v>112</v>
      </c>
      <c r="E102" s="204"/>
      <c r="F102" s="204"/>
      <c r="G102" s="204"/>
      <c r="H102" s="204"/>
      <c r="I102" s="204"/>
      <c r="J102" s="205">
        <f>J301</f>
        <v>0</v>
      </c>
      <c r="K102" s="202"/>
      <c r="L102" s="20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202"/>
      <c r="D103" s="203" t="s">
        <v>113</v>
      </c>
      <c r="E103" s="204"/>
      <c r="F103" s="204"/>
      <c r="G103" s="204"/>
      <c r="H103" s="204"/>
      <c r="I103" s="204"/>
      <c r="J103" s="205">
        <f>J312</f>
        <v>0</v>
      </c>
      <c r="K103" s="202"/>
      <c r="L103" s="20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9.28" customHeight="1">
      <c r="A106" s="38"/>
      <c r="B106" s="39"/>
      <c r="C106" s="194" t="s">
        <v>114</v>
      </c>
      <c r="D106" s="40"/>
      <c r="E106" s="40"/>
      <c r="F106" s="40"/>
      <c r="G106" s="40"/>
      <c r="H106" s="40"/>
      <c r="I106" s="40"/>
      <c r="J106" s="207">
        <f>ROUND(J107 + J108 + J109 + J110 + J111 + J112,2)</f>
        <v>0</v>
      </c>
      <c r="K106" s="40"/>
      <c r="L106" s="63"/>
      <c r="N106" s="208" t="s">
        <v>39</v>
      </c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8" customHeight="1">
      <c r="A107" s="38"/>
      <c r="B107" s="39"/>
      <c r="C107" s="40"/>
      <c r="D107" s="144" t="s">
        <v>115</v>
      </c>
      <c r="E107" s="137"/>
      <c r="F107" s="137"/>
      <c r="G107" s="40"/>
      <c r="H107" s="40"/>
      <c r="I107" s="40"/>
      <c r="J107" s="138">
        <v>0</v>
      </c>
      <c r="K107" s="40"/>
      <c r="L107" s="209"/>
      <c r="M107" s="210"/>
      <c r="N107" s="211" t="s">
        <v>40</v>
      </c>
      <c r="O107" s="210"/>
      <c r="P107" s="210"/>
      <c r="Q107" s="210"/>
      <c r="R107" s="210"/>
      <c r="S107" s="212"/>
      <c r="T107" s="212"/>
      <c r="U107" s="212"/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/>
      <c r="AF107" s="210"/>
      <c r="AG107" s="210"/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3" t="s">
        <v>116</v>
      </c>
      <c r="AZ107" s="210"/>
      <c r="BA107" s="210"/>
      <c r="BB107" s="210"/>
      <c r="BC107" s="210"/>
      <c r="BD107" s="210"/>
      <c r="BE107" s="214">
        <f>IF(N107="základní",J107,0)</f>
        <v>0</v>
      </c>
      <c r="BF107" s="214">
        <f>IF(N107="snížená",J107,0)</f>
        <v>0</v>
      </c>
      <c r="BG107" s="214">
        <f>IF(N107="zákl. přenesená",J107,0)</f>
        <v>0</v>
      </c>
      <c r="BH107" s="214">
        <f>IF(N107="sníž. přenesená",J107,0)</f>
        <v>0</v>
      </c>
      <c r="BI107" s="214">
        <f>IF(N107="nulová",J107,0)</f>
        <v>0</v>
      </c>
      <c r="BJ107" s="213" t="s">
        <v>83</v>
      </c>
      <c r="BK107" s="210"/>
      <c r="BL107" s="210"/>
      <c r="BM107" s="210"/>
    </row>
    <row r="108" s="2" customFormat="1" ht="18" customHeight="1">
      <c r="A108" s="38"/>
      <c r="B108" s="39"/>
      <c r="C108" s="40"/>
      <c r="D108" s="144" t="s">
        <v>117</v>
      </c>
      <c r="E108" s="137"/>
      <c r="F108" s="137"/>
      <c r="G108" s="40"/>
      <c r="H108" s="40"/>
      <c r="I108" s="40"/>
      <c r="J108" s="138">
        <v>0</v>
      </c>
      <c r="K108" s="40"/>
      <c r="L108" s="209"/>
      <c r="M108" s="210"/>
      <c r="N108" s="211" t="s">
        <v>40</v>
      </c>
      <c r="O108" s="210"/>
      <c r="P108" s="210"/>
      <c r="Q108" s="210"/>
      <c r="R108" s="210"/>
      <c r="S108" s="212"/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0"/>
      <c r="AG108" s="210"/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3" t="s">
        <v>116</v>
      </c>
      <c r="AZ108" s="210"/>
      <c r="BA108" s="210"/>
      <c r="BB108" s="210"/>
      <c r="BC108" s="210"/>
      <c r="BD108" s="210"/>
      <c r="BE108" s="214">
        <f>IF(N108="základní",J108,0)</f>
        <v>0</v>
      </c>
      <c r="BF108" s="214">
        <f>IF(N108="snížená",J108,0)</f>
        <v>0</v>
      </c>
      <c r="BG108" s="214">
        <f>IF(N108="zákl. přenesená",J108,0)</f>
        <v>0</v>
      </c>
      <c r="BH108" s="214">
        <f>IF(N108="sníž. přenesená",J108,0)</f>
        <v>0</v>
      </c>
      <c r="BI108" s="214">
        <f>IF(N108="nulová",J108,0)</f>
        <v>0</v>
      </c>
      <c r="BJ108" s="213" t="s">
        <v>83</v>
      </c>
      <c r="BK108" s="210"/>
      <c r="BL108" s="210"/>
      <c r="BM108" s="210"/>
    </row>
    <row r="109" s="2" customFormat="1" ht="18" customHeight="1">
      <c r="A109" s="38"/>
      <c r="B109" s="39"/>
      <c r="C109" s="40"/>
      <c r="D109" s="144" t="s">
        <v>118</v>
      </c>
      <c r="E109" s="137"/>
      <c r="F109" s="137"/>
      <c r="G109" s="40"/>
      <c r="H109" s="40"/>
      <c r="I109" s="40"/>
      <c r="J109" s="138">
        <v>0</v>
      </c>
      <c r="K109" s="40"/>
      <c r="L109" s="209"/>
      <c r="M109" s="210"/>
      <c r="N109" s="211" t="s">
        <v>40</v>
      </c>
      <c r="O109" s="210"/>
      <c r="P109" s="210"/>
      <c r="Q109" s="210"/>
      <c r="R109" s="210"/>
      <c r="S109" s="212"/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0"/>
      <c r="AG109" s="210"/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3" t="s">
        <v>116</v>
      </c>
      <c r="AZ109" s="210"/>
      <c r="BA109" s="210"/>
      <c r="BB109" s="210"/>
      <c r="BC109" s="210"/>
      <c r="BD109" s="210"/>
      <c r="BE109" s="214">
        <f>IF(N109="základní",J109,0)</f>
        <v>0</v>
      </c>
      <c r="BF109" s="214">
        <f>IF(N109="snížená",J109,0)</f>
        <v>0</v>
      </c>
      <c r="BG109" s="214">
        <f>IF(N109="zákl. přenesená",J109,0)</f>
        <v>0</v>
      </c>
      <c r="BH109" s="214">
        <f>IF(N109="sníž. přenesená",J109,0)</f>
        <v>0</v>
      </c>
      <c r="BI109" s="214">
        <f>IF(N109="nulová",J109,0)</f>
        <v>0</v>
      </c>
      <c r="BJ109" s="213" t="s">
        <v>83</v>
      </c>
      <c r="BK109" s="210"/>
      <c r="BL109" s="210"/>
      <c r="BM109" s="210"/>
    </row>
    <row r="110" s="2" customFormat="1" ht="18" customHeight="1">
      <c r="A110" s="38"/>
      <c r="B110" s="39"/>
      <c r="C110" s="40"/>
      <c r="D110" s="144" t="s">
        <v>119</v>
      </c>
      <c r="E110" s="137"/>
      <c r="F110" s="137"/>
      <c r="G110" s="40"/>
      <c r="H110" s="40"/>
      <c r="I110" s="40"/>
      <c r="J110" s="138">
        <v>0</v>
      </c>
      <c r="K110" s="40"/>
      <c r="L110" s="209"/>
      <c r="M110" s="210"/>
      <c r="N110" s="211" t="s">
        <v>40</v>
      </c>
      <c r="O110" s="210"/>
      <c r="P110" s="210"/>
      <c r="Q110" s="210"/>
      <c r="R110" s="210"/>
      <c r="S110" s="212"/>
      <c r="T110" s="212"/>
      <c r="U110" s="212"/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/>
      <c r="AF110" s="210"/>
      <c r="AG110" s="210"/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3" t="s">
        <v>116</v>
      </c>
      <c r="AZ110" s="210"/>
      <c r="BA110" s="210"/>
      <c r="BB110" s="210"/>
      <c r="BC110" s="210"/>
      <c r="BD110" s="210"/>
      <c r="BE110" s="214">
        <f>IF(N110="základní",J110,0)</f>
        <v>0</v>
      </c>
      <c r="BF110" s="214">
        <f>IF(N110="snížená",J110,0)</f>
        <v>0</v>
      </c>
      <c r="BG110" s="214">
        <f>IF(N110="zákl. přenesená",J110,0)</f>
        <v>0</v>
      </c>
      <c r="BH110" s="214">
        <f>IF(N110="sníž. přenesená",J110,0)</f>
        <v>0</v>
      </c>
      <c r="BI110" s="214">
        <f>IF(N110="nulová",J110,0)</f>
        <v>0</v>
      </c>
      <c r="BJ110" s="213" t="s">
        <v>83</v>
      </c>
      <c r="BK110" s="210"/>
      <c r="BL110" s="210"/>
      <c r="BM110" s="210"/>
    </row>
    <row r="111" s="2" customFormat="1" ht="18" customHeight="1">
      <c r="A111" s="38"/>
      <c r="B111" s="39"/>
      <c r="C111" s="40"/>
      <c r="D111" s="144" t="s">
        <v>120</v>
      </c>
      <c r="E111" s="137"/>
      <c r="F111" s="137"/>
      <c r="G111" s="40"/>
      <c r="H111" s="40"/>
      <c r="I111" s="40"/>
      <c r="J111" s="138">
        <v>0</v>
      </c>
      <c r="K111" s="40"/>
      <c r="L111" s="209"/>
      <c r="M111" s="210"/>
      <c r="N111" s="211" t="s">
        <v>40</v>
      </c>
      <c r="O111" s="210"/>
      <c r="P111" s="210"/>
      <c r="Q111" s="210"/>
      <c r="R111" s="210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0"/>
      <c r="AG111" s="210"/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3" t="s">
        <v>116</v>
      </c>
      <c r="AZ111" s="210"/>
      <c r="BA111" s="210"/>
      <c r="BB111" s="210"/>
      <c r="BC111" s="210"/>
      <c r="BD111" s="210"/>
      <c r="BE111" s="214">
        <f>IF(N111="základní",J111,0)</f>
        <v>0</v>
      </c>
      <c r="BF111" s="214">
        <f>IF(N111="snížená",J111,0)</f>
        <v>0</v>
      </c>
      <c r="BG111" s="214">
        <f>IF(N111="zákl. přenesená",J111,0)</f>
        <v>0</v>
      </c>
      <c r="BH111" s="214">
        <f>IF(N111="sníž. přenesená",J111,0)</f>
        <v>0</v>
      </c>
      <c r="BI111" s="214">
        <f>IF(N111="nulová",J111,0)</f>
        <v>0</v>
      </c>
      <c r="BJ111" s="213" t="s">
        <v>83</v>
      </c>
      <c r="BK111" s="210"/>
      <c r="BL111" s="210"/>
      <c r="BM111" s="210"/>
    </row>
    <row r="112" s="2" customFormat="1" ht="18" customHeight="1">
      <c r="A112" s="38"/>
      <c r="B112" s="39"/>
      <c r="C112" s="40"/>
      <c r="D112" s="137" t="s">
        <v>121</v>
      </c>
      <c r="E112" s="40"/>
      <c r="F112" s="40"/>
      <c r="G112" s="40"/>
      <c r="H112" s="40"/>
      <c r="I112" s="40"/>
      <c r="J112" s="138">
        <f>ROUND(J30*T112,2)</f>
        <v>0</v>
      </c>
      <c r="K112" s="40"/>
      <c r="L112" s="209"/>
      <c r="M112" s="210"/>
      <c r="N112" s="211" t="s">
        <v>40</v>
      </c>
      <c r="O112" s="210"/>
      <c r="P112" s="210"/>
      <c r="Q112" s="210"/>
      <c r="R112" s="210"/>
      <c r="S112" s="212"/>
      <c r="T112" s="212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0"/>
      <c r="AG112" s="210"/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3" t="s">
        <v>122</v>
      </c>
      <c r="AZ112" s="210"/>
      <c r="BA112" s="210"/>
      <c r="BB112" s="210"/>
      <c r="BC112" s="210"/>
      <c r="BD112" s="210"/>
      <c r="BE112" s="214">
        <f>IF(N112="základní",J112,0)</f>
        <v>0</v>
      </c>
      <c r="BF112" s="214">
        <f>IF(N112="snížená",J112,0)</f>
        <v>0</v>
      </c>
      <c r="BG112" s="214">
        <f>IF(N112="zákl. přenesená",J112,0)</f>
        <v>0</v>
      </c>
      <c r="BH112" s="214">
        <f>IF(N112="sníž. přenesená",J112,0)</f>
        <v>0</v>
      </c>
      <c r="BI112" s="214">
        <f>IF(N112="nulová",J112,0)</f>
        <v>0</v>
      </c>
      <c r="BJ112" s="213" t="s">
        <v>83</v>
      </c>
      <c r="BK112" s="210"/>
      <c r="BL112" s="210"/>
      <c r="BM112" s="210"/>
    </row>
    <row r="113" s="2" customForma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9.28" customHeight="1">
      <c r="A114" s="38"/>
      <c r="B114" s="39"/>
      <c r="C114" s="148" t="s">
        <v>97</v>
      </c>
      <c r="D114" s="149"/>
      <c r="E114" s="149"/>
      <c r="F114" s="149"/>
      <c r="G114" s="149"/>
      <c r="H114" s="149"/>
      <c r="I114" s="149"/>
      <c r="J114" s="150">
        <f>ROUND(J96+J106,2)</f>
        <v>0</v>
      </c>
      <c r="K114" s="14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66"/>
      <c r="C115" s="67"/>
      <c r="D115" s="67"/>
      <c r="E115" s="67"/>
      <c r="F115" s="67"/>
      <c r="G115" s="67"/>
      <c r="H115" s="67"/>
      <c r="I115" s="67"/>
      <c r="J115" s="67"/>
      <c r="K115" s="67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9" s="2" customFormat="1" ht="6.96" customHeight="1">
      <c r="A119" s="38"/>
      <c r="B119" s="68"/>
      <c r="C119" s="69"/>
      <c r="D119" s="69"/>
      <c r="E119" s="69"/>
      <c r="F119" s="69"/>
      <c r="G119" s="69"/>
      <c r="H119" s="69"/>
      <c r="I119" s="69"/>
      <c r="J119" s="69"/>
      <c r="K119" s="69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4.96" customHeight="1">
      <c r="A120" s="38"/>
      <c r="B120" s="39"/>
      <c r="C120" s="21" t="s">
        <v>123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0" t="s">
        <v>16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40"/>
      <c r="D123" s="40"/>
      <c r="E123" s="191" t="str">
        <f>E7</f>
        <v>Žebrák-Školní tělocvična-pavilon č.6 a družina</v>
      </c>
      <c r="F123" s="30"/>
      <c r="G123" s="30"/>
      <c r="H123" s="3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0" t="s">
        <v>99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40"/>
      <c r="D125" s="40"/>
      <c r="E125" s="76" t="str">
        <f>E9</f>
        <v>01 - PRIMÁRNĚ ZPŮSOBILÉ NÁKLADY</v>
      </c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0" t="s">
        <v>20</v>
      </c>
      <c r="D127" s="40"/>
      <c r="E127" s="40"/>
      <c r="F127" s="25" t="str">
        <f>F12</f>
        <v xml:space="preserve"> </v>
      </c>
      <c r="G127" s="40"/>
      <c r="H127" s="40"/>
      <c r="I127" s="30" t="s">
        <v>22</v>
      </c>
      <c r="J127" s="79" t="str">
        <f>IF(J12="","",J12)</f>
        <v>19. 11. 2024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0" t="s">
        <v>24</v>
      </c>
      <c r="D129" s="40"/>
      <c r="E129" s="40"/>
      <c r="F129" s="25" t="str">
        <f>E15</f>
        <v xml:space="preserve"> </v>
      </c>
      <c r="G129" s="40"/>
      <c r="H129" s="40"/>
      <c r="I129" s="30" t="s">
        <v>29</v>
      </c>
      <c r="J129" s="34" t="str">
        <f>E21</f>
        <v xml:space="preserve"> 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5.15" customHeight="1">
      <c r="A130" s="38"/>
      <c r="B130" s="39"/>
      <c r="C130" s="30" t="s">
        <v>27</v>
      </c>
      <c r="D130" s="40"/>
      <c r="E130" s="40"/>
      <c r="F130" s="25" t="str">
        <f>IF(E18="","",E18)</f>
        <v>Vyplň údaj</v>
      </c>
      <c r="G130" s="40"/>
      <c r="H130" s="40"/>
      <c r="I130" s="30" t="s">
        <v>31</v>
      </c>
      <c r="J130" s="34" t="str">
        <f>E24</f>
        <v xml:space="preserve"> 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0.32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11" customFormat="1" ht="29.28" customHeight="1">
      <c r="A132" s="215"/>
      <c r="B132" s="216"/>
      <c r="C132" s="217" t="s">
        <v>124</v>
      </c>
      <c r="D132" s="218" t="s">
        <v>60</v>
      </c>
      <c r="E132" s="218" t="s">
        <v>56</v>
      </c>
      <c r="F132" s="218" t="s">
        <v>57</v>
      </c>
      <c r="G132" s="218" t="s">
        <v>125</v>
      </c>
      <c r="H132" s="218" t="s">
        <v>126</v>
      </c>
      <c r="I132" s="218" t="s">
        <v>127</v>
      </c>
      <c r="J132" s="219" t="s">
        <v>104</v>
      </c>
      <c r="K132" s="220" t="s">
        <v>128</v>
      </c>
      <c r="L132" s="221"/>
      <c r="M132" s="100" t="s">
        <v>1</v>
      </c>
      <c r="N132" s="101" t="s">
        <v>39</v>
      </c>
      <c r="O132" s="101" t="s">
        <v>129</v>
      </c>
      <c r="P132" s="101" t="s">
        <v>130</v>
      </c>
      <c r="Q132" s="101" t="s">
        <v>131</v>
      </c>
      <c r="R132" s="101" t="s">
        <v>132</v>
      </c>
      <c r="S132" s="101" t="s">
        <v>133</v>
      </c>
      <c r="T132" s="102" t="s">
        <v>134</v>
      </c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</row>
    <row r="133" s="2" customFormat="1" ht="22.8" customHeight="1">
      <c r="A133" s="38"/>
      <c r="B133" s="39"/>
      <c r="C133" s="107" t="s">
        <v>135</v>
      </c>
      <c r="D133" s="40"/>
      <c r="E133" s="40"/>
      <c r="F133" s="40"/>
      <c r="G133" s="40"/>
      <c r="H133" s="40"/>
      <c r="I133" s="40"/>
      <c r="J133" s="222">
        <f>BK133</f>
        <v>0</v>
      </c>
      <c r="K133" s="40"/>
      <c r="L133" s="41"/>
      <c r="M133" s="103"/>
      <c r="N133" s="223"/>
      <c r="O133" s="104"/>
      <c r="P133" s="224">
        <f>P134</f>
        <v>0</v>
      </c>
      <c r="Q133" s="104"/>
      <c r="R133" s="224">
        <f>R134</f>
        <v>0.66354500000000005</v>
      </c>
      <c r="S133" s="104"/>
      <c r="T133" s="225">
        <f>T134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5" t="s">
        <v>74</v>
      </c>
      <c r="AU133" s="15" t="s">
        <v>106</v>
      </c>
      <c r="BK133" s="226">
        <f>BK134</f>
        <v>0</v>
      </c>
    </row>
    <row r="134" s="12" customFormat="1" ht="25.92" customHeight="1">
      <c r="A134" s="12"/>
      <c r="B134" s="227"/>
      <c r="C134" s="228"/>
      <c r="D134" s="229" t="s">
        <v>74</v>
      </c>
      <c r="E134" s="230" t="s">
        <v>136</v>
      </c>
      <c r="F134" s="230" t="s">
        <v>137</v>
      </c>
      <c r="G134" s="228"/>
      <c r="H134" s="228"/>
      <c r="I134" s="231"/>
      <c r="J134" s="232">
        <f>BK134</f>
        <v>0</v>
      </c>
      <c r="K134" s="228"/>
      <c r="L134" s="233"/>
      <c r="M134" s="234"/>
      <c r="N134" s="235"/>
      <c r="O134" s="235"/>
      <c r="P134" s="236">
        <f>P135+P203+P312</f>
        <v>0</v>
      </c>
      <c r="Q134" s="235"/>
      <c r="R134" s="236">
        <f>R135+R203+R312</f>
        <v>0.66354500000000005</v>
      </c>
      <c r="S134" s="235"/>
      <c r="T134" s="237">
        <f>T135+T203+T312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38" t="s">
        <v>85</v>
      </c>
      <c r="AT134" s="239" t="s">
        <v>74</v>
      </c>
      <c r="AU134" s="239" t="s">
        <v>75</v>
      </c>
      <c r="AY134" s="238" t="s">
        <v>138</v>
      </c>
      <c r="BK134" s="240">
        <f>BK135+BK203+BK312</f>
        <v>0</v>
      </c>
    </row>
    <row r="135" s="12" customFormat="1" ht="22.8" customHeight="1">
      <c r="A135" s="12"/>
      <c r="B135" s="227"/>
      <c r="C135" s="228"/>
      <c r="D135" s="229" t="s">
        <v>74</v>
      </c>
      <c r="E135" s="241" t="s">
        <v>139</v>
      </c>
      <c r="F135" s="241" t="s">
        <v>140</v>
      </c>
      <c r="G135" s="228"/>
      <c r="H135" s="228"/>
      <c r="I135" s="231"/>
      <c r="J135" s="242">
        <f>BK135</f>
        <v>0</v>
      </c>
      <c r="K135" s="228"/>
      <c r="L135" s="233"/>
      <c r="M135" s="234"/>
      <c r="N135" s="235"/>
      <c r="O135" s="235"/>
      <c r="P135" s="236">
        <f>P136+SUM(P137:P200)</f>
        <v>0</v>
      </c>
      <c r="Q135" s="235"/>
      <c r="R135" s="236">
        <f>R136+SUM(R137:R200)</f>
        <v>0.66354500000000005</v>
      </c>
      <c r="S135" s="235"/>
      <c r="T135" s="237">
        <f>T136+SUM(T137:T200)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38" t="s">
        <v>85</v>
      </c>
      <c r="AT135" s="239" t="s">
        <v>74</v>
      </c>
      <c r="AU135" s="239" t="s">
        <v>83</v>
      </c>
      <c r="AY135" s="238" t="s">
        <v>138</v>
      </c>
      <c r="BK135" s="240">
        <f>BK136+SUM(BK137:BK200)</f>
        <v>0</v>
      </c>
    </row>
    <row r="136" s="2" customFormat="1" ht="24.15" customHeight="1">
      <c r="A136" s="38"/>
      <c r="B136" s="39"/>
      <c r="C136" s="243" t="s">
        <v>83</v>
      </c>
      <c r="D136" s="243" t="s">
        <v>141</v>
      </c>
      <c r="E136" s="244" t="s">
        <v>142</v>
      </c>
      <c r="F136" s="245" t="s">
        <v>143</v>
      </c>
      <c r="G136" s="246" t="s">
        <v>144</v>
      </c>
      <c r="H136" s="247">
        <v>5</v>
      </c>
      <c r="I136" s="248"/>
      <c r="J136" s="249">
        <f>ROUND(I136*H136,2)</f>
        <v>0</v>
      </c>
      <c r="K136" s="250"/>
      <c r="L136" s="41"/>
      <c r="M136" s="251" t="s">
        <v>1</v>
      </c>
      <c r="N136" s="252" t="s">
        <v>40</v>
      </c>
      <c r="O136" s="91"/>
      <c r="P136" s="253">
        <f>O136*H136</f>
        <v>0</v>
      </c>
      <c r="Q136" s="253">
        <v>0</v>
      </c>
      <c r="R136" s="253">
        <f>Q136*H136</f>
        <v>0</v>
      </c>
      <c r="S136" s="253">
        <v>0</v>
      </c>
      <c r="T136" s="254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55" t="s">
        <v>145</v>
      </c>
      <c r="AT136" s="255" t="s">
        <v>141</v>
      </c>
      <c r="AU136" s="255" t="s">
        <v>85</v>
      </c>
      <c r="AY136" s="15" t="s">
        <v>138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5" t="s">
        <v>83</v>
      </c>
      <c r="BK136" s="143">
        <f>ROUND(I136*H136,2)</f>
        <v>0</v>
      </c>
      <c r="BL136" s="15" t="s">
        <v>145</v>
      </c>
      <c r="BM136" s="255" t="s">
        <v>146</v>
      </c>
    </row>
    <row r="137" s="2" customFormat="1" ht="33" customHeight="1">
      <c r="A137" s="38"/>
      <c r="B137" s="39"/>
      <c r="C137" s="243" t="s">
        <v>85</v>
      </c>
      <c r="D137" s="243" t="s">
        <v>141</v>
      </c>
      <c r="E137" s="244" t="s">
        <v>147</v>
      </c>
      <c r="F137" s="245" t="s">
        <v>148</v>
      </c>
      <c r="G137" s="246" t="s">
        <v>144</v>
      </c>
      <c r="H137" s="247">
        <v>3</v>
      </c>
      <c r="I137" s="248"/>
      <c r="J137" s="249">
        <f>ROUND(I137*H137,2)</f>
        <v>0</v>
      </c>
      <c r="K137" s="250"/>
      <c r="L137" s="41"/>
      <c r="M137" s="251" t="s">
        <v>1</v>
      </c>
      <c r="N137" s="252" t="s">
        <v>40</v>
      </c>
      <c r="O137" s="91"/>
      <c r="P137" s="253">
        <f>O137*H137</f>
        <v>0</v>
      </c>
      <c r="Q137" s="253">
        <v>0</v>
      </c>
      <c r="R137" s="253">
        <f>Q137*H137</f>
        <v>0</v>
      </c>
      <c r="S137" s="253">
        <v>0</v>
      </c>
      <c r="T137" s="254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55" t="s">
        <v>145</v>
      </c>
      <c r="AT137" s="255" t="s">
        <v>141</v>
      </c>
      <c r="AU137" s="255" t="s">
        <v>85</v>
      </c>
      <c r="AY137" s="15" t="s">
        <v>138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5" t="s">
        <v>83</v>
      </c>
      <c r="BK137" s="143">
        <f>ROUND(I137*H137,2)</f>
        <v>0</v>
      </c>
      <c r="BL137" s="15" t="s">
        <v>145</v>
      </c>
      <c r="BM137" s="255" t="s">
        <v>149</v>
      </c>
    </row>
    <row r="138" s="2" customFormat="1" ht="37.8" customHeight="1">
      <c r="A138" s="38"/>
      <c r="B138" s="39"/>
      <c r="C138" s="243" t="s">
        <v>150</v>
      </c>
      <c r="D138" s="243" t="s">
        <v>141</v>
      </c>
      <c r="E138" s="244" t="s">
        <v>151</v>
      </c>
      <c r="F138" s="245" t="s">
        <v>152</v>
      </c>
      <c r="G138" s="246" t="s">
        <v>153</v>
      </c>
      <c r="H138" s="247">
        <v>410</v>
      </c>
      <c r="I138" s="248"/>
      <c r="J138" s="249">
        <f>ROUND(I138*H138,2)</f>
        <v>0</v>
      </c>
      <c r="K138" s="250"/>
      <c r="L138" s="41"/>
      <c r="M138" s="251" t="s">
        <v>1</v>
      </c>
      <c r="N138" s="252" t="s">
        <v>40</v>
      </c>
      <c r="O138" s="91"/>
      <c r="P138" s="253">
        <f>O138*H138</f>
        <v>0</v>
      </c>
      <c r="Q138" s="253">
        <v>0</v>
      </c>
      <c r="R138" s="253">
        <f>Q138*H138</f>
        <v>0</v>
      </c>
      <c r="S138" s="253">
        <v>0</v>
      </c>
      <c r="T138" s="25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55" t="s">
        <v>145</v>
      </c>
      <c r="AT138" s="255" t="s">
        <v>141</v>
      </c>
      <c r="AU138" s="255" t="s">
        <v>85</v>
      </c>
      <c r="AY138" s="15" t="s">
        <v>138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5" t="s">
        <v>83</v>
      </c>
      <c r="BK138" s="143">
        <f>ROUND(I138*H138,2)</f>
        <v>0</v>
      </c>
      <c r="BL138" s="15" t="s">
        <v>145</v>
      </c>
      <c r="BM138" s="255" t="s">
        <v>154</v>
      </c>
    </row>
    <row r="139" s="2" customFormat="1" ht="16.5" customHeight="1">
      <c r="A139" s="38"/>
      <c r="B139" s="39"/>
      <c r="C139" s="256" t="s">
        <v>155</v>
      </c>
      <c r="D139" s="256" t="s">
        <v>156</v>
      </c>
      <c r="E139" s="257" t="s">
        <v>157</v>
      </c>
      <c r="F139" s="258" t="s">
        <v>158</v>
      </c>
      <c r="G139" s="259" t="s">
        <v>159</v>
      </c>
      <c r="H139" s="260">
        <v>0.40999999999999998</v>
      </c>
      <c r="I139" s="261"/>
      <c r="J139" s="262">
        <f>ROUND(I139*H139,2)</f>
        <v>0</v>
      </c>
      <c r="K139" s="263"/>
      <c r="L139" s="264"/>
      <c r="M139" s="265" t="s">
        <v>1</v>
      </c>
      <c r="N139" s="266" t="s">
        <v>40</v>
      </c>
      <c r="O139" s="91"/>
      <c r="P139" s="253">
        <f>O139*H139</f>
        <v>0</v>
      </c>
      <c r="Q139" s="253">
        <v>0.12</v>
      </c>
      <c r="R139" s="253">
        <f>Q139*H139</f>
        <v>0.049199999999999994</v>
      </c>
      <c r="S139" s="253">
        <v>0</v>
      </c>
      <c r="T139" s="25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55" t="s">
        <v>160</v>
      </c>
      <c r="AT139" s="255" t="s">
        <v>156</v>
      </c>
      <c r="AU139" s="255" t="s">
        <v>85</v>
      </c>
      <c r="AY139" s="15" t="s">
        <v>138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5" t="s">
        <v>83</v>
      </c>
      <c r="BK139" s="143">
        <f>ROUND(I139*H139,2)</f>
        <v>0</v>
      </c>
      <c r="BL139" s="15" t="s">
        <v>145</v>
      </c>
      <c r="BM139" s="255" t="s">
        <v>161</v>
      </c>
    </row>
    <row r="140" s="2" customFormat="1" ht="37.8" customHeight="1">
      <c r="A140" s="38"/>
      <c r="B140" s="39"/>
      <c r="C140" s="243" t="s">
        <v>162</v>
      </c>
      <c r="D140" s="243" t="s">
        <v>141</v>
      </c>
      <c r="E140" s="244" t="s">
        <v>163</v>
      </c>
      <c r="F140" s="245" t="s">
        <v>164</v>
      </c>
      <c r="G140" s="246" t="s">
        <v>153</v>
      </c>
      <c r="H140" s="247">
        <v>10</v>
      </c>
      <c r="I140" s="248"/>
      <c r="J140" s="249">
        <f>ROUND(I140*H140,2)</f>
        <v>0</v>
      </c>
      <c r="K140" s="250"/>
      <c r="L140" s="41"/>
      <c r="M140" s="251" t="s">
        <v>1</v>
      </c>
      <c r="N140" s="252" t="s">
        <v>40</v>
      </c>
      <c r="O140" s="91"/>
      <c r="P140" s="253">
        <f>O140*H140</f>
        <v>0</v>
      </c>
      <c r="Q140" s="253">
        <v>0</v>
      </c>
      <c r="R140" s="253">
        <f>Q140*H140</f>
        <v>0</v>
      </c>
      <c r="S140" s="253">
        <v>0</v>
      </c>
      <c r="T140" s="254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55" t="s">
        <v>145</v>
      </c>
      <c r="AT140" s="255" t="s">
        <v>141</v>
      </c>
      <c r="AU140" s="255" t="s">
        <v>85</v>
      </c>
      <c r="AY140" s="15" t="s">
        <v>138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5" t="s">
        <v>83</v>
      </c>
      <c r="BK140" s="143">
        <f>ROUND(I140*H140,2)</f>
        <v>0</v>
      </c>
      <c r="BL140" s="15" t="s">
        <v>145</v>
      </c>
      <c r="BM140" s="255" t="s">
        <v>165</v>
      </c>
    </row>
    <row r="141" s="2" customFormat="1" ht="16.5" customHeight="1">
      <c r="A141" s="38"/>
      <c r="B141" s="39"/>
      <c r="C141" s="256" t="s">
        <v>166</v>
      </c>
      <c r="D141" s="256" t="s">
        <v>156</v>
      </c>
      <c r="E141" s="257" t="s">
        <v>167</v>
      </c>
      <c r="F141" s="258" t="s">
        <v>168</v>
      </c>
      <c r="G141" s="259" t="s">
        <v>159</v>
      </c>
      <c r="H141" s="260">
        <v>0.01</v>
      </c>
      <c r="I141" s="261"/>
      <c r="J141" s="262">
        <f>ROUND(I141*H141,2)</f>
        <v>0</v>
      </c>
      <c r="K141" s="263"/>
      <c r="L141" s="264"/>
      <c r="M141" s="265" t="s">
        <v>1</v>
      </c>
      <c r="N141" s="266" t="s">
        <v>40</v>
      </c>
      <c r="O141" s="91"/>
      <c r="P141" s="253">
        <f>O141*H141</f>
        <v>0</v>
      </c>
      <c r="Q141" s="253">
        <v>0.64000000000000001</v>
      </c>
      <c r="R141" s="253">
        <f>Q141*H141</f>
        <v>0.0064000000000000003</v>
      </c>
      <c r="S141" s="253">
        <v>0</v>
      </c>
      <c r="T141" s="25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55" t="s">
        <v>160</v>
      </c>
      <c r="AT141" s="255" t="s">
        <v>156</v>
      </c>
      <c r="AU141" s="255" t="s">
        <v>85</v>
      </c>
      <c r="AY141" s="15" t="s">
        <v>138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5" t="s">
        <v>83</v>
      </c>
      <c r="BK141" s="143">
        <f>ROUND(I141*H141,2)</f>
        <v>0</v>
      </c>
      <c r="BL141" s="15" t="s">
        <v>145</v>
      </c>
      <c r="BM141" s="255" t="s">
        <v>169</v>
      </c>
    </row>
    <row r="142" s="2" customFormat="1" ht="49.05" customHeight="1">
      <c r="A142" s="38"/>
      <c r="B142" s="39"/>
      <c r="C142" s="243" t="s">
        <v>170</v>
      </c>
      <c r="D142" s="243" t="s">
        <v>141</v>
      </c>
      <c r="E142" s="244" t="s">
        <v>171</v>
      </c>
      <c r="F142" s="245" t="s">
        <v>172</v>
      </c>
      <c r="G142" s="246" t="s">
        <v>153</v>
      </c>
      <c r="H142" s="247">
        <v>150</v>
      </c>
      <c r="I142" s="248"/>
      <c r="J142" s="249">
        <f>ROUND(I142*H142,2)</f>
        <v>0</v>
      </c>
      <c r="K142" s="250"/>
      <c r="L142" s="41"/>
      <c r="M142" s="251" t="s">
        <v>1</v>
      </c>
      <c r="N142" s="252" t="s">
        <v>40</v>
      </c>
      <c r="O142" s="91"/>
      <c r="P142" s="253">
        <f>O142*H142</f>
        <v>0</v>
      </c>
      <c r="Q142" s="253">
        <v>0</v>
      </c>
      <c r="R142" s="253">
        <f>Q142*H142</f>
        <v>0</v>
      </c>
      <c r="S142" s="253">
        <v>0</v>
      </c>
      <c r="T142" s="254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55" t="s">
        <v>145</v>
      </c>
      <c r="AT142" s="255" t="s">
        <v>141</v>
      </c>
      <c r="AU142" s="255" t="s">
        <v>85</v>
      </c>
      <c r="AY142" s="15" t="s">
        <v>138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5" t="s">
        <v>83</v>
      </c>
      <c r="BK142" s="143">
        <f>ROUND(I142*H142,2)</f>
        <v>0</v>
      </c>
      <c r="BL142" s="15" t="s">
        <v>145</v>
      </c>
      <c r="BM142" s="255" t="s">
        <v>173</v>
      </c>
    </row>
    <row r="143" s="2" customFormat="1" ht="16.5" customHeight="1">
      <c r="A143" s="38"/>
      <c r="B143" s="39"/>
      <c r="C143" s="256" t="s">
        <v>174</v>
      </c>
      <c r="D143" s="256" t="s">
        <v>156</v>
      </c>
      <c r="E143" s="257" t="s">
        <v>175</v>
      </c>
      <c r="F143" s="258" t="s">
        <v>176</v>
      </c>
      <c r="G143" s="259" t="s">
        <v>159</v>
      </c>
      <c r="H143" s="260">
        <v>0.14999999999999999</v>
      </c>
      <c r="I143" s="261"/>
      <c r="J143" s="262">
        <f>ROUND(I143*H143,2)</f>
        <v>0</v>
      </c>
      <c r="K143" s="263"/>
      <c r="L143" s="264"/>
      <c r="M143" s="265" t="s">
        <v>1</v>
      </c>
      <c r="N143" s="266" t="s">
        <v>40</v>
      </c>
      <c r="O143" s="91"/>
      <c r="P143" s="253">
        <f>O143*H143</f>
        <v>0</v>
      </c>
      <c r="Q143" s="253">
        <v>0.12</v>
      </c>
      <c r="R143" s="253">
        <f>Q143*H143</f>
        <v>0.017999999999999999</v>
      </c>
      <c r="S143" s="253">
        <v>0</v>
      </c>
      <c r="T143" s="25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55" t="s">
        <v>160</v>
      </c>
      <c r="AT143" s="255" t="s">
        <v>156</v>
      </c>
      <c r="AU143" s="255" t="s">
        <v>85</v>
      </c>
      <c r="AY143" s="15" t="s">
        <v>138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5" t="s">
        <v>83</v>
      </c>
      <c r="BK143" s="143">
        <f>ROUND(I143*H143,2)</f>
        <v>0</v>
      </c>
      <c r="BL143" s="15" t="s">
        <v>145</v>
      </c>
      <c r="BM143" s="255" t="s">
        <v>177</v>
      </c>
    </row>
    <row r="144" s="2" customFormat="1" ht="49.05" customHeight="1">
      <c r="A144" s="38"/>
      <c r="B144" s="39"/>
      <c r="C144" s="243" t="s">
        <v>178</v>
      </c>
      <c r="D144" s="243" t="s">
        <v>141</v>
      </c>
      <c r="E144" s="244" t="s">
        <v>179</v>
      </c>
      <c r="F144" s="245" t="s">
        <v>180</v>
      </c>
      <c r="G144" s="246" t="s">
        <v>153</v>
      </c>
      <c r="H144" s="247">
        <v>250</v>
      </c>
      <c r="I144" s="248"/>
      <c r="J144" s="249">
        <f>ROUND(I144*H144,2)</f>
        <v>0</v>
      </c>
      <c r="K144" s="250"/>
      <c r="L144" s="41"/>
      <c r="M144" s="251" t="s">
        <v>1</v>
      </c>
      <c r="N144" s="252" t="s">
        <v>40</v>
      </c>
      <c r="O144" s="91"/>
      <c r="P144" s="253">
        <f>O144*H144</f>
        <v>0</v>
      </c>
      <c r="Q144" s="253">
        <v>0</v>
      </c>
      <c r="R144" s="253">
        <f>Q144*H144</f>
        <v>0</v>
      </c>
      <c r="S144" s="253">
        <v>0</v>
      </c>
      <c r="T144" s="254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55" t="s">
        <v>145</v>
      </c>
      <c r="AT144" s="255" t="s">
        <v>141</v>
      </c>
      <c r="AU144" s="255" t="s">
        <v>85</v>
      </c>
      <c r="AY144" s="15" t="s">
        <v>138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5" t="s">
        <v>83</v>
      </c>
      <c r="BK144" s="143">
        <f>ROUND(I144*H144,2)</f>
        <v>0</v>
      </c>
      <c r="BL144" s="15" t="s">
        <v>145</v>
      </c>
      <c r="BM144" s="255" t="s">
        <v>181</v>
      </c>
    </row>
    <row r="145" s="2" customFormat="1" ht="24.15" customHeight="1">
      <c r="A145" s="38"/>
      <c r="B145" s="39"/>
      <c r="C145" s="256" t="s">
        <v>182</v>
      </c>
      <c r="D145" s="256" t="s">
        <v>156</v>
      </c>
      <c r="E145" s="257" t="s">
        <v>183</v>
      </c>
      <c r="F145" s="258" t="s">
        <v>184</v>
      </c>
      <c r="G145" s="259" t="s">
        <v>153</v>
      </c>
      <c r="H145" s="260">
        <v>287.5</v>
      </c>
      <c r="I145" s="261"/>
      <c r="J145" s="262">
        <f>ROUND(I145*H145,2)</f>
        <v>0</v>
      </c>
      <c r="K145" s="263"/>
      <c r="L145" s="264"/>
      <c r="M145" s="265" t="s">
        <v>1</v>
      </c>
      <c r="N145" s="266" t="s">
        <v>40</v>
      </c>
      <c r="O145" s="91"/>
      <c r="P145" s="253">
        <f>O145*H145</f>
        <v>0</v>
      </c>
      <c r="Q145" s="253">
        <v>0.00115</v>
      </c>
      <c r="R145" s="253">
        <f>Q145*H145</f>
        <v>0.330625</v>
      </c>
      <c r="S145" s="253">
        <v>0</v>
      </c>
      <c r="T145" s="254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55" t="s">
        <v>160</v>
      </c>
      <c r="AT145" s="255" t="s">
        <v>156</v>
      </c>
      <c r="AU145" s="255" t="s">
        <v>85</v>
      </c>
      <c r="AY145" s="15" t="s">
        <v>138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5" t="s">
        <v>83</v>
      </c>
      <c r="BK145" s="143">
        <f>ROUND(I145*H145,2)</f>
        <v>0</v>
      </c>
      <c r="BL145" s="15" t="s">
        <v>145</v>
      </c>
      <c r="BM145" s="255" t="s">
        <v>185</v>
      </c>
    </row>
    <row r="146" s="2" customFormat="1" ht="49.05" customHeight="1">
      <c r="A146" s="38"/>
      <c r="B146" s="39"/>
      <c r="C146" s="243" t="s">
        <v>186</v>
      </c>
      <c r="D146" s="243" t="s">
        <v>141</v>
      </c>
      <c r="E146" s="244" t="s">
        <v>187</v>
      </c>
      <c r="F146" s="245" t="s">
        <v>188</v>
      </c>
      <c r="G146" s="246" t="s">
        <v>153</v>
      </c>
      <c r="H146" s="247">
        <v>105</v>
      </c>
      <c r="I146" s="248"/>
      <c r="J146" s="249">
        <f>ROUND(I146*H146,2)</f>
        <v>0</v>
      </c>
      <c r="K146" s="250"/>
      <c r="L146" s="41"/>
      <c r="M146" s="251" t="s">
        <v>1</v>
      </c>
      <c r="N146" s="252" t="s">
        <v>40</v>
      </c>
      <c r="O146" s="91"/>
      <c r="P146" s="253">
        <f>O146*H146</f>
        <v>0</v>
      </c>
      <c r="Q146" s="253">
        <v>0</v>
      </c>
      <c r="R146" s="253">
        <f>Q146*H146</f>
        <v>0</v>
      </c>
      <c r="S146" s="253">
        <v>0</v>
      </c>
      <c r="T146" s="25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55" t="s">
        <v>145</v>
      </c>
      <c r="AT146" s="255" t="s">
        <v>141</v>
      </c>
      <c r="AU146" s="255" t="s">
        <v>85</v>
      </c>
      <c r="AY146" s="15" t="s">
        <v>138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5" t="s">
        <v>83</v>
      </c>
      <c r="BK146" s="143">
        <f>ROUND(I146*H146,2)</f>
        <v>0</v>
      </c>
      <c r="BL146" s="15" t="s">
        <v>145</v>
      </c>
      <c r="BM146" s="255" t="s">
        <v>189</v>
      </c>
    </row>
    <row r="147" s="2" customFormat="1" ht="16.5" customHeight="1">
      <c r="A147" s="38"/>
      <c r="B147" s="39"/>
      <c r="C147" s="256" t="s">
        <v>8</v>
      </c>
      <c r="D147" s="256" t="s">
        <v>156</v>
      </c>
      <c r="E147" s="257" t="s">
        <v>190</v>
      </c>
      <c r="F147" s="258" t="s">
        <v>191</v>
      </c>
      <c r="G147" s="259" t="s">
        <v>159</v>
      </c>
      <c r="H147" s="260">
        <v>0.105</v>
      </c>
      <c r="I147" s="261"/>
      <c r="J147" s="262">
        <f>ROUND(I147*H147,2)</f>
        <v>0</v>
      </c>
      <c r="K147" s="263"/>
      <c r="L147" s="264"/>
      <c r="M147" s="265" t="s">
        <v>1</v>
      </c>
      <c r="N147" s="266" t="s">
        <v>40</v>
      </c>
      <c r="O147" s="91"/>
      <c r="P147" s="253">
        <f>O147*H147</f>
        <v>0</v>
      </c>
      <c r="Q147" s="253">
        <v>1.8300000000000001</v>
      </c>
      <c r="R147" s="253">
        <f>Q147*H147</f>
        <v>0.19214999999999999</v>
      </c>
      <c r="S147" s="253">
        <v>0</v>
      </c>
      <c r="T147" s="254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55" t="s">
        <v>160</v>
      </c>
      <c r="AT147" s="255" t="s">
        <v>156</v>
      </c>
      <c r="AU147" s="255" t="s">
        <v>85</v>
      </c>
      <c r="AY147" s="15" t="s">
        <v>138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5" t="s">
        <v>83</v>
      </c>
      <c r="BK147" s="143">
        <f>ROUND(I147*H147,2)</f>
        <v>0</v>
      </c>
      <c r="BL147" s="15" t="s">
        <v>145</v>
      </c>
      <c r="BM147" s="255" t="s">
        <v>192</v>
      </c>
    </row>
    <row r="148" s="2" customFormat="1" ht="16.5" customHeight="1">
      <c r="A148" s="38"/>
      <c r="B148" s="39"/>
      <c r="C148" s="243" t="s">
        <v>193</v>
      </c>
      <c r="D148" s="243" t="s">
        <v>141</v>
      </c>
      <c r="E148" s="244" t="s">
        <v>194</v>
      </c>
      <c r="F148" s="245" t="s">
        <v>195</v>
      </c>
      <c r="G148" s="246" t="s">
        <v>196</v>
      </c>
      <c r="H148" s="247">
        <v>9</v>
      </c>
      <c r="I148" s="248"/>
      <c r="J148" s="249">
        <f>ROUND(I148*H148,2)</f>
        <v>0</v>
      </c>
      <c r="K148" s="250"/>
      <c r="L148" s="41"/>
      <c r="M148" s="251" t="s">
        <v>1</v>
      </c>
      <c r="N148" s="252" t="s">
        <v>40</v>
      </c>
      <c r="O148" s="91"/>
      <c r="P148" s="253">
        <f>O148*H148</f>
        <v>0</v>
      </c>
      <c r="Q148" s="253">
        <v>0</v>
      </c>
      <c r="R148" s="253">
        <f>Q148*H148</f>
        <v>0</v>
      </c>
      <c r="S148" s="253">
        <v>0</v>
      </c>
      <c r="T148" s="25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55" t="s">
        <v>145</v>
      </c>
      <c r="AT148" s="255" t="s">
        <v>141</v>
      </c>
      <c r="AU148" s="255" t="s">
        <v>85</v>
      </c>
      <c r="AY148" s="15" t="s">
        <v>138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5" t="s">
        <v>83</v>
      </c>
      <c r="BK148" s="143">
        <f>ROUND(I148*H148,2)</f>
        <v>0</v>
      </c>
      <c r="BL148" s="15" t="s">
        <v>145</v>
      </c>
      <c r="BM148" s="255" t="s">
        <v>197</v>
      </c>
    </row>
    <row r="149" s="2" customFormat="1" ht="37.8" customHeight="1">
      <c r="A149" s="38"/>
      <c r="B149" s="39"/>
      <c r="C149" s="256" t="s">
        <v>198</v>
      </c>
      <c r="D149" s="256" t="s">
        <v>156</v>
      </c>
      <c r="E149" s="257" t="s">
        <v>199</v>
      </c>
      <c r="F149" s="258" t="s">
        <v>200</v>
      </c>
      <c r="G149" s="259" t="s">
        <v>196</v>
      </c>
      <c r="H149" s="260">
        <v>9</v>
      </c>
      <c r="I149" s="261"/>
      <c r="J149" s="262">
        <f>ROUND(I149*H149,2)</f>
        <v>0</v>
      </c>
      <c r="K149" s="263"/>
      <c r="L149" s="264"/>
      <c r="M149" s="265" t="s">
        <v>1</v>
      </c>
      <c r="N149" s="266" t="s">
        <v>40</v>
      </c>
      <c r="O149" s="91"/>
      <c r="P149" s="253">
        <f>O149*H149</f>
        <v>0</v>
      </c>
      <c r="Q149" s="253">
        <v>0.00080000000000000004</v>
      </c>
      <c r="R149" s="253">
        <f>Q149*H149</f>
        <v>0.0072000000000000007</v>
      </c>
      <c r="S149" s="253">
        <v>0</v>
      </c>
      <c r="T149" s="254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55" t="s">
        <v>160</v>
      </c>
      <c r="AT149" s="255" t="s">
        <v>156</v>
      </c>
      <c r="AU149" s="255" t="s">
        <v>85</v>
      </c>
      <c r="AY149" s="15" t="s">
        <v>138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5" t="s">
        <v>83</v>
      </c>
      <c r="BK149" s="143">
        <f>ROUND(I149*H149,2)</f>
        <v>0</v>
      </c>
      <c r="BL149" s="15" t="s">
        <v>145</v>
      </c>
      <c r="BM149" s="255" t="s">
        <v>201</v>
      </c>
    </row>
    <row r="150" s="2" customFormat="1" ht="49.05" customHeight="1">
      <c r="A150" s="38"/>
      <c r="B150" s="39"/>
      <c r="C150" s="243" t="s">
        <v>202</v>
      </c>
      <c r="D150" s="243" t="s">
        <v>141</v>
      </c>
      <c r="E150" s="244" t="s">
        <v>203</v>
      </c>
      <c r="F150" s="245" t="s">
        <v>204</v>
      </c>
      <c r="G150" s="246" t="s">
        <v>196</v>
      </c>
      <c r="H150" s="247">
        <v>5</v>
      </c>
      <c r="I150" s="248"/>
      <c r="J150" s="249">
        <f>ROUND(I150*H150,2)</f>
        <v>0</v>
      </c>
      <c r="K150" s="250"/>
      <c r="L150" s="41"/>
      <c r="M150" s="251" t="s">
        <v>1</v>
      </c>
      <c r="N150" s="252" t="s">
        <v>40</v>
      </c>
      <c r="O150" s="91"/>
      <c r="P150" s="253">
        <f>O150*H150</f>
        <v>0</v>
      </c>
      <c r="Q150" s="253">
        <v>0</v>
      </c>
      <c r="R150" s="253">
        <f>Q150*H150</f>
        <v>0</v>
      </c>
      <c r="S150" s="253">
        <v>0</v>
      </c>
      <c r="T150" s="254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55" t="s">
        <v>145</v>
      </c>
      <c r="AT150" s="255" t="s">
        <v>141</v>
      </c>
      <c r="AU150" s="255" t="s">
        <v>85</v>
      </c>
      <c r="AY150" s="15" t="s">
        <v>138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5" t="s">
        <v>83</v>
      </c>
      <c r="BK150" s="143">
        <f>ROUND(I150*H150,2)</f>
        <v>0</v>
      </c>
      <c r="BL150" s="15" t="s">
        <v>145</v>
      </c>
      <c r="BM150" s="255" t="s">
        <v>205</v>
      </c>
    </row>
    <row r="151" s="2" customFormat="1" ht="37.8" customHeight="1">
      <c r="A151" s="38"/>
      <c r="B151" s="39"/>
      <c r="C151" s="256" t="s">
        <v>145</v>
      </c>
      <c r="D151" s="256" t="s">
        <v>156</v>
      </c>
      <c r="E151" s="257" t="s">
        <v>206</v>
      </c>
      <c r="F151" s="258" t="s">
        <v>207</v>
      </c>
      <c r="G151" s="259" t="s">
        <v>196</v>
      </c>
      <c r="H151" s="260">
        <v>5</v>
      </c>
      <c r="I151" s="261"/>
      <c r="J151" s="262">
        <f>ROUND(I151*H151,2)</f>
        <v>0</v>
      </c>
      <c r="K151" s="263"/>
      <c r="L151" s="264"/>
      <c r="M151" s="265" t="s">
        <v>1</v>
      </c>
      <c r="N151" s="266" t="s">
        <v>40</v>
      </c>
      <c r="O151" s="91"/>
      <c r="P151" s="253">
        <f>O151*H151</f>
        <v>0</v>
      </c>
      <c r="Q151" s="253">
        <v>0.00013999999999999999</v>
      </c>
      <c r="R151" s="253">
        <f>Q151*H151</f>
        <v>0.00069999999999999988</v>
      </c>
      <c r="S151" s="253">
        <v>0</v>
      </c>
      <c r="T151" s="254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55" t="s">
        <v>160</v>
      </c>
      <c r="AT151" s="255" t="s">
        <v>156</v>
      </c>
      <c r="AU151" s="255" t="s">
        <v>85</v>
      </c>
      <c r="AY151" s="15" t="s">
        <v>138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5" t="s">
        <v>83</v>
      </c>
      <c r="BK151" s="143">
        <f>ROUND(I151*H151,2)</f>
        <v>0</v>
      </c>
      <c r="BL151" s="15" t="s">
        <v>145</v>
      </c>
      <c r="BM151" s="255" t="s">
        <v>208</v>
      </c>
    </row>
    <row r="152" s="2" customFormat="1" ht="33" customHeight="1">
      <c r="A152" s="38"/>
      <c r="B152" s="39"/>
      <c r="C152" s="243" t="s">
        <v>209</v>
      </c>
      <c r="D152" s="243" t="s">
        <v>141</v>
      </c>
      <c r="E152" s="244" t="s">
        <v>210</v>
      </c>
      <c r="F152" s="245" t="s">
        <v>211</v>
      </c>
      <c r="G152" s="246" t="s">
        <v>196</v>
      </c>
      <c r="H152" s="247">
        <v>13</v>
      </c>
      <c r="I152" s="248"/>
      <c r="J152" s="249">
        <f>ROUND(I152*H152,2)</f>
        <v>0</v>
      </c>
      <c r="K152" s="250"/>
      <c r="L152" s="41"/>
      <c r="M152" s="251" t="s">
        <v>1</v>
      </c>
      <c r="N152" s="252" t="s">
        <v>40</v>
      </c>
      <c r="O152" s="91"/>
      <c r="P152" s="253">
        <f>O152*H152</f>
        <v>0</v>
      </c>
      <c r="Q152" s="253">
        <v>0</v>
      </c>
      <c r="R152" s="253">
        <f>Q152*H152</f>
        <v>0</v>
      </c>
      <c r="S152" s="253">
        <v>0</v>
      </c>
      <c r="T152" s="25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55" t="s">
        <v>145</v>
      </c>
      <c r="AT152" s="255" t="s">
        <v>141</v>
      </c>
      <c r="AU152" s="255" t="s">
        <v>85</v>
      </c>
      <c r="AY152" s="15" t="s">
        <v>138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5" t="s">
        <v>83</v>
      </c>
      <c r="BK152" s="143">
        <f>ROUND(I152*H152,2)</f>
        <v>0</v>
      </c>
      <c r="BL152" s="15" t="s">
        <v>145</v>
      </c>
      <c r="BM152" s="255" t="s">
        <v>212</v>
      </c>
    </row>
    <row r="153" s="2" customFormat="1" ht="33" customHeight="1">
      <c r="A153" s="38"/>
      <c r="B153" s="39"/>
      <c r="C153" s="256" t="s">
        <v>213</v>
      </c>
      <c r="D153" s="256" t="s">
        <v>156</v>
      </c>
      <c r="E153" s="257" t="s">
        <v>214</v>
      </c>
      <c r="F153" s="258" t="s">
        <v>215</v>
      </c>
      <c r="G153" s="259" t="s">
        <v>196</v>
      </c>
      <c r="H153" s="260">
        <v>13</v>
      </c>
      <c r="I153" s="261"/>
      <c r="J153" s="262">
        <f>ROUND(I153*H153,2)</f>
        <v>0</v>
      </c>
      <c r="K153" s="263"/>
      <c r="L153" s="264"/>
      <c r="M153" s="265" t="s">
        <v>1</v>
      </c>
      <c r="N153" s="266" t="s">
        <v>40</v>
      </c>
      <c r="O153" s="91"/>
      <c r="P153" s="253">
        <f>O153*H153</f>
        <v>0</v>
      </c>
      <c r="Q153" s="253">
        <v>0.00013999999999999999</v>
      </c>
      <c r="R153" s="253">
        <f>Q153*H153</f>
        <v>0.0018199999999999998</v>
      </c>
      <c r="S153" s="253">
        <v>0</v>
      </c>
      <c r="T153" s="254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55" t="s">
        <v>160</v>
      </c>
      <c r="AT153" s="255" t="s">
        <v>156</v>
      </c>
      <c r="AU153" s="255" t="s">
        <v>85</v>
      </c>
      <c r="AY153" s="15" t="s">
        <v>138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5" t="s">
        <v>83</v>
      </c>
      <c r="BK153" s="143">
        <f>ROUND(I153*H153,2)</f>
        <v>0</v>
      </c>
      <c r="BL153" s="15" t="s">
        <v>145</v>
      </c>
      <c r="BM153" s="255" t="s">
        <v>216</v>
      </c>
    </row>
    <row r="154" s="2" customFormat="1" ht="33" customHeight="1">
      <c r="A154" s="38"/>
      <c r="B154" s="39"/>
      <c r="C154" s="243" t="s">
        <v>217</v>
      </c>
      <c r="D154" s="243" t="s">
        <v>141</v>
      </c>
      <c r="E154" s="244" t="s">
        <v>218</v>
      </c>
      <c r="F154" s="245" t="s">
        <v>211</v>
      </c>
      <c r="G154" s="246" t="s">
        <v>196</v>
      </c>
      <c r="H154" s="247">
        <v>18</v>
      </c>
      <c r="I154" s="248"/>
      <c r="J154" s="249">
        <f>ROUND(I154*H154,2)</f>
        <v>0</v>
      </c>
      <c r="K154" s="250"/>
      <c r="L154" s="41"/>
      <c r="M154" s="251" t="s">
        <v>1</v>
      </c>
      <c r="N154" s="252" t="s">
        <v>40</v>
      </c>
      <c r="O154" s="91"/>
      <c r="P154" s="253">
        <f>O154*H154</f>
        <v>0</v>
      </c>
      <c r="Q154" s="253">
        <v>0</v>
      </c>
      <c r="R154" s="253">
        <f>Q154*H154</f>
        <v>0</v>
      </c>
      <c r="S154" s="253">
        <v>0</v>
      </c>
      <c r="T154" s="25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55" t="s">
        <v>145</v>
      </c>
      <c r="AT154" s="255" t="s">
        <v>141</v>
      </c>
      <c r="AU154" s="255" t="s">
        <v>85</v>
      </c>
      <c r="AY154" s="15" t="s">
        <v>138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5" t="s">
        <v>83</v>
      </c>
      <c r="BK154" s="143">
        <f>ROUND(I154*H154,2)</f>
        <v>0</v>
      </c>
      <c r="BL154" s="15" t="s">
        <v>145</v>
      </c>
      <c r="BM154" s="255" t="s">
        <v>219</v>
      </c>
    </row>
    <row r="155" s="2" customFormat="1" ht="44.25" customHeight="1">
      <c r="A155" s="38"/>
      <c r="B155" s="39"/>
      <c r="C155" s="256" t="s">
        <v>220</v>
      </c>
      <c r="D155" s="256" t="s">
        <v>156</v>
      </c>
      <c r="E155" s="257" t="s">
        <v>221</v>
      </c>
      <c r="F155" s="258" t="s">
        <v>222</v>
      </c>
      <c r="G155" s="259" t="s">
        <v>196</v>
      </c>
      <c r="H155" s="260">
        <v>18</v>
      </c>
      <c r="I155" s="261"/>
      <c r="J155" s="262">
        <f>ROUND(I155*H155,2)</f>
        <v>0</v>
      </c>
      <c r="K155" s="263"/>
      <c r="L155" s="264"/>
      <c r="M155" s="265" t="s">
        <v>1</v>
      </c>
      <c r="N155" s="266" t="s">
        <v>40</v>
      </c>
      <c r="O155" s="91"/>
      <c r="P155" s="253">
        <f>O155*H155</f>
        <v>0</v>
      </c>
      <c r="Q155" s="253">
        <v>0.002</v>
      </c>
      <c r="R155" s="253">
        <f>Q155*H155</f>
        <v>0.036000000000000004</v>
      </c>
      <c r="S155" s="253">
        <v>0</v>
      </c>
      <c r="T155" s="254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55" t="s">
        <v>160</v>
      </c>
      <c r="AT155" s="255" t="s">
        <v>156</v>
      </c>
      <c r="AU155" s="255" t="s">
        <v>85</v>
      </c>
      <c r="AY155" s="15" t="s">
        <v>138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5" t="s">
        <v>83</v>
      </c>
      <c r="BK155" s="143">
        <f>ROUND(I155*H155,2)</f>
        <v>0</v>
      </c>
      <c r="BL155" s="15" t="s">
        <v>145</v>
      </c>
      <c r="BM155" s="255" t="s">
        <v>223</v>
      </c>
    </row>
    <row r="156" s="2" customFormat="1" ht="16.5" customHeight="1">
      <c r="A156" s="38"/>
      <c r="B156" s="39"/>
      <c r="C156" s="243" t="s">
        <v>7</v>
      </c>
      <c r="D156" s="243" t="s">
        <v>141</v>
      </c>
      <c r="E156" s="244" t="s">
        <v>224</v>
      </c>
      <c r="F156" s="245" t="s">
        <v>225</v>
      </c>
      <c r="G156" s="246" t="s">
        <v>196</v>
      </c>
      <c r="H156" s="247">
        <v>5</v>
      </c>
      <c r="I156" s="248"/>
      <c r="J156" s="249">
        <f>ROUND(I156*H156,2)</f>
        <v>0</v>
      </c>
      <c r="K156" s="250"/>
      <c r="L156" s="41"/>
      <c r="M156" s="251" t="s">
        <v>1</v>
      </c>
      <c r="N156" s="252" t="s">
        <v>40</v>
      </c>
      <c r="O156" s="91"/>
      <c r="P156" s="253">
        <f>O156*H156</f>
        <v>0</v>
      </c>
      <c r="Q156" s="253">
        <v>0</v>
      </c>
      <c r="R156" s="253">
        <f>Q156*H156</f>
        <v>0</v>
      </c>
      <c r="S156" s="253">
        <v>0</v>
      </c>
      <c r="T156" s="254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55" t="s">
        <v>145</v>
      </c>
      <c r="AT156" s="255" t="s">
        <v>141</v>
      </c>
      <c r="AU156" s="255" t="s">
        <v>85</v>
      </c>
      <c r="AY156" s="15" t="s">
        <v>138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5" t="s">
        <v>83</v>
      </c>
      <c r="BK156" s="143">
        <f>ROUND(I156*H156,2)</f>
        <v>0</v>
      </c>
      <c r="BL156" s="15" t="s">
        <v>145</v>
      </c>
      <c r="BM156" s="255" t="s">
        <v>226</v>
      </c>
    </row>
    <row r="157" s="2" customFormat="1" ht="24.15" customHeight="1">
      <c r="A157" s="38"/>
      <c r="B157" s="39"/>
      <c r="C157" s="256" t="s">
        <v>227</v>
      </c>
      <c r="D157" s="256" t="s">
        <v>156</v>
      </c>
      <c r="E157" s="257" t="s">
        <v>228</v>
      </c>
      <c r="F157" s="258" t="s">
        <v>229</v>
      </c>
      <c r="G157" s="259" t="s">
        <v>196</v>
      </c>
      <c r="H157" s="260">
        <v>5</v>
      </c>
      <c r="I157" s="261"/>
      <c r="J157" s="262">
        <f>ROUND(I157*H157,2)</f>
        <v>0</v>
      </c>
      <c r="K157" s="263"/>
      <c r="L157" s="264"/>
      <c r="M157" s="265" t="s">
        <v>1</v>
      </c>
      <c r="N157" s="266" t="s">
        <v>40</v>
      </c>
      <c r="O157" s="91"/>
      <c r="P157" s="253">
        <f>O157*H157</f>
        <v>0</v>
      </c>
      <c r="Q157" s="253">
        <v>0.0016000000000000001</v>
      </c>
      <c r="R157" s="253">
        <f>Q157*H157</f>
        <v>0.0080000000000000002</v>
      </c>
      <c r="S157" s="253">
        <v>0</v>
      </c>
      <c r="T157" s="254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55" t="s">
        <v>160</v>
      </c>
      <c r="AT157" s="255" t="s">
        <v>156</v>
      </c>
      <c r="AU157" s="255" t="s">
        <v>85</v>
      </c>
      <c r="AY157" s="15" t="s">
        <v>138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5" t="s">
        <v>83</v>
      </c>
      <c r="BK157" s="143">
        <f>ROUND(I157*H157,2)</f>
        <v>0</v>
      </c>
      <c r="BL157" s="15" t="s">
        <v>145</v>
      </c>
      <c r="BM157" s="255" t="s">
        <v>230</v>
      </c>
    </row>
    <row r="158" s="2" customFormat="1" ht="37.8" customHeight="1">
      <c r="A158" s="38"/>
      <c r="B158" s="39"/>
      <c r="C158" s="243" t="s">
        <v>231</v>
      </c>
      <c r="D158" s="243" t="s">
        <v>141</v>
      </c>
      <c r="E158" s="244" t="s">
        <v>232</v>
      </c>
      <c r="F158" s="245" t="s">
        <v>233</v>
      </c>
      <c r="G158" s="246" t="s">
        <v>196</v>
      </c>
      <c r="H158" s="247">
        <v>8</v>
      </c>
      <c r="I158" s="248"/>
      <c r="J158" s="249">
        <f>ROUND(I158*H158,2)</f>
        <v>0</v>
      </c>
      <c r="K158" s="250"/>
      <c r="L158" s="41"/>
      <c r="M158" s="251" t="s">
        <v>1</v>
      </c>
      <c r="N158" s="252" t="s">
        <v>40</v>
      </c>
      <c r="O158" s="91"/>
      <c r="P158" s="253">
        <f>O158*H158</f>
        <v>0</v>
      </c>
      <c r="Q158" s="253">
        <v>0</v>
      </c>
      <c r="R158" s="253">
        <f>Q158*H158</f>
        <v>0</v>
      </c>
      <c r="S158" s="253">
        <v>0</v>
      </c>
      <c r="T158" s="25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55" t="s">
        <v>145</v>
      </c>
      <c r="AT158" s="255" t="s">
        <v>141</v>
      </c>
      <c r="AU158" s="255" t="s">
        <v>85</v>
      </c>
      <c r="AY158" s="15" t="s">
        <v>138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5" t="s">
        <v>83</v>
      </c>
      <c r="BK158" s="143">
        <f>ROUND(I158*H158,2)</f>
        <v>0</v>
      </c>
      <c r="BL158" s="15" t="s">
        <v>145</v>
      </c>
      <c r="BM158" s="255" t="s">
        <v>234</v>
      </c>
    </row>
    <row r="159" s="2" customFormat="1" ht="24.15" customHeight="1">
      <c r="A159" s="38"/>
      <c r="B159" s="39"/>
      <c r="C159" s="256" t="s">
        <v>235</v>
      </c>
      <c r="D159" s="256" t="s">
        <v>156</v>
      </c>
      <c r="E159" s="257" t="s">
        <v>236</v>
      </c>
      <c r="F159" s="258" t="s">
        <v>237</v>
      </c>
      <c r="G159" s="259" t="s">
        <v>196</v>
      </c>
      <c r="H159" s="260">
        <v>8</v>
      </c>
      <c r="I159" s="261"/>
      <c r="J159" s="262">
        <f>ROUND(I159*H159,2)</f>
        <v>0</v>
      </c>
      <c r="K159" s="263"/>
      <c r="L159" s="264"/>
      <c r="M159" s="265" t="s">
        <v>1</v>
      </c>
      <c r="N159" s="266" t="s">
        <v>40</v>
      </c>
      <c r="O159" s="91"/>
      <c r="P159" s="253">
        <f>O159*H159</f>
        <v>0</v>
      </c>
      <c r="Q159" s="253">
        <v>9.0000000000000006E-05</v>
      </c>
      <c r="R159" s="253">
        <f>Q159*H159</f>
        <v>0.00072000000000000005</v>
      </c>
      <c r="S159" s="253">
        <v>0</v>
      </c>
      <c r="T159" s="25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55" t="s">
        <v>160</v>
      </c>
      <c r="AT159" s="255" t="s">
        <v>156</v>
      </c>
      <c r="AU159" s="255" t="s">
        <v>85</v>
      </c>
      <c r="AY159" s="15" t="s">
        <v>138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5" t="s">
        <v>83</v>
      </c>
      <c r="BK159" s="143">
        <f>ROUND(I159*H159,2)</f>
        <v>0</v>
      </c>
      <c r="BL159" s="15" t="s">
        <v>145</v>
      </c>
      <c r="BM159" s="255" t="s">
        <v>238</v>
      </c>
    </row>
    <row r="160" s="2" customFormat="1" ht="37.8" customHeight="1">
      <c r="A160" s="38"/>
      <c r="B160" s="39"/>
      <c r="C160" s="243" t="s">
        <v>239</v>
      </c>
      <c r="D160" s="243" t="s">
        <v>141</v>
      </c>
      <c r="E160" s="244" t="s">
        <v>240</v>
      </c>
      <c r="F160" s="245" t="s">
        <v>241</v>
      </c>
      <c r="G160" s="246" t="s">
        <v>196</v>
      </c>
      <c r="H160" s="247">
        <v>2</v>
      </c>
      <c r="I160" s="248"/>
      <c r="J160" s="249">
        <f>ROUND(I160*H160,2)</f>
        <v>0</v>
      </c>
      <c r="K160" s="250"/>
      <c r="L160" s="41"/>
      <c r="M160" s="251" t="s">
        <v>1</v>
      </c>
      <c r="N160" s="252" t="s">
        <v>40</v>
      </c>
      <c r="O160" s="91"/>
      <c r="P160" s="253">
        <f>O160*H160</f>
        <v>0</v>
      </c>
      <c r="Q160" s="253">
        <v>0</v>
      </c>
      <c r="R160" s="253">
        <f>Q160*H160</f>
        <v>0</v>
      </c>
      <c r="S160" s="253">
        <v>0</v>
      </c>
      <c r="T160" s="254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55" t="s">
        <v>145</v>
      </c>
      <c r="AT160" s="255" t="s">
        <v>141</v>
      </c>
      <c r="AU160" s="255" t="s">
        <v>85</v>
      </c>
      <c r="AY160" s="15" t="s">
        <v>138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5" t="s">
        <v>83</v>
      </c>
      <c r="BK160" s="143">
        <f>ROUND(I160*H160,2)</f>
        <v>0</v>
      </c>
      <c r="BL160" s="15" t="s">
        <v>145</v>
      </c>
      <c r="BM160" s="255" t="s">
        <v>242</v>
      </c>
    </row>
    <row r="161" s="2" customFormat="1" ht="24.15" customHeight="1">
      <c r="A161" s="38"/>
      <c r="B161" s="39"/>
      <c r="C161" s="256" t="s">
        <v>243</v>
      </c>
      <c r="D161" s="256" t="s">
        <v>156</v>
      </c>
      <c r="E161" s="257" t="s">
        <v>244</v>
      </c>
      <c r="F161" s="258" t="s">
        <v>245</v>
      </c>
      <c r="G161" s="259" t="s">
        <v>196</v>
      </c>
      <c r="H161" s="260">
        <v>2</v>
      </c>
      <c r="I161" s="261"/>
      <c r="J161" s="262">
        <f>ROUND(I161*H161,2)</f>
        <v>0</v>
      </c>
      <c r="K161" s="263"/>
      <c r="L161" s="264"/>
      <c r="M161" s="265" t="s">
        <v>1</v>
      </c>
      <c r="N161" s="266" t="s">
        <v>40</v>
      </c>
      <c r="O161" s="91"/>
      <c r="P161" s="253">
        <f>O161*H161</f>
        <v>0</v>
      </c>
      <c r="Q161" s="253">
        <v>0.00010000000000000001</v>
      </c>
      <c r="R161" s="253">
        <f>Q161*H161</f>
        <v>0.00020000000000000001</v>
      </c>
      <c r="S161" s="253">
        <v>0</v>
      </c>
      <c r="T161" s="254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55" t="s">
        <v>160</v>
      </c>
      <c r="AT161" s="255" t="s">
        <v>156</v>
      </c>
      <c r="AU161" s="255" t="s">
        <v>85</v>
      </c>
      <c r="AY161" s="15" t="s">
        <v>138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5" t="s">
        <v>83</v>
      </c>
      <c r="BK161" s="143">
        <f>ROUND(I161*H161,2)</f>
        <v>0</v>
      </c>
      <c r="BL161" s="15" t="s">
        <v>145</v>
      </c>
      <c r="BM161" s="255" t="s">
        <v>246</v>
      </c>
    </row>
    <row r="162" s="2" customFormat="1" ht="37.8" customHeight="1">
      <c r="A162" s="38"/>
      <c r="B162" s="39"/>
      <c r="C162" s="243" t="s">
        <v>247</v>
      </c>
      <c r="D162" s="243" t="s">
        <v>141</v>
      </c>
      <c r="E162" s="244" t="s">
        <v>248</v>
      </c>
      <c r="F162" s="245" t="s">
        <v>249</v>
      </c>
      <c r="G162" s="246" t="s">
        <v>196</v>
      </c>
      <c r="H162" s="247">
        <v>14</v>
      </c>
      <c r="I162" s="248"/>
      <c r="J162" s="249">
        <f>ROUND(I162*H162,2)</f>
        <v>0</v>
      </c>
      <c r="K162" s="250"/>
      <c r="L162" s="41"/>
      <c r="M162" s="251" t="s">
        <v>1</v>
      </c>
      <c r="N162" s="252" t="s">
        <v>40</v>
      </c>
      <c r="O162" s="91"/>
      <c r="P162" s="253">
        <f>O162*H162</f>
        <v>0</v>
      </c>
      <c r="Q162" s="253">
        <v>0</v>
      </c>
      <c r="R162" s="253">
        <f>Q162*H162</f>
        <v>0</v>
      </c>
      <c r="S162" s="253">
        <v>0</v>
      </c>
      <c r="T162" s="254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55" t="s">
        <v>145</v>
      </c>
      <c r="AT162" s="255" t="s">
        <v>141</v>
      </c>
      <c r="AU162" s="255" t="s">
        <v>85</v>
      </c>
      <c r="AY162" s="15" t="s">
        <v>138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5" t="s">
        <v>83</v>
      </c>
      <c r="BK162" s="143">
        <f>ROUND(I162*H162,2)</f>
        <v>0</v>
      </c>
      <c r="BL162" s="15" t="s">
        <v>145</v>
      </c>
      <c r="BM162" s="255" t="s">
        <v>250</v>
      </c>
    </row>
    <row r="163" s="2" customFormat="1" ht="24.15" customHeight="1">
      <c r="A163" s="38"/>
      <c r="B163" s="39"/>
      <c r="C163" s="256" t="s">
        <v>251</v>
      </c>
      <c r="D163" s="256" t="s">
        <v>156</v>
      </c>
      <c r="E163" s="257" t="s">
        <v>252</v>
      </c>
      <c r="F163" s="258" t="s">
        <v>253</v>
      </c>
      <c r="G163" s="259" t="s">
        <v>196</v>
      </c>
      <c r="H163" s="260">
        <v>14</v>
      </c>
      <c r="I163" s="261"/>
      <c r="J163" s="262">
        <f>ROUND(I163*H163,2)</f>
        <v>0</v>
      </c>
      <c r="K163" s="263"/>
      <c r="L163" s="264"/>
      <c r="M163" s="265" t="s">
        <v>1</v>
      </c>
      <c r="N163" s="266" t="s">
        <v>40</v>
      </c>
      <c r="O163" s="91"/>
      <c r="P163" s="253">
        <f>O163*H163</f>
        <v>0</v>
      </c>
      <c r="Q163" s="253">
        <v>9.0000000000000006E-05</v>
      </c>
      <c r="R163" s="253">
        <f>Q163*H163</f>
        <v>0.0012600000000000001</v>
      </c>
      <c r="S163" s="253">
        <v>0</v>
      </c>
      <c r="T163" s="25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55" t="s">
        <v>160</v>
      </c>
      <c r="AT163" s="255" t="s">
        <v>156</v>
      </c>
      <c r="AU163" s="255" t="s">
        <v>85</v>
      </c>
      <c r="AY163" s="15" t="s">
        <v>138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5" t="s">
        <v>83</v>
      </c>
      <c r="BK163" s="143">
        <f>ROUND(I163*H163,2)</f>
        <v>0</v>
      </c>
      <c r="BL163" s="15" t="s">
        <v>145</v>
      </c>
      <c r="BM163" s="255" t="s">
        <v>254</v>
      </c>
    </row>
    <row r="164" s="2" customFormat="1" ht="37.8" customHeight="1">
      <c r="A164" s="38"/>
      <c r="B164" s="39"/>
      <c r="C164" s="243" t="s">
        <v>255</v>
      </c>
      <c r="D164" s="243" t="s">
        <v>141</v>
      </c>
      <c r="E164" s="244" t="s">
        <v>256</v>
      </c>
      <c r="F164" s="245" t="s">
        <v>257</v>
      </c>
      <c r="G164" s="246" t="s">
        <v>196</v>
      </c>
      <c r="H164" s="247">
        <v>2</v>
      </c>
      <c r="I164" s="248"/>
      <c r="J164" s="249">
        <f>ROUND(I164*H164,2)</f>
        <v>0</v>
      </c>
      <c r="K164" s="250"/>
      <c r="L164" s="41"/>
      <c r="M164" s="251" t="s">
        <v>1</v>
      </c>
      <c r="N164" s="252" t="s">
        <v>40</v>
      </c>
      <c r="O164" s="91"/>
      <c r="P164" s="253">
        <f>O164*H164</f>
        <v>0</v>
      </c>
      <c r="Q164" s="253">
        <v>0</v>
      </c>
      <c r="R164" s="253">
        <f>Q164*H164</f>
        <v>0</v>
      </c>
      <c r="S164" s="253">
        <v>0</v>
      </c>
      <c r="T164" s="254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55" t="s">
        <v>145</v>
      </c>
      <c r="AT164" s="255" t="s">
        <v>141</v>
      </c>
      <c r="AU164" s="255" t="s">
        <v>85</v>
      </c>
      <c r="AY164" s="15" t="s">
        <v>138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5" t="s">
        <v>83</v>
      </c>
      <c r="BK164" s="143">
        <f>ROUND(I164*H164,2)</f>
        <v>0</v>
      </c>
      <c r="BL164" s="15" t="s">
        <v>145</v>
      </c>
      <c r="BM164" s="255" t="s">
        <v>258</v>
      </c>
    </row>
    <row r="165" s="2" customFormat="1" ht="24.15" customHeight="1">
      <c r="A165" s="38"/>
      <c r="B165" s="39"/>
      <c r="C165" s="256" t="s">
        <v>259</v>
      </c>
      <c r="D165" s="256" t="s">
        <v>156</v>
      </c>
      <c r="E165" s="257" t="s">
        <v>260</v>
      </c>
      <c r="F165" s="258" t="s">
        <v>261</v>
      </c>
      <c r="G165" s="259" t="s">
        <v>196</v>
      </c>
      <c r="H165" s="260">
        <v>2</v>
      </c>
      <c r="I165" s="261"/>
      <c r="J165" s="262">
        <f>ROUND(I165*H165,2)</f>
        <v>0</v>
      </c>
      <c r="K165" s="263"/>
      <c r="L165" s="264"/>
      <c r="M165" s="265" t="s">
        <v>1</v>
      </c>
      <c r="N165" s="266" t="s">
        <v>40</v>
      </c>
      <c r="O165" s="91"/>
      <c r="P165" s="253">
        <f>O165*H165</f>
        <v>0</v>
      </c>
      <c r="Q165" s="253">
        <v>0.00010000000000000001</v>
      </c>
      <c r="R165" s="253">
        <f>Q165*H165</f>
        <v>0.00020000000000000001</v>
      </c>
      <c r="S165" s="253">
        <v>0</v>
      </c>
      <c r="T165" s="254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55" t="s">
        <v>160</v>
      </c>
      <c r="AT165" s="255" t="s">
        <v>156</v>
      </c>
      <c r="AU165" s="255" t="s">
        <v>85</v>
      </c>
      <c r="AY165" s="15" t="s">
        <v>138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5" t="s">
        <v>83</v>
      </c>
      <c r="BK165" s="143">
        <f>ROUND(I165*H165,2)</f>
        <v>0</v>
      </c>
      <c r="BL165" s="15" t="s">
        <v>145</v>
      </c>
      <c r="BM165" s="255" t="s">
        <v>262</v>
      </c>
    </row>
    <row r="166" s="2" customFormat="1" ht="16.5" customHeight="1">
      <c r="A166" s="38"/>
      <c r="B166" s="39"/>
      <c r="C166" s="243" t="s">
        <v>263</v>
      </c>
      <c r="D166" s="243" t="s">
        <v>141</v>
      </c>
      <c r="E166" s="244" t="s">
        <v>264</v>
      </c>
      <c r="F166" s="245" t="s">
        <v>265</v>
      </c>
      <c r="G166" s="246" t="s">
        <v>196</v>
      </c>
      <c r="H166" s="247">
        <v>24</v>
      </c>
      <c r="I166" s="248"/>
      <c r="J166" s="249">
        <f>ROUND(I166*H166,2)</f>
        <v>0</v>
      </c>
      <c r="K166" s="250"/>
      <c r="L166" s="41"/>
      <c r="M166" s="251" t="s">
        <v>1</v>
      </c>
      <c r="N166" s="252" t="s">
        <v>40</v>
      </c>
      <c r="O166" s="91"/>
      <c r="P166" s="253">
        <f>O166*H166</f>
        <v>0</v>
      </c>
      <c r="Q166" s="253">
        <v>0</v>
      </c>
      <c r="R166" s="253">
        <f>Q166*H166</f>
        <v>0</v>
      </c>
      <c r="S166" s="253">
        <v>0</v>
      </c>
      <c r="T166" s="254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55" t="s">
        <v>145</v>
      </c>
      <c r="AT166" s="255" t="s">
        <v>141</v>
      </c>
      <c r="AU166" s="255" t="s">
        <v>85</v>
      </c>
      <c r="AY166" s="15" t="s">
        <v>138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5" t="s">
        <v>83</v>
      </c>
      <c r="BK166" s="143">
        <f>ROUND(I166*H166,2)</f>
        <v>0</v>
      </c>
      <c r="BL166" s="15" t="s">
        <v>145</v>
      </c>
      <c r="BM166" s="255" t="s">
        <v>266</v>
      </c>
    </row>
    <row r="167" s="2" customFormat="1" ht="16.5" customHeight="1">
      <c r="A167" s="38"/>
      <c r="B167" s="39"/>
      <c r="C167" s="243" t="s">
        <v>160</v>
      </c>
      <c r="D167" s="243" t="s">
        <v>141</v>
      </c>
      <c r="E167" s="244" t="s">
        <v>267</v>
      </c>
      <c r="F167" s="245" t="s">
        <v>268</v>
      </c>
      <c r="G167" s="246" t="s">
        <v>196</v>
      </c>
      <c r="H167" s="247">
        <v>2</v>
      </c>
      <c r="I167" s="248"/>
      <c r="J167" s="249">
        <f>ROUND(I167*H167,2)</f>
        <v>0</v>
      </c>
      <c r="K167" s="250"/>
      <c r="L167" s="41"/>
      <c r="M167" s="251" t="s">
        <v>1</v>
      </c>
      <c r="N167" s="252" t="s">
        <v>40</v>
      </c>
      <c r="O167" s="91"/>
      <c r="P167" s="253">
        <f>O167*H167</f>
        <v>0</v>
      </c>
      <c r="Q167" s="253">
        <v>0</v>
      </c>
      <c r="R167" s="253">
        <f>Q167*H167</f>
        <v>0</v>
      </c>
      <c r="S167" s="253">
        <v>0</v>
      </c>
      <c r="T167" s="254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55" t="s">
        <v>145</v>
      </c>
      <c r="AT167" s="255" t="s">
        <v>141</v>
      </c>
      <c r="AU167" s="255" t="s">
        <v>85</v>
      </c>
      <c r="AY167" s="15" t="s">
        <v>138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5" t="s">
        <v>83</v>
      </c>
      <c r="BK167" s="143">
        <f>ROUND(I167*H167,2)</f>
        <v>0</v>
      </c>
      <c r="BL167" s="15" t="s">
        <v>145</v>
      </c>
      <c r="BM167" s="255" t="s">
        <v>269</v>
      </c>
    </row>
    <row r="168" s="2" customFormat="1" ht="24.15" customHeight="1">
      <c r="A168" s="38"/>
      <c r="B168" s="39"/>
      <c r="C168" s="243" t="s">
        <v>270</v>
      </c>
      <c r="D168" s="243" t="s">
        <v>141</v>
      </c>
      <c r="E168" s="244" t="s">
        <v>271</v>
      </c>
      <c r="F168" s="245" t="s">
        <v>272</v>
      </c>
      <c r="G168" s="246" t="s">
        <v>196</v>
      </c>
      <c r="H168" s="247">
        <v>13</v>
      </c>
      <c r="I168" s="248"/>
      <c r="J168" s="249">
        <f>ROUND(I168*H168,2)</f>
        <v>0</v>
      </c>
      <c r="K168" s="250"/>
      <c r="L168" s="41"/>
      <c r="M168" s="251" t="s">
        <v>1</v>
      </c>
      <c r="N168" s="252" t="s">
        <v>40</v>
      </c>
      <c r="O168" s="91"/>
      <c r="P168" s="253">
        <f>O168*H168</f>
        <v>0</v>
      </c>
      <c r="Q168" s="253">
        <v>0</v>
      </c>
      <c r="R168" s="253">
        <f>Q168*H168</f>
        <v>0</v>
      </c>
      <c r="S168" s="253">
        <v>0</v>
      </c>
      <c r="T168" s="254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55" t="s">
        <v>145</v>
      </c>
      <c r="AT168" s="255" t="s">
        <v>141</v>
      </c>
      <c r="AU168" s="255" t="s">
        <v>85</v>
      </c>
      <c r="AY168" s="15" t="s">
        <v>138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5" t="s">
        <v>83</v>
      </c>
      <c r="BK168" s="143">
        <f>ROUND(I168*H168,2)</f>
        <v>0</v>
      </c>
      <c r="BL168" s="15" t="s">
        <v>145</v>
      </c>
      <c r="BM168" s="255" t="s">
        <v>273</v>
      </c>
    </row>
    <row r="169" s="2" customFormat="1" ht="38.55" customHeight="1">
      <c r="A169" s="38"/>
      <c r="B169" s="39"/>
      <c r="C169" s="256" t="s">
        <v>274</v>
      </c>
      <c r="D169" s="256" t="s">
        <v>156</v>
      </c>
      <c r="E169" s="257" t="s">
        <v>275</v>
      </c>
      <c r="F169" s="258" t="s">
        <v>276</v>
      </c>
      <c r="G169" s="259" t="s">
        <v>196</v>
      </c>
      <c r="H169" s="260">
        <v>13</v>
      </c>
      <c r="I169" s="261"/>
      <c r="J169" s="262">
        <f>ROUND(I169*H169,2)</f>
        <v>0</v>
      </c>
      <c r="K169" s="263"/>
      <c r="L169" s="264"/>
      <c r="M169" s="265" t="s">
        <v>1</v>
      </c>
      <c r="N169" s="266" t="s">
        <v>40</v>
      </c>
      <c r="O169" s="91"/>
      <c r="P169" s="253">
        <f>O169*H169</f>
        <v>0</v>
      </c>
      <c r="Q169" s="253">
        <v>0</v>
      </c>
      <c r="R169" s="253">
        <f>Q169*H169</f>
        <v>0</v>
      </c>
      <c r="S169" s="253">
        <v>0</v>
      </c>
      <c r="T169" s="254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55" t="s">
        <v>160</v>
      </c>
      <c r="AT169" s="255" t="s">
        <v>156</v>
      </c>
      <c r="AU169" s="255" t="s">
        <v>85</v>
      </c>
      <c r="AY169" s="15" t="s">
        <v>138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5" t="s">
        <v>83</v>
      </c>
      <c r="BK169" s="143">
        <f>ROUND(I169*H169,2)</f>
        <v>0</v>
      </c>
      <c r="BL169" s="15" t="s">
        <v>145</v>
      </c>
      <c r="BM169" s="255" t="s">
        <v>277</v>
      </c>
    </row>
    <row r="170" s="2" customFormat="1" ht="24.15" customHeight="1">
      <c r="A170" s="38"/>
      <c r="B170" s="39"/>
      <c r="C170" s="243" t="s">
        <v>278</v>
      </c>
      <c r="D170" s="243" t="s">
        <v>141</v>
      </c>
      <c r="E170" s="244" t="s">
        <v>279</v>
      </c>
      <c r="F170" s="245" t="s">
        <v>272</v>
      </c>
      <c r="G170" s="246" t="s">
        <v>196</v>
      </c>
      <c r="H170" s="247">
        <v>9</v>
      </c>
      <c r="I170" s="248"/>
      <c r="J170" s="249">
        <f>ROUND(I170*H170,2)</f>
        <v>0</v>
      </c>
      <c r="K170" s="250"/>
      <c r="L170" s="41"/>
      <c r="M170" s="251" t="s">
        <v>1</v>
      </c>
      <c r="N170" s="252" t="s">
        <v>40</v>
      </c>
      <c r="O170" s="91"/>
      <c r="P170" s="253">
        <f>O170*H170</f>
        <v>0</v>
      </c>
      <c r="Q170" s="253">
        <v>0</v>
      </c>
      <c r="R170" s="253">
        <f>Q170*H170</f>
        <v>0</v>
      </c>
      <c r="S170" s="253">
        <v>0</v>
      </c>
      <c r="T170" s="254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55" t="s">
        <v>145</v>
      </c>
      <c r="AT170" s="255" t="s">
        <v>141</v>
      </c>
      <c r="AU170" s="255" t="s">
        <v>85</v>
      </c>
      <c r="AY170" s="15" t="s">
        <v>138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5" t="s">
        <v>83</v>
      </c>
      <c r="BK170" s="143">
        <f>ROUND(I170*H170,2)</f>
        <v>0</v>
      </c>
      <c r="BL170" s="15" t="s">
        <v>145</v>
      </c>
      <c r="BM170" s="255" t="s">
        <v>280</v>
      </c>
    </row>
    <row r="171" s="2" customFormat="1" ht="24.9" customHeight="1">
      <c r="A171" s="38"/>
      <c r="B171" s="39"/>
      <c r="C171" s="256" t="s">
        <v>281</v>
      </c>
      <c r="D171" s="256" t="s">
        <v>156</v>
      </c>
      <c r="E171" s="257" t="s">
        <v>282</v>
      </c>
      <c r="F171" s="258" t="s">
        <v>283</v>
      </c>
      <c r="G171" s="259" t="s">
        <v>196</v>
      </c>
      <c r="H171" s="260">
        <v>9</v>
      </c>
      <c r="I171" s="261"/>
      <c r="J171" s="262">
        <f>ROUND(I171*H171,2)</f>
        <v>0</v>
      </c>
      <c r="K171" s="263"/>
      <c r="L171" s="264"/>
      <c r="M171" s="265" t="s">
        <v>1</v>
      </c>
      <c r="N171" s="266" t="s">
        <v>40</v>
      </c>
      <c r="O171" s="91"/>
      <c r="P171" s="253">
        <f>O171*H171</f>
        <v>0</v>
      </c>
      <c r="Q171" s="253">
        <v>0</v>
      </c>
      <c r="R171" s="253">
        <f>Q171*H171</f>
        <v>0</v>
      </c>
      <c r="S171" s="253">
        <v>0</v>
      </c>
      <c r="T171" s="254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55" t="s">
        <v>160</v>
      </c>
      <c r="AT171" s="255" t="s">
        <v>156</v>
      </c>
      <c r="AU171" s="255" t="s">
        <v>85</v>
      </c>
      <c r="AY171" s="15" t="s">
        <v>138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5" t="s">
        <v>83</v>
      </c>
      <c r="BK171" s="143">
        <f>ROUND(I171*H171,2)</f>
        <v>0</v>
      </c>
      <c r="BL171" s="15" t="s">
        <v>145</v>
      </c>
      <c r="BM171" s="255" t="s">
        <v>284</v>
      </c>
    </row>
    <row r="172" s="2" customFormat="1" ht="24.15" customHeight="1">
      <c r="A172" s="38"/>
      <c r="B172" s="39"/>
      <c r="C172" s="243" t="s">
        <v>285</v>
      </c>
      <c r="D172" s="243" t="s">
        <v>141</v>
      </c>
      <c r="E172" s="244" t="s">
        <v>286</v>
      </c>
      <c r="F172" s="245" t="s">
        <v>287</v>
      </c>
      <c r="G172" s="246" t="s">
        <v>196</v>
      </c>
      <c r="H172" s="247">
        <v>3</v>
      </c>
      <c r="I172" s="248"/>
      <c r="J172" s="249">
        <f>ROUND(I172*H172,2)</f>
        <v>0</v>
      </c>
      <c r="K172" s="250"/>
      <c r="L172" s="41"/>
      <c r="M172" s="251" t="s">
        <v>1</v>
      </c>
      <c r="N172" s="252" t="s">
        <v>40</v>
      </c>
      <c r="O172" s="91"/>
      <c r="P172" s="253">
        <f>O172*H172</f>
        <v>0</v>
      </c>
      <c r="Q172" s="253">
        <v>0</v>
      </c>
      <c r="R172" s="253">
        <f>Q172*H172</f>
        <v>0</v>
      </c>
      <c r="S172" s="253">
        <v>0</v>
      </c>
      <c r="T172" s="254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55" t="s">
        <v>145</v>
      </c>
      <c r="AT172" s="255" t="s">
        <v>141</v>
      </c>
      <c r="AU172" s="255" t="s">
        <v>85</v>
      </c>
      <c r="AY172" s="15" t="s">
        <v>138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5" t="s">
        <v>83</v>
      </c>
      <c r="BK172" s="143">
        <f>ROUND(I172*H172,2)</f>
        <v>0</v>
      </c>
      <c r="BL172" s="15" t="s">
        <v>145</v>
      </c>
      <c r="BM172" s="255" t="s">
        <v>288</v>
      </c>
    </row>
    <row r="173" s="2" customFormat="1" ht="24.15" customHeight="1">
      <c r="A173" s="38"/>
      <c r="B173" s="39"/>
      <c r="C173" s="256" t="s">
        <v>289</v>
      </c>
      <c r="D173" s="256" t="s">
        <v>156</v>
      </c>
      <c r="E173" s="257" t="s">
        <v>290</v>
      </c>
      <c r="F173" s="258" t="s">
        <v>291</v>
      </c>
      <c r="G173" s="259" t="s">
        <v>196</v>
      </c>
      <c r="H173" s="260">
        <v>3</v>
      </c>
      <c r="I173" s="261"/>
      <c r="J173" s="262">
        <f>ROUND(I173*H173,2)</f>
        <v>0</v>
      </c>
      <c r="K173" s="263"/>
      <c r="L173" s="264"/>
      <c r="M173" s="265" t="s">
        <v>1</v>
      </c>
      <c r="N173" s="266" t="s">
        <v>40</v>
      </c>
      <c r="O173" s="91"/>
      <c r="P173" s="253">
        <f>O173*H173</f>
        <v>0</v>
      </c>
      <c r="Q173" s="253">
        <v>0</v>
      </c>
      <c r="R173" s="253">
        <f>Q173*H173</f>
        <v>0</v>
      </c>
      <c r="S173" s="253">
        <v>0</v>
      </c>
      <c r="T173" s="254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55" t="s">
        <v>160</v>
      </c>
      <c r="AT173" s="255" t="s">
        <v>156</v>
      </c>
      <c r="AU173" s="255" t="s">
        <v>85</v>
      </c>
      <c r="AY173" s="15" t="s">
        <v>138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5" t="s">
        <v>83</v>
      </c>
      <c r="BK173" s="143">
        <f>ROUND(I173*H173,2)</f>
        <v>0</v>
      </c>
      <c r="BL173" s="15" t="s">
        <v>145</v>
      </c>
      <c r="BM173" s="255" t="s">
        <v>292</v>
      </c>
    </row>
    <row r="174" s="2" customFormat="1" ht="16.5" customHeight="1">
      <c r="A174" s="38"/>
      <c r="B174" s="39"/>
      <c r="C174" s="243" t="s">
        <v>293</v>
      </c>
      <c r="D174" s="243" t="s">
        <v>141</v>
      </c>
      <c r="E174" s="244" t="s">
        <v>294</v>
      </c>
      <c r="F174" s="245" t="s">
        <v>295</v>
      </c>
      <c r="G174" s="246" t="s">
        <v>196</v>
      </c>
      <c r="H174" s="247">
        <v>22</v>
      </c>
      <c r="I174" s="248"/>
      <c r="J174" s="249">
        <f>ROUND(I174*H174,2)</f>
        <v>0</v>
      </c>
      <c r="K174" s="250"/>
      <c r="L174" s="41"/>
      <c r="M174" s="251" t="s">
        <v>1</v>
      </c>
      <c r="N174" s="252" t="s">
        <v>40</v>
      </c>
      <c r="O174" s="91"/>
      <c r="P174" s="253">
        <f>O174*H174</f>
        <v>0</v>
      </c>
      <c r="Q174" s="253">
        <v>0</v>
      </c>
      <c r="R174" s="253">
        <f>Q174*H174</f>
        <v>0</v>
      </c>
      <c r="S174" s="253">
        <v>0</v>
      </c>
      <c r="T174" s="254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55" t="s">
        <v>145</v>
      </c>
      <c r="AT174" s="255" t="s">
        <v>141</v>
      </c>
      <c r="AU174" s="255" t="s">
        <v>85</v>
      </c>
      <c r="AY174" s="15" t="s">
        <v>138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5" t="s">
        <v>83</v>
      </c>
      <c r="BK174" s="143">
        <f>ROUND(I174*H174,2)</f>
        <v>0</v>
      </c>
      <c r="BL174" s="15" t="s">
        <v>145</v>
      </c>
      <c r="BM174" s="255" t="s">
        <v>296</v>
      </c>
    </row>
    <row r="175" s="2" customFormat="1" ht="16.5" customHeight="1">
      <c r="A175" s="38"/>
      <c r="B175" s="39"/>
      <c r="C175" s="256" t="s">
        <v>297</v>
      </c>
      <c r="D175" s="256" t="s">
        <v>156</v>
      </c>
      <c r="E175" s="257" t="s">
        <v>298</v>
      </c>
      <c r="F175" s="258" t="s">
        <v>299</v>
      </c>
      <c r="G175" s="259" t="s">
        <v>196</v>
      </c>
      <c r="H175" s="260">
        <v>22</v>
      </c>
      <c r="I175" s="261"/>
      <c r="J175" s="262">
        <f>ROUND(I175*H175,2)</f>
        <v>0</v>
      </c>
      <c r="K175" s="263"/>
      <c r="L175" s="264"/>
      <c r="M175" s="265" t="s">
        <v>1</v>
      </c>
      <c r="N175" s="266" t="s">
        <v>40</v>
      </c>
      <c r="O175" s="91"/>
      <c r="P175" s="253">
        <f>O175*H175</f>
        <v>0</v>
      </c>
      <c r="Q175" s="253">
        <v>0</v>
      </c>
      <c r="R175" s="253">
        <f>Q175*H175</f>
        <v>0</v>
      </c>
      <c r="S175" s="253">
        <v>0</v>
      </c>
      <c r="T175" s="254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55" t="s">
        <v>160</v>
      </c>
      <c r="AT175" s="255" t="s">
        <v>156</v>
      </c>
      <c r="AU175" s="255" t="s">
        <v>85</v>
      </c>
      <c r="AY175" s="15" t="s">
        <v>138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5" t="s">
        <v>83</v>
      </c>
      <c r="BK175" s="143">
        <f>ROUND(I175*H175,2)</f>
        <v>0</v>
      </c>
      <c r="BL175" s="15" t="s">
        <v>145</v>
      </c>
      <c r="BM175" s="255" t="s">
        <v>300</v>
      </c>
    </row>
    <row r="176" s="2" customFormat="1" ht="16.5" customHeight="1">
      <c r="A176" s="38"/>
      <c r="B176" s="39"/>
      <c r="C176" s="243" t="s">
        <v>301</v>
      </c>
      <c r="D176" s="243" t="s">
        <v>141</v>
      </c>
      <c r="E176" s="244" t="s">
        <v>302</v>
      </c>
      <c r="F176" s="245" t="s">
        <v>303</v>
      </c>
      <c r="G176" s="246" t="s">
        <v>196</v>
      </c>
      <c r="H176" s="247">
        <v>1</v>
      </c>
      <c r="I176" s="248"/>
      <c r="J176" s="249">
        <f>ROUND(I176*H176,2)</f>
        <v>0</v>
      </c>
      <c r="K176" s="250"/>
      <c r="L176" s="41"/>
      <c r="M176" s="251" t="s">
        <v>1</v>
      </c>
      <c r="N176" s="252" t="s">
        <v>40</v>
      </c>
      <c r="O176" s="91"/>
      <c r="P176" s="253">
        <f>O176*H176</f>
        <v>0</v>
      </c>
      <c r="Q176" s="253">
        <v>0</v>
      </c>
      <c r="R176" s="253">
        <f>Q176*H176</f>
        <v>0</v>
      </c>
      <c r="S176" s="253">
        <v>0</v>
      </c>
      <c r="T176" s="254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55" t="s">
        <v>145</v>
      </c>
      <c r="AT176" s="255" t="s">
        <v>141</v>
      </c>
      <c r="AU176" s="255" t="s">
        <v>85</v>
      </c>
      <c r="AY176" s="15" t="s">
        <v>138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5" t="s">
        <v>83</v>
      </c>
      <c r="BK176" s="143">
        <f>ROUND(I176*H176,2)</f>
        <v>0</v>
      </c>
      <c r="BL176" s="15" t="s">
        <v>145</v>
      </c>
      <c r="BM176" s="255" t="s">
        <v>304</v>
      </c>
    </row>
    <row r="177" s="2" customFormat="1" ht="16.5" customHeight="1">
      <c r="A177" s="38"/>
      <c r="B177" s="39"/>
      <c r="C177" s="256" t="s">
        <v>305</v>
      </c>
      <c r="D177" s="256" t="s">
        <v>156</v>
      </c>
      <c r="E177" s="257" t="s">
        <v>306</v>
      </c>
      <c r="F177" s="258" t="s">
        <v>307</v>
      </c>
      <c r="G177" s="259" t="s">
        <v>196</v>
      </c>
      <c r="H177" s="260">
        <v>1</v>
      </c>
      <c r="I177" s="261"/>
      <c r="J177" s="262">
        <f>ROUND(I177*H177,2)</f>
        <v>0</v>
      </c>
      <c r="K177" s="263"/>
      <c r="L177" s="264"/>
      <c r="M177" s="265" t="s">
        <v>1</v>
      </c>
      <c r="N177" s="266" t="s">
        <v>40</v>
      </c>
      <c r="O177" s="91"/>
      <c r="P177" s="253">
        <f>O177*H177</f>
        <v>0</v>
      </c>
      <c r="Q177" s="253">
        <v>0</v>
      </c>
      <c r="R177" s="253">
        <f>Q177*H177</f>
        <v>0</v>
      </c>
      <c r="S177" s="253">
        <v>0</v>
      </c>
      <c r="T177" s="254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55" t="s">
        <v>160</v>
      </c>
      <c r="AT177" s="255" t="s">
        <v>156</v>
      </c>
      <c r="AU177" s="255" t="s">
        <v>85</v>
      </c>
      <c r="AY177" s="15" t="s">
        <v>138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5" t="s">
        <v>83</v>
      </c>
      <c r="BK177" s="143">
        <f>ROUND(I177*H177,2)</f>
        <v>0</v>
      </c>
      <c r="BL177" s="15" t="s">
        <v>145</v>
      </c>
      <c r="BM177" s="255" t="s">
        <v>308</v>
      </c>
    </row>
    <row r="178" s="2" customFormat="1" ht="16.5" customHeight="1">
      <c r="A178" s="38"/>
      <c r="B178" s="39"/>
      <c r="C178" s="243" t="s">
        <v>309</v>
      </c>
      <c r="D178" s="243" t="s">
        <v>141</v>
      </c>
      <c r="E178" s="244" t="s">
        <v>310</v>
      </c>
      <c r="F178" s="245" t="s">
        <v>311</v>
      </c>
      <c r="G178" s="246" t="s">
        <v>196</v>
      </c>
      <c r="H178" s="247">
        <v>2</v>
      </c>
      <c r="I178" s="248"/>
      <c r="J178" s="249">
        <f>ROUND(I178*H178,2)</f>
        <v>0</v>
      </c>
      <c r="K178" s="250"/>
      <c r="L178" s="41"/>
      <c r="M178" s="251" t="s">
        <v>1</v>
      </c>
      <c r="N178" s="252" t="s">
        <v>40</v>
      </c>
      <c r="O178" s="91"/>
      <c r="P178" s="253">
        <f>O178*H178</f>
        <v>0</v>
      </c>
      <c r="Q178" s="253">
        <v>0</v>
      </c>
      <c r="R178" s="253">
        <f>Q178*H178</f>
        <v>0</v>
      </c>
      <c r="S178" s="253">
        <v>0</v>
      </c>
      <c r="T178" s="254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55" t="s">
        <v>145</v>
      </c>
      <c r="AT178" s="255" t="s">
        <v>141</v>
      </c>
      <c r="AU178" s="255" t="s">
        <v>85</v>
      </c>
      <c r="AY178" s="15" t="s">
        <v>138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5" t="s">
        <v>83</v>
      </c>
      <c r="BK178" s="143">
        <f>ROUND(I178*H178,2)</f>
        <v>0</v>
      </c>
      <c r="BL178" s="15" t="s">
        <v>145</v>
      </c>
      <c r="BM178" s="255" t="s">
        <v>312</v>
      </c>
    </row>
    <row r="179" s="2" customFormat="1" ht="16.5" customHeight="1">
      <c r="A179" s="38"/>
      <c r="B179" s="39"/>
      <c r="C179" s="256" t="s">
        <v>313</v>
      </c>
      <c r="D179" s="256" t="s">
        <v>156</v>
      </c>
      <c r="E179" s="257" t="s">
        <v>314</v>
      </c>
      <c r="F179" s="258" t="s">
        <v>315</v>
      </c>
      <c r="G179" s="259" t="s">
        <v>196</v>
      </c>
      <c r="H179" s="260">
        <v>2</v>
      </c>
      <c r="I179" s="261"/>
      <c r="J179" s="262">
        <f>ROUND(I179*H179,2)</f>
        <v>0</v>
      </c>
      <c r="K179" s="263"/>
      <c r="L179" s="264"/>
      <c r="M179" s="265" t="s">
        <v>1</v>
      </c>
      <c r="N179" s="266" t="s">
        <v>40</v>
      </c>
      <c r="O179" s="91"/>
      <c r="P179" s="253">
        <f>O179*H179</f>
        <v>0</v>
      </c>
      <c r="Q179" s="253">
        <v>0</v>
      </c>
      <c r="R179" s="253">
        <f>Q179*H179</f>
        <v>0</v>
      </c>
      <c r="S179" s="253">
        <v>0</v>
      </c>
      <c r="T179" s="254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55" t="s">
        <v>160</v>
      </c>
      <c r="AT179" s="255" t="s">
        <v>156</v>
      </c>
      <c r="AU179" s="255" t="s">
        <v>85</v>
      </c>
      <c r="AY179" s="15" t="s">
        <v>138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5" t="s">
        <v>83</v>
      </c>
      <c r="BK179" s="143">
        <f>ROUND(I179*H179,2)</f>
        <v>0</v>
      </c>
      <c r="BL179" s="15" t="s">
        <v>145</v>
      </c>
      <c r="BM179" s="255" t="s">
        <v>316</v>
      </c>
    </row>
    <row r="180" s="2" customFormat="1" ht="16.5" customHeight="1">
      <c r="A180" s="38"/>
      <c r="B180" s="39"/>
      <c r="C180" s="243" t="s">
        <v>317</v>
      </c>
      <c r="D180" s="243" t="s">
        <v>141</v>
      </c>
      <c r="E180" s="244" t="s">
        <v>318</v>
      </c>
      <c r="F180" s="245" t="s">
        <v>319</v>
      </c>
      <c r="G180" s="246" t="s">
        <v>196</v>
      </c>
      <c r="H180" s="247">
        <v>3</v>
      </c>
      <c r="I180" s="248"/>
      <c r="J180" s="249">
        <f>ROUND(I180*H180,2)</f>
        <v>0</v>
      </c>
      <c r="K180" s="250"/>
      <c r="L180" s="41"/>
      <c r="M180" s="251" t="s">
        <v>1</v>
      </c>
      <c r="N180" s="252" t="s">
        <v>40</v>
      </c>
      <c r="O180" s="91"/>
      <c r="P180" s="253">
        <f>O180*H180</f>
        <v>0</v>
      </c>
      <c r="Q180" s="253">
        <v>0</v>
      </c>
      <c r="R180" s="253">
        <f>Q180*H180</f>
        <v>0</v>
      </c>
      <c r="S180" s="253">
        <v>0</v>
      </c>
      <c r="T180" s="254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55" t="s">
        <v>145</v>
      </c>
      <c r="AT180" s="255" t="s">
        <v>141</v>
      </c>
      <c r="AU180" s="255" t="s">
        <v>85</v>
      </c>
      <c r="AY180" s="15" t="s">
        <v>138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5" t="s">
        <v>83</v>
      </c>
      <c r="BK180" s="143">
        <f>ROUND(I180*H180,2)</f>
        <v>0</v>
      </c>
      <c r="BL180" s="15" t="s">
        <v>145</v>
      </c>
      <c r="BM180" s="255" t="s">
        <v>320</v>
      </c>
    </row>
    <row r="181" s="2" customFormat="1" ht="16.5" customHeight="1">
      <c r="A181" s="38"/>
      <c r="B181" s="39"/>
      <c r="C181" s="256" t="s">
        <v>321</v>
      </c>
      <c r="D181" s="256" t="s">
        <v>156</v>
      </c>
      <c r="E181" s="257" t="s">
        <v>322</v>
      </c>
      <c r="F181" s="258" t="s">
        <v>323</v>
      </c>
      <c r="G181" s="259" t="s">
        <v>196</v>
      </c>
      <c r="H181" s="260">
        <v>3</v>
      </c>
      <c r="I181" s="261"/>
      <c r="J181" s="262">
        <f>ROUND(I181*H181,2)</f>
        <v>0</v>
      </c>
      <c r="K181" s="263"/>
      <c r="L181" s="264"/>
      <c r="M181" s="265" t="s">
        <v>1</v>
      </c>
      <c r="N181" s="266" t="s">
        <v>40</v>
      </c>
      <c r="O181" s="91"/>
      <c r="P181" s="253">
        <f>O181*H181</f>
        <v>0</v>
      </c>
      <c r="Q181" s="253">
        <v>0</v>
      </c>
      <c r="R181" s="253">
        <f>Q181*H181</f>
        <v>0</v>
      </c>
      <c r="S181" s="253">
        <v>0</v>
      </c>
      <c r="T181" s="254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55" t="s">
        <v>160</v>
      </c>
      <c r="AT181" s="255" t="s">
        <v>156</v>
      </c>
      <c r="AU181" s="255" t="s">
        <v>85</v>
      </c>
      <c r="AY181" s="15" t="s">
        <v>138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5" t="s">
        <v>83</v>
      </c>
      <c r="BK181" s="143">
        <f>ROUND(I181*H181,2)</f>
        <v>0</v>
      </c>
      <c r="BL181" s="15" t="s">
        <v>145</v>
      </c>
      <c r="BM181" s="255" t="s">
        <v>324</v>
      </c>
    </row>
    <row r="182" s="2" customFormat="1" ht="21.75" customHeight="1">
      <c r="A182" s="38"/>
      <c r="B182" s="39"/>
      <c r="C182" s="243" t="s">
        <v>325</v>
      </c>
      <c r="D182" s="243" t="s">
        <v>141</v>
      </c>
      <c r="E182" s="244" t="s">
        <v>326</v>
      </c>
      <c r="F182" s="245" t="s">
        <v>327</v>
      </c>
      <c r="G182" s="246" t="s">
        <v>196</v>
      </c>
      <c r="H182" s="247">
        <v>35</v>
      </c>
      <c r="I182" s="248"/>
      <c r="J182" s="249">
        <f>ROUND(I182*H182,2)</f>
        <v>0</v>
      </c>
      <c r="K182" s="250"/>
      <c r="L182" s="41"/>
      <c r="M182" s="251" t="s">
        <v>1</v>
      </c>
      <c r="N182" s="252" t="s">
        <v>40</v>
      </c>
      <c r="O182" s="91"/>
      <c r="P182" s="253">
        <f>O182*H182</f>
        <v>0</v>
      </c>
      <c r="Q182" s="253">
        <v>0</v>
      </c>
      <c r="R182" s="253">
        <f>Q182*H182</f>
        <v>0</v>
      </c>
      <c r="S182" s="253">
        <v>0</v>
      </c>
      <c r="T182" s="254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55" t="s">
        <v>145</v>
      </c>
      <c r="AT182" s="255" t="s">
        <v>141</v>
      </c>
      <c r="AU182" s="255" t="s">
        <v>85</v>
      </c>
      <c r="AY182" s="15" t="s">
        <v>138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5" t="s">
        <v>83</v>
      </c>
      <c r="BK182" s="143">
        <f>ROUND(I182*H182,2)</f>
        <v>0</v>
      </c>
      <c r="BL182" s="15" t="s">
        <v>145</v>
      </c>
      <c r="BM182" s="255" t="s">
        <v>328</v>
      </c>
    </row>
    <row r="183" s="2" customFormat="1" ht="24.9" customHeight="1">
      <c r="A183" s="38"/>
      <c r="B183" s="39"/>
      <c r="C183" s="256" t="s">
        <v>329</v>
      </c>
      <c r="D183" s="256" t="s">
        <v>156</v>
      </c>
      <c r="E183" s="257" t="s">
        <v>330</v>
      </c>
      <c r="F183" s="258" t="s">
        <v>331</v>
      </c>
      <c r="G183" s="259" t="s">
        <v>196</v>
      </c>
      <c r="H183" s="260">
        <v>35</v>
      </c>
      <c r="I183" s="261"/>
      <c r="J183" s="262">
        <f>ROUND(I183*H183,2)</f>
        <v>0</v>
      </c>
      <c r="K183" s="263"/>
      <c r="L183" s="264"/>
      <c r="M183" s="265" t="s">
        <v>1</v>
      </c>
      <c r="N183" s="266" t="s">
        <v>40</v>
      </c>
      <c r="O183" s="91"/>
      <c r="P183" s="253">
        <f>O183*H183</f>
        <v>0</v>
      </c>
      <c r="Q183" s="253">
        <v>4.0000000000000003E-05</v>
      </c>
      <c r="R183" s="253">
        <f>Q183*H183</f>
        <v>0.0014000000000000002</v>
      </c>
      <c r="S183" s="253">
        <v>0</v>
      </c>
      <c r="T183" s="254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55" t="s">
        <v>160</v>
      </c>
      <c r="AT183" s="255" t="s">
        <v>156</v>
      </c>
      <c r="AU183" s="255" t="s">
        <v>85</v>
      </c>
      <c r="AY183" s="15" t="s">
        <v>138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5" t="s">
        <v>83</v>
      </c>
      <c r="BK183" s="143">
        <f>ROUND(I183*H183,2)</f>
        <v>0</v>
      </c>
      <c r="BL183" s="15" t="s">
        <v>145</v>
      </c>
      <c r="BM183" s="255" t="s">
        <v>332</v>
      </c>
    </row>
    <row r="184" s="2" customFormat="1" ht="16.5" customHeight="1">
      <c r="A184" s="38"/>
      <c r="B184" s="39"/>
      <c r="C184" s="243" t="s">
        <v>333</v>
      </c>
      <c r="D184" s="243" t="s">
        <v>141</v>
      </c>
      <c r="E184" s="244" t="s">
        <v>334</v>
      </c>
      <c r="F184" s="245" t="s">
        <v>335</v>
      </c>
      <c r="G184" s="246" t="s">
        <v>196</v>
      </c>
      <c r="H184" s="247">
        <v>1</v>
      </c>
      <c r="I184" s="248"/>
      <c r="J184" s="249">
        <f>ROUND(I184*H184,2)</f>
        <v>0</v>
      </c>
      <c r="K184" s="250"/>
      <c r="L184" s="41"/>
      <c r="M184" s="251" t="s">
        <v>1</v>
      </c>
      <c r="N184" s="252" t="s">
        <v>40</v>
      </c>
      <c r="O184" s="91"/>
      <c r="P184" s="253">
        <f>O184*H184</f>
        <v>0</v>
      </c>
      <c r="Q184" s="253">
        <v>0</v>
      </c>
      <c r="R184" s="253">
        <f>Q184*H184</f>
        <v>0</v>
      </c>
      <c r="S184" s="253">
        <v>0</v>
      </c>
      <c r="T184" s="254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55" t="s">
        <v>145</v>
      </c>
      <c r="AT184" s="255" t="s">
        <v>141</v>
      </c>
      <c r="AU184" s="255" t="s">
        <v>85</v>
      </c>
      <c r="AY184" s="15" t="s">
        <v>138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5" t="s">
        <v>83</v>
      </c>
      <c r="BK184" s="143">
        <f>ROUND(I184*H184,2)</f>
        <v>0</v>
      </c>
      <c r="BL184" s="15" t="s">
        <v>145</v>
      </c>
      <c r="BM184" s="255" t="s">
        <v>336</v>
      </c>
    </row>
    <row r="185" s="2" customFormat="1" ht="24.9" customHeight="1">
      <c r="A185" s="38"/>
      <c r="B185" s="39"/>
      <c r="C185" s="256" t="s">
        <v>337</v>
      </c>
      <c r="D185" s="256" t="s">
        <v>156</v>
      </c>
      <c r="E185" s="257" t="s">
        <v>338</v>
      </c>
      <c r="F185" s="258" t="s">
        <v>339</v>
      </c>
      <c r="G185" s="259" t="s">
        <v>196</v>
      </c>
      <c r="H185" s="260">
        <v>1</v>
      </c>
      <c r="I185" s="261"/>
      <c r="J185" s="262">
        <f>ROUND(I185*H185,2)</f>
        <v>0</v>
      </c>
      <c r="K185" s="263"/>
      <c r="L185" s="264"/>
      <c r="M185" s="265" t="s">
        <v>1</v>
      </c>
      <c r="N185" s="266" t="s">
        <v>40</v>
      </c>
      <c r="O185" s="91"/>
      <c r="P185" s="253">
        <f>O185*H185</f>
        <v>0</v>
      </c>
      <c r="Q185" s="253">
        <v>3.0000000000000001E-05</v>
      </c>
      <c r="R185" s="253">
        <f>Q185*H185</f>
        <v>3.0000000000000001E-05</v>
      </c>
      <c r="S185" s="253">
        <v>0</v>
      </c>
      <c r="T185" s="254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55" t="s">
        <v>160</v>
      </c>
      <c r="AT185" s="255" t="s">
        <v>156</v>
      </c>
      <c r="AU185" s="255" t="s">
        <v>85</v>
      </c>
      <c r="AY185" s="15" t="s">
        <v>138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5" t="s">
        <v>83</v>
      </c>
      <c r="BK185" s="143">
        <f>ROUND(I185*H185,2)</f>
        <v>0</v>
      </c>
      <c r="BL185" s="15" t="s">
        <v>145</v>
      </c>
      <c r="BM185" s="255" t="s">
        <v>340</v>
      </c>
    </row>
    <row r="186" s="2" customFormat="1" ht="16.5" customHeight="1">
      <c r="A186" s="38"/>
      <c r="B186" s="39"/>
      <c r="C186" s="243" t="s">
        <v>341</v>
      </c>
      <c r="D186" s="243" t="s">
        <v>141</v>
      </c>
      <c r="E186" s="244" t="s">
        <v>342</v>
      </c>
      <c r="F186" s="245" t="s">
        <v>343</v>
      </c>
      <c r="G186" s="246" t="s">
        <v>196</v>
      </c>
      <c r="H186" s="247">
        <v>2</v>
      </c>
      <c r="I186" s="248"/>
      <c r="J186" s="249">
        <f>ROUND(I186*H186,2)</f>
        <v>0</v>
      </c>
      <c r="K186" s="250"/>
      <c r="L186" s="41"/>
      <c r="M186" s="251" t="s">
        <v>1</v>
      </c>
      <c r="N186" s="252" t="s">
        <v>40</v>
      </c>
      <c r="O186" s="91"/>
      <c r="P186" s="253">
        <f>O186*H186</f>
        <v>0</v>
      </c>
      <c r="Q186" s="253">
        <v>0</v>
      </c>
      <c r="R186" s="253">
        <f>Q186*H186</f>
        <v>0</v>
      </c>
      <c r="S186" s="253">
        <v>0</v>
      </c>
      <c r="T186" s="254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55" t="s">
        <v>145</v>
      </c>
      <c r="AT186" s="255" t="s">
        <v>141</v>
      </c>
      <c r="AU186" s="255" t="s">
        <v>85</v>
      </c>
      <c r="AY186" s="15" t="s">
        <v>138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5" t="s">
        <v>83</v>
      </c>
      <c r="BK186" s="143">
        <f>ROUND(I186*H186,2)</f>
        <v>0</v>
      </c>
      <c r="BL186" s="15" t="s">
        <v>145</v>
      </c>
      <c r="BM186" s="255" t="s">
        <v>344</v>
      </c>
    </row>
    <row r="187" s="2" customFormat="1" ht="24.9" customHeight="1">
      <c r="A187" s="38"/>
      <c r="B187" s="39"/>
      <c r="C187" s="256" t="s">
        <v>345</v>
      </c>
      <c r="D187" s="256" t="s">
        <v>156</v>
      </c>
      <c r="E187" s="257" t="s">
        <v>346</v>
      </c>
      <c r="F187" s="258" t="s">
        <v>347</v>
      </c>
      <c r="G187" s="259" t="s">
        <v>196</v>
      </c>
      <c r="H187" s="260">
        <v>2</v>
      </c>
      <c r="I187" s="261"/>
      <c r="J187" s="262">
        <f>ROUND(I187*H187,2)</f>
        <v>0</v>
      </c>
      <c r="K187" s="263"/>
      <c r="L187" s="264"/>
      <c r="M187" s="265" t="s">
        <v>1</v>
      </c>
      <c r="N187" s="266" t="s">
        <v>40</v>
      </c>
      <c r="O187" s="91"/>
      <c r="P187" s="253">
        <f>O187*H187</f>
        <v>0</v>
      </c>
      <c r="Q187" s="253">
        <v>0.00010000000000000001</v>
      </c>
      <c r="R187" s="253">
        <f>Q187*H187</f>
        <v>0.00020000000000000001</v>
      </c>
      <c r="S187" s="253">
        <v>0</v>
      </c>
      <c r="T187" s="254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55" t="s">
        <v>160</v>
      </c>
      <c r="AT187" s="255" t="s">
        <v>156</v>
      </c>
      <c r="AU187" s="255" t="s">
        <v>85</v>
      </c>
      <c r="AY187" s="15" t="s">
        <v>138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5" t="s">
        <v>83</v>
      </c>
      <c r="BK187" s="143">
        <f>ROUND(I187*H187,2)</f>
        <v>0</v>
      </c>
      <c r="BL187" s="15" t="s">
        <v>145</v>
      </c>
      <c r="BM187" s="255" t="s">
        <v>348</v>
      </c>
    </row>
    <row r="188" s="2" customFormat="1" ht="16.5" customHeight="1">
      <c r="A188" s="38"/>
      <c r="B188" s="39"/>
      <c r="C188" s="243" t="s">
        <v>349</v>
      </c>
      <c r="D188" s="243" t="s">
        <v>141</v>
      </c>
      <c r="E188" s="244" t="s">
        <v>350</v>
      </c>
      <c r="F188" s="245" t="s">
        <v>351</v>
      </c>
      <c r="G188" s="246" t="s">
        <v>196</v>
      </c>
      <c r="H188" s="247">
        <v>3</v>
      </c>
      <c r="I188" s="248"/>
      <c r="J188" s="249">
        <f>ROUND(I188*H188,2)</f>
        <v>0</v>
      </c>
      <c r="K188" s="250"/>
      <c r="L188" s="41"/>
      <c r="M188" s="251" t="s">
        <v>1</v>
      </c>
      <c r="N188" s="252" t="s">
        <v>40</v>
      </c>
      <c r="O188" s="91"/>
      <c r="P188" s="253">
        <f>O188*H188</f>
        <v>0</v>
      </c>
      <c r="Q188" s="253">
        <v>0</v>
      </c>
      <c r="R188" s="253">
        <f>Q188*H188</f>
        <v>0</v>
      </c>
      <c r="S188" s="253">
        <v>0</v>
      </c>
      <c r="T188" s="254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55" t="s">
        <v>145</v>
      </c>
      <c r="AT188" s="255" t="s">
        <v>141</v>
      </c>
      <c r="AU188" s="255" t="s">
        <v>85</v>
      </c>
      <c r="AY188" s="15" t="s">
        <v>138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5" t="s">
        <v>83</v>
      </c>
      <c r="BK188" s="143">
        <f>ROUND(I188*H188,2)</f>
        <v>0</v>
      </c>
      <c r="BL188" s="15" t="s">
        <v>145</v>
      </c>
      <c r="BM188" s="255" t="s">
        <v>352</v>
      </c>
    </row>
    <row r="189" s="2" customFormat="1" ht="24.9" customHeight="1">
      <c r="A189" s="38"/>
      <c r="B189" s="39"/>
      <c r="C189" s="256" t="s">
        <v>353</v>
      </c>
      <c r="D189" s="256" t="s">
        <v>156</v>
      </c>
      <c r="E189" s="257" t="s">
        <v>354</v>
      </c>
      <c r="F189" s="258" t="s">
        <v>355</v>
      </c>
      <c r="G189" s="259" t="s">
        <v>196</v>
      </c>
      <c r="H189" s="260">
        <v>3</v>
      </c>
      <c r="I189" s="261"/>
      <c r="J189" s="262">
        <f>ROUND(I189*H189,2)</f>
        <v>0</v>
      </c>
      <c r="K189" s="263"/>
      <c r="L189" s="264"/>
      <c r="M189" s="265" t="s">
        <v>1</v>
      </c>
      <c r="N189" s="266" t="s">
        <v>40</v>
      </c>
      <c r="O189" s="91"/>
      <c r="P189" s="253">
        <f>O189*H189</f>
        <v>0</v>
      </c>
      <c r="Q189" s="253">
        <v>0.00013999999999999999</v>
      </c>
      <c r="R189" s="253">
        <f>Q189*H189</f>
        <v>0.00041999999999999996</v>
      </c>
      <c r="S189" s="253">
        <v>0</v>
      </c>
      <c r="T189" s="254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55" t="s">
        <v>160</v>
      </c>
      <c r="AT189" s="255" t="s">
        <v>156</v>
      </c>
      <c r="AU189" s="255" t="s">
        <v>85</v>
      </c>
      <c r="AY189" s="15" t="s">
        <v>138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5" t="s">
        <v>83</v>
      </c>
      <c r="BK189" s="143">
        <f>ROUND(I189*H189,2)</f>
        <v>0</v>
      </c>
      <c r="BL189" s="15" t="s">
        <v>145</v>
      </c>
      <c r="BM189" s="255" t="s">
        <v>356</v>
      </c>
    </row>
    <row r="190" s="2" customFormat="1" ht="21.75" customHeight="1">
      <c r="A190" s="38"/>
      <c r="B190" s="39"/>
      <c r="C190" s="243" t="s">
        <v>357</v>
      </c>
      <c r="D190" s="243" t="s">
        <v>141</v>
      </c>
      <c r="E190" s="244" t="s">
        <v>358</v>
      </c>
      <c r="F190" s="245" t="s">
        <v>359</v>
      </c>
      <c r="G190" s="246" t="s">
        <v>196</v>
      </c>
      <c r="H190" s="247">
        <v>27</v>
      </c>
      <c r="I190" s="248"/>
      <c r="J190" s="249">
        <f>ROUND(I190*H190,2)</f>
        <v>0</v>
      </c>
      <c r="K190" s="250"/>
      <c r="L190" s="41"/>
      <c r="M190" s="251" t="s">
        <v>1</v>
      </c>
      <c r="N190" s="252" t="s">
        <v>40</v>
      </c>
      <c r="O190" s="91"/>
      <c r="P190" s="253">
        <f>O190*H190</f>
        <v>0</v>
      </c>
      <c r="Q190" s="253">
        <v>0</v>
      </c>
      <c r="R190" s="253">
        <f>Q190*H190</f>
        <v>0</v>
      </c>
      <c r="S190" s="253">
        <v>0</v>
      </c>
      <c r="T190" s="254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55" t="s">
        <v>145</v>
      </c>
      <c r="AT190" s="255" t="s">
        <v>141</v>
      </c>
      <c r="AU190" s="255" t="s">
        <v>85</v>
      </c>
      <c r="AY190" s="15" t="s">
        <v>138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5" t="s">
        <v>83</v>
      </c>
      <c r="BK190" s="143">
        <f>ROUND(I190*H190,2)</f>
        <v>0</v>
      </c>
      <c r="BL190" s="15" t="s">
        <v>145</v>
      </c>
      <c r="BM190" s="255" t="s">
        <v>360</v>
      </c>
    </row>
    <row r="191" s="2" customFormat="1" ht="21.75" customHeight="1">
      <c r="A191" s="38"/>
      <c r="B191" s="39"/>
      <c r="C191" s="256" t="s">
        <v>361</v>
      </c>
      <c r="D191" s="256" t="s">
        <v>156</v>
      </c>
      <c r="E191" s="257" t="s">
        <v>362</v>
      </c>
      <c r="F191" s="258" t="s">
        <v>359</v>
      </c>
      <c r="G191" s="259" t="s">
        <v>196</v>
      </c>
      <c r="H191" s="260">
        <v>27</v>
      </c>
      <c r="I191" s="261"/>
      <c r="J191" s="262">
        <f>ROUND(I191*H191,2)</f>
        <v>0</v>
      </c>
      <c r="K191" s="263"/>
      <c r="L191" s="264"/>
      <c r="M191" s="265" t="s">
        <v>1</v>
      </c>
      <c r="N191" s="266" t="s">
        <v>40</v>
      </c>
      <c r="O191" s="91"/>
      <c r="P191" s="253">
        <f>O191*H191</f>
        <v>0</v>
      </c>
      <c r="Q191" s="253">
        <v>0</v>
      </c>
      <c r="R191" s="253">
        <f>Q191*H191</f>
        <v>0</v>
      </c>
      <c r="S191" s="253">
        <v>0</v>
      </c>
      <c r="T191" s="254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55" t="s">
        <v>160</v>
      </c>
      <c r="AT191" s="255" t="s">
        <v>156</v>
      </c>
      <c r="AU191" s="255" t="s">
        <v>85</v>
      </c>
      <c r="AY191" s="15" t="s">
        <v>138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5" t="s">
        <v>83</v>
      </c>
      <c r="BK191" s="143">
        <f>ROUND(I191*H191,2)</f>
        <v>0</v>
      </c>
      <c r="BL191" s="15" t="s">
        <v>145</v>
      </c>
      <c r="BM191" s="255" t="s">
        <v>363</v>
      </c>
    </row>
    <row r="192" s="2" customFormat="1" ht="16.5" customHeight="1">
      <c r="A192" s="38"/>
      <c r="B192" s="39"/>
      <c r="C192" s="243" t="s">
        <v>364</v>
      </c>
      <c r="D192" s="243" t="s">
        <v>141</v>
      </c>
      <c r="E192" s="244" t="s">
        <v>365</v>
      </c>
      <c r="F192" s="245" t="s">
        <v>366</v>
      </c>
      <c r="G192" s="246" t="s">
        <v>196</v>
      </c>
      <c r="H192" s="247">
        <v>40</v>
      </c>
      <c r="I192" s="248"/>
      <c r="J192" s="249">
        <f>ROUND(I192*H192,2)</f>
        <v>0</v>
      </c>
      <c r="K192" s="250"/>
      <c r="L192" s="41"/>
      <c r="M192" s="251" t="s">
        <v>1</v>
      </c>
      <c r="N192" s="252" t="s">
        <v>40</v>
      </c>
      <c r="O192" s="91"/>
      <c r="P192" s="253">
        <f>O192*H192</f>
        <v>0</v>
      </c>
      <c r="Q192" s="253">
        <v>0</v>
      </c>
      <c r="R192" s="253">
        <f>Q192*H192</f>
        <v>0</v>
      </c>
      <c r="S192" s="253">
        <v>0</v>
      </c>
      <c r="T192" s="254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55" t="s">
        <v>145</v>
      </c>
      <c r="AT192" s="255" t="s">
        <v>141</v>
      </c>
      <c r="AU192" s="255" t="s">
        <v>85</v>
      </c>
      <c r="AY192" s="15" t="s">
        <v>138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5" t="s">
        <v>83</v>
      </c>
      <c r="BK192" s="143">
        <f>ROUND(I192*H192,2)</f>
        <v>0</v>
      </c>
      <c r="BL192" s="15" t="s">
        <v>145</v>
      </c>
      <c r="BM192" s="255" t="s">
        <v>367</v>
      </c>
    </row>
    <row r="193" s="2" customFormat="1" ht="16.5" customHeight="1">
      <c r="A193" s="38"/>
      <c r="B193" s="39"/>
      <c r="C193" s="256" t="s">
        <v>368</v>
      </c>
      <c r="D193" s="256" t="s">
        <v>156</v>
      </c>
      <c r="E193" s="257" t="s">
        <v>369</v>
      </c>
      <c r="F193" s="258" t="s">
        <v>370</v>
      </c>
      <c r="G193" s="259" t="s">
        <v>196</v>
      </c>
      <c r="H193" s="260">
        <v>40</v>
      </c>
      <c r="I193" s="261"/>
      <c r="J193" s="262">
        <f>ROUND(I193*H193,2)</f>
        <v>0</v>
      </c>
      <c r="K193" s="263"/>
      <c r="L193" s="264"/>
      <c r="M193" s="265" t="s">
        <v>1</v>
      </c>
      <c r="N193" s="266" t="s">
        <v>40</v>
      </c>
      <c r="O193" s="91"/>
      <c r="P193" s="253">
        <f>O193*H193</f>
        <v>0</v>
      </c>
      <c r="Q193" s="253">
        <v>0</v>
      </c>
      <c r="R193" s="253">
        <f>Q193*H193</f>
        <v>0</v>
      </c>
      <c r="S193" s="253">
        <v>0</v>
      </c>
      <c r="T193" s="254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55" t="s">
        <v>160</v>
      </c>
      <c r="AT193" s="255" t="s">
        <v>156</v>
      </c>
      <c r="AU193" s="255" t="s">
        <v>85</v>
      </c>
      <c r="AY193" s="15" t="s">
        <v>138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5" t="s">
        <v>83</v>
      </c>
      <c r="BK193" s="143">
        <f>ROUND(I193*H193,2)</f>
        <v>0</v>
      </c>
      <c r="BL193" s="15" t="s">
        <v>145</v>
      </c>
      <c r="BM193" s="255" t="s">
        <v>371</v>
      </c>
    </row>
    <row r="194" s="2" customFormat="1" ht="44.25" customHeight="1">
      <c r="A194" s="38"/>
      <c r="B194" s="39"/>
      <c r="C194" s="243" t="s">
        <v>372</v>
      </c>
      <c r="D194" s="243" t="s">
        <v>141</v>
      </c>
      <c r="E194" s="244" t="s">
        <v>373</v>
      </c>
      <c r="F194" s="245" t="s">
        <v>374</v>
      </c>
      <c r="G194" s="246" t="s">
        <v>153</v>
      </c>
      <c r="H194" s="247">
        <v>150</v>
      </c>
      <c r="I194" s="248"/>
      <c r="J194" s="249">
        <f>ROUND(I194*H194,2)</f>
        <v>0</v>
      </c>
      <c r="K194" s="250"/>
      <c r="L194" s="41"/>
      <c r="M194" s="251" t="s">
        <v>1</v>
      </c>
      <c r="N194" s="252" t="s">
        <v>40</v>
      </c>
      <c r="O194" s="91"/>
      <c r="P194" s="253">
        <f>O194*H194</f>
        <v>0</v>
      </c>
      <c r="Q194" s="253">
        <v>0</v>
      </c>
      <c r="R194" s="253">
        <f>Q194*H194</f>
        <v>0</v>
      </c>
      <c r="S194" s="253">
        <v>0</v>
      </c>
      <c r="T194" s="254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55" t="s">
        <v>145</v>
      </c>
      <c r="AT194" s="255" t="s">
        <v>141</v>
      </c>
      <c r="AU194" s="255" t="s">
        <v>85</v>
      </c>
      <c r="AY194" s="15" t="s">
        <v>138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5" t="s">
        <v>83</v>
      </c>
      <c r="BK194" s="143">
        <f>ROUND(I194*H194,2)</f>
        <v>0</v>
      </c>
      <c r="BL194" s="15" t="s">
        <v>145</v>
      </c>
      <c r="BM194" s="255" t="s">
        <v>375</v>
      </c>
    </row>
    <row r="195" s="2" customFormat="1" ht="33" customHeight="1">
      <c r="A195" s="38"/>
      <c r="B195" s="39"/>
      <c r="C195" s="256" t="s">
        <v>376</v>
      </c>
      <c r="D195" s="256" t="s">
        <v>156</v>
      </c>
      <c r="E195" s="257" t="s">
        <v>377</v>
      </c>
      <c r="F195" s="258" t="s">
        <v>378</v>
      </c>
      <c r="G195" s="259" t="s">
        <v>153</v>
      </c>
      <c r="H195" s="260">
        <v>155</v>
      </c>
      <c r="I195" s="261"/>
      <c r="J195" s="262">
        <f>ROUND(I195*H195,2)</f>
        <v>0</v>
      </c>
      <c r="K195" s="263"/>
      <c r="L195" s="264"/>
      <c r="M195" s="265" t="s">
        <v>1</v>
      </c>
      <c r="N195" s="266" t="s">
        <v>40</v>
      </c>
      <c r="O195" s="91"/>
      <c r="P195" s="253">
        <f>O195*H195</f>
        <v>0</v>
      </c>
      <c r="Q195" s="253">
        <v>3.0000000000000001E-05</v>
      </c>
      <c r="R195" s="253">
        <f>Q195*H195</f>
        <v>0.0046500000000000005</v>
      </c>
      <c r="S195" s="253">
        <v>0</v>
      </c>
      <c r="T195" s="254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55" t="s">
        <v>160</v>
      </c>
      <c r="AT195" s="255" t="s">
        <v>156</v>
      </c>
      <c r="AU195" s="255" t="s">
        <v>85</v>
      </c>
      <c r="AY195" s="15" t="s">
        <v>138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5" t="s">
        <v>83</v>
      </c>
      <c r="BK195" s="143">
        <f>ROUND(I195*H195,2)</f>
        <v>0</v>
      </c>
      <c r="BL195" s="15" t="s">
        <v>145</v>
      </c>
      <c r="BM195" s="255" t="s">
        <v>379</v>
      </c>
    </row>
    <row r="196" s="2" customFormat="1" ht="44.25" customHeight="1">
      <c r="A196" s="38"/>
      <c r="B196" s="39"/>
      <c r="C196" s="243" t="s">
        <v>380</v>
      </c>
      <c r="D196" s="243" t="s">
        <v>141</v>
      </c>
      <c r="E196" s="244" t="s">
        <v>381</v>
      </c>
      <c r="F196" s="245" t="s">
        <v>382</v>
      </c>
      <c r="G196" s="246" t="s">
        <v>153</v>
      </c>
      <c r="H196" s="247">
        <v>20</v>
      </c>
      <c r="I196" s="248"/>
      <c r="J196" s="249">
        <f>ROUND(I196*H196,2)</f>
        <v>0</v>
      </c>
      <c r="K196" s="250"/>
      <c r="L196" s="41"/>
      <c r="M196" s="251" t="s">
        <v>1</v>
      </c>
      <c r="N196" s="252" t="s">
        <v>40</v>
      </c>
      <c r="O196" s="91"/>
      <c r="P196" s="253">
        <f>O196*H196</f>
        <v>0</v>
      </c>
      <c r="Q196" s="253">
        <v>0</v>
      </c>
      <c r="R196" s="253">
        <f>Q196*H196</f>
        <v>0</v>
      </c>
      <c r="S196" s="253">
        <v>0</v>
      </c>
      <c r="T196" s="254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55" t="s">
        <v>145</v>
      </c>
      <c r="AT196" s="255" t="s">
        <v>141</v>
      </c>
      <c r="AU196" s="255" t="s">
        <v>85</v>
      </c>
      <c r="AY196" s="15" t="s">
        <v>138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5" t="s">
        <v>83</v>
      </c>
      <c r="BK196" s="143">
        <f>ROUND(I196*H196,2)</f>
        <v>0</v>
      </c>
      <c r="BL196" s="15" t="s">
        <v>145</v>
      </c>
      <c r="BM196" s="255" t="s">
        <v>383</v>
      </c>
    </row>
    <row r="197" s="2" customFormat="1" ht="16.5" customHeight="1">
      <c r="A197" s="38"/>
      <c r="B197" s="39"/>
      <c r="C197" s="256" t="s">
        <v>384</v>
      </c>
      <c r="D197" s="256" t="s">
        <v>156</v>
      </c>
      <c r="E197" s="257" t="s">
        <v>385</v>
      </c>
      <c r="F197" s="258" t="s">
        <v>386</v>
      </c>
      <c r="G197" s="259" t="s">
        <v>153</v>
      </c>
      <c r="H197" s="260">
        <v>23</v>
      </c>
      <c r="I197" s="261"/>
      <c r="J197" s="262">
        <f>ROUND(I197*H197,2)</f>
        <v>0</v>
      </c>
      <c r="K197" s="263"/>
      <c r="L197" s="264"/>
      <c r="M197" s="265" t="s">
        <v>1</v>
      </c>
      <c r="N197" s="266" t="s">
        <v>40</v>
      </c>
      <c r="O197" s="91"/>
      <c r="P197" s="253">
        <f>O197*H197</f>
        <v>0</v>
      </c>
      <c r="Q197" s="253">
        <v>0.00019000000000000001</v>
      </c>
      <c r="R197" s="253">
        <f>Q197*H197</f>
        <v>0.0043700000000000006</v>
      </c>
      <c r="S197" s="253">
        <v>0</v>
      </c>
      <c r="T197" s="254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55" t="s">
        <v>160</v>
      </c>
      <c r="AT197" s="255" t="s">
        <v>156</v>
      </c>
      <c r="AU197" s="255" t="s">
        <v>85</v>
      </c>
      <c r="AY197" s="15" t="s">
        <v>138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5" t="s">
        <v>83</v>
      </c>
      <c r="BK197" s="143">
        <f>ROUND(I197*H197,2)</f>
        <v>0</v>
      </c>
      <c r="BL197" s="15" t="s">
        <v>145</v>
      </c>
      <c r="BM197" s="255" t="s">
        <v>387</v>
      </c>
    </row>
    <row r="198" s="2" customFormat="1" ht="16.5" customHeight="1">
      <c r="A198" s="38"/>
      <c r="B198" s="39"/>
      <c r="C198" s="243" t="s">
        <v>388</v>
      </c>
      <c r="D198" s="243" t="s">
        <v>141</v>
      </c>
      <c r="E198" s="244" t="s">
        <v>389</v>
      </c>
      <c r="F198" s="245" t="s">
        <v>390</v>
      </c>
      <c r="G198" s="246" t="s">
        <v>196</v>
      </c>
      <c r="H198" s="247">
        <v>1</v>
      </c>
      <c r="I198" s="248"/>
      <c r="J198" s="249">
        <f>ROUND(I198*H198,2)</f>
        <v>0</v>
      </c>
      <c r="K198" s="250"/>
      <c r="L198" s="41"/>
      <c r="M198" s="251" t="s">
        <v>1</v>
      </c>
      <c r="N198" s="252" t="s">
        <v>40</v>
      </c>
      <c r="O198" s="91"/>
      <c r="P198" s="253">
        <f>O198*H198</f>
        <v>0</v>
      </c>
      <c r="Q198" s="253">
        <v>0</v>
      </c>
      <c r="R198" s="253">
        <f>Q198*H198</f>
        <v>0</v>
      </c>
      <c r="S198" s="253">
        <v>0</v>
      </c>
      <c r="T198" s="254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55" t="s">
        <v>145</v>
      </c>
      <c r="AT198" s="255" t="s">
        <v>141</v>
      </c>
      <c r="AU198" s="255" t="s">
        <v>85</v>
      </c>
      <c r="AY198" s="15" t="s">
        <v>138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5" t="s">
        <v>83</v>
      </c>
      <c r="BK198" s="143">
        <f>ROUND(I198*H198,2)</f>
        <v>0</v>
      </c>
      <c r="BL198" s="15" t="s">
        <v>145</v>
      </c>
      <c r="BM198" s="255" t="s">
        <v>391</v>
      </c>
    </row>
    <row r="199" s="2" customFormat="1" ht="201.75" customHeight="1">
      <c r="A199" s="38"/>
      <c r="B199" s="39"/>
      <c r="C199" s="256" t="s">
        <v>392</v>
      </c>
      <c r="D199" s="256" t="s">
        <v>156</v>
      </c>
      <c r="E199" s="257" t="s">
        <v>393</v>
      </c>
      <c r="F199" s="258" t="s">
        <v>394</v>
      </c>
      <c r="G199" s="259" t="s">
        <v>196</v>
      </c>
      <c r="H199" s="260">
        <v>1</v>
      </c>
      <c r="I199" s="261"/>
      <c r="J199" s="262">
        <f>ROUND(I199*H199,2)</f>
        <v>0</v>
      </c>
      <c r="K199" s="263"/>
      <c r="L199" s="264"/>
      <c r="M199" s="265" t="s">
        <v>1</v>
      </c>
      <c r="N199" s="266" t="s">
        <v>40</v>
      </c>
      <c r="O199" s="91"/>
      <c r="P199" s="253">
        <f>O199*H199</f>
        <v>0</v>
      </c>
      <c r="Q199" s="253">
        <v>0</v>
      </c>
      <c r="R199" s="253">
        <f>Q199*H199</f>
        <v>0</v>
      </c>
      <c r="S199" s="253">
        <v>0</v>
      </c>
      <c r="T199" s="254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55" t="s">
        <v>160</v>
      </c>
      <c r="AT199" s="255" t="s">
        <v>156</v>
      </c>
      <c r="AU199" s="255" t="s">
        <v>85</v>
      </c>
      <c r="AY199" s="15" t="s">
        <v>138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5" t="s">
        <v>83</v>
      </c>
      <c r="BK199" s="143">
        <f>ROUND(I199*H199,2)</f>
        <v>0</v>
      </c>
      <c r="BL199" s="15" t="s">
        <v>145</v>
      </c>
      <c r="BM199" s="255" t="s">
        <v>395</v>
      </c>
    </row>
    <row r="200" s="12" customFormat="1" ht="20.88" customHeight="1">
      <c r="A200" s="12"/>
      <c r="B200" s="227"/>
      <c r="C200" s="228"/>
      <c r="D200" s="229" t="s">
        <v>74</v>
      </c>
      <c r="E200" s="241" t="s">
        <v>83</v>
      </c>
      <c r="F200" s="241" t="s">
        <v>396</v>
      </c>
      <c r="G200" s="228"/>
      <c r="H200" s="228"/>
      <c r="I200" s="231"/>
      <c r="J200" s="242">
        <f>BK200</f>
        <v>0</v>
      </c>
      <c r="K200" s="228"/>
      <c r="L200" s="233"/>
      <c r="M200" s="234"/>
      <c r="N200" s="235"/>
      <c r="O200" s="235"/>
      <c r="P200" s="236">
        <f>SUM(P201:P202)</f>
        <v>0</v>
      </c>
      <c r="Q200" s="235"/>
      <c r="R200" s="236">
        <f>SUM(R201:R202)</f>
        <v>0</v>
      </c>
      <c r="S200" s="235"/>
      <c r="T200" s="237">
        <f>SUM(T201:T202)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38" t="s">
        <v>83</v>
      </c>
      <c r="AT200" s="239" t="s">
        <v>74</v>
      </c>
      <c r="AU200" s="239" t="s">
        <v>85</v>
      </c>
      <c r="AY200" s="238" t="s">
        <v>138</v>
      </c>
      <c r="BK200" s="240">
        <f>SUM(BK201:BK202)</f>
        <v>0</v>
      </c>
    </row>
    <row r="201" s="2" customFormat="1" ht="44.25" customHeight="1">
      <c r="A201" s="38"/>
      <c r="B201" s="39"/>
      <c r="C201" s="243" t="s">
        <v>397</v>
      </c>
      <c r="D201" s="243" t="s">
        <v>141</v>
      </c>
      <c r="E201" s="244" t="s">
        <v>398</v>
      </c>
      <c r="F201" s="245" t="s">
        <v>399</v>
      </c>
      <c r="G201" s="246" t="s">
        <v>400</v>
      </c>
      <c r="H201" s="247">
        <v>29.25</v>
      </c>
      <c r="I201" s="248"/>
      <c r="J201" s="249">
        <f>ROUND(I201*H201,2)</f>
        <v>0</v>
      </c>
      <c r="K201" s="250"/>
      <c r="L201" s="41"/>
      <c r="M201" s="251" t="s">
        <v>1</v>
      </c>
      <c r="N201" s="252" t="s">
        <v>40</v>
      </c>
      <c r="O201" s="91"/>
      <c r="P201" s="253">
        <f>O201*H201</f>
        <v>0</v>
      </c>
      <c r="Q201" s="253">
        <v>0</v>
      </c>
      <c r="R201" s="253">
        <f>Q201*H201</f>
        <v>0</v>
      </c>
      <c r="S201" s="253">
        <v>0</v>
      </c>
      <c r="T201" s="254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55" t="s">
        <v>155</v>
      </c>
      <c r="AT201" s="255" t="s">
        <v>141</v>
      </c>
      <c r="AU201" s="255" t="s">
        <v>150</v>
      </c>
      <c r="AY201" s="15" t="s">
        <v>138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5" t="s">
        <v>83</v>
      </c>
      <c r="BK201" s="143">
        <f>ROUND(I201*H201,2)</f>
        <v>0</v>
      </c>
      <c r="BL201" s="15" t="s">
        <v>155</v>
      </c>
      <c r="BM201" s="255" t="s">
        <v>401</v>
      </c>
    </row>
    <row r="202" s="2" customFormat="1" ht="55.5" customHeight="1">
      <c r="A202" s="38"/>
      <c r="B202" s="39"/>
      <c r="C202" s="243" t="s">
        <v>402</v>
      </c>
      <c r="D202" s="243" t="s">
        <v>141</v>
      </c>
      <c r="E202" s="244" t="s">
        <v>403</v>
      </c>
      <c r="F202" s="245" t="s">
        <v>404</v>
      </c>
      <c r="G202" s="246" t="s">
        <v>400</v>
      </c>
      <c r="H202" s="247">
        <v>58.5</v>
      </c>
      <c r="I202" s="248"/>
      <c r="J202" s="249">
        <f>ROUND(I202*H202,2)</f>
        <v>0</v>
      </c>
      <c r="K202" s="250"/>
      <c r="L202" s="41"/>
      <c r="M202" s="251" t="s">
        <v>1</v>
      </c>
      <c r="N202" s="252" t="s">
        <v>40</v>
      </c>
      <c r="O202" s="91"/>
      <c r="P202" s="253">
        <f>O202*H202</f>
        <v>0</v>
      </c>
      <c r="Q202" s="253">
        <v>0</v>
      </c>
      <c r="R202" s="253">
        <f>Q202*H202</f>
        <v>0</v>
      </c>
      <c r="S202" s="253">
        <v>0</v>
      </c>
      <c r="T202" s="254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55" t="s">
        <v>155</v>
      </c>
      <c r="AT202" s="255" t="s">
        <v>141</v>
      </c>
      <c r="AU202" s="255" t="s">
        <v>150</v>
      </c>
      <c r="AY202" s="15" t="s">
        <v>138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5" t="s">
        <v>83</v>
      </c>
      <c r="BK202" s="143">
        <f>ROUND(I202*H202,2)</f>
        <v>0</v>
      </c>
      <c r="BL202" s="15" t="s">
        <v>155</v>
      </c>
      <c r="BM202" s="255" t="s">
        <v>405</v>
      </c>
    </row>
    <row r="203" s="12" customFormat="1" ht="22.8" customHeight="1">
      <c r="A203" s="12"/>
      <c r="B203" s="227"/>
      <c r="C203" s="228"/>
      <c r="D203" s="229" t="s">
        <v>74</v>
      </c>
      <c r="E203" s="241" t="s">
        <v>406</v>
      </c>
      <c r="F203" s="241" t="s">
        <v>407</v>
      </c>
      <c r="G203" s="228"/>
      <c r="H203" s="228"/>
      <c r="I203" s="231"/>
      <c r="J203" s="242">
        <f>BK203</f>
        <v>0</v>
      </c>
      <c r="K203" s="228"/>
      <c r="L203" s="233"/>
      <c r="M203" s="234"/>
      <c r="N203" s="235"/>
      <c r="O203" s="235"/>
      <c r="P203" s="236">
        <f>P204+SUM(P205:P280)</f>
        <v>0</v>
      </c>
      <c r="Q203" s="235"/>
      <c r="R203" s="236">
        <f>R204+SUM(R205:R280)</f>
        <v>0</v>
      </c>
      <c r="S203" s="235"/>
      <c r="T203" s="237">
        <f>T204+SUM(T205:T280)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38" t="s">
        <v>85</v>
      </c>
      <c r="AT203" s="239" t="s">
        <v>74</v>
      </c>
      <c r="AU203" s="239" t="s">
        <v>83</v>
      </c>
      <c r="AY203" s="238" t="s">
        <v>138</v>
      </c>
      <c r="BK203" s="240">
        <f>BK204+SUM(BK205:BK280)</f>
        <v>0</v>
      </c>
    </row>
    <row r="204" s="2" customFormat="1" ht="24.15" customHeight="1">
      <c r="A204" s="38"/>
      <c r="B204" s="39"/>
      <c r="C204" s="243" t="s">
        <v>408</v>
      </c>
      <c r="D204" s="243" t="s">
        <v>141</v>
      </c>
      <c r="E204" s="244" t="s">
        <v>409</v>
      </c>
      <c r="F204" s="245" t="s">
        <v>143</v>
      </c>
      <c r="G204" s="246" t="s">
        <v>144</v>
      </c>
      <c r="H204" s="247">
        <v>5</v>
      </c>
      <c r="I204" s="248"/>
      <c r="J204" s="249">
        <f>ROUND(I204*H204,2)</f>
        <v>0</v>
      </c>
      <c r="K204" s="250"/>
      <c r="L204" s="41"/>
      <c r="M204" s="251" t="s">
        <v>1</v>
      </c>
      <c r="N204" s="252" t="s">
        <v>40</v>
      </c>
      <c r="O204" s="91"/>
      <c r="P204" s="253">
        <f>O204*H204</f>
        <v>0</v>
      </c>
      <c r="Q204" s="253">
        <v>0</v>
      </c>
      <c r="R204" s="253">
        <f>Q204*H204</f>
        <v>0</v>
      </c>
      <c r="S204" s="253">
        <v>0</v>
      </c>
      <c r="T204" s="254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55" t="s">
        <v>145</v>
      </c>
      <c r="AT204" s="255" t="s">
        <v>141</v>
      </c>
      <c r="AU204" s="255" t="s">
        <v>85</v>
      </c>
      <c r="AY204" s="15" t="s">
        <v>138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5" t="s">
        <v>83</v>
      </c>
      <c r="BK204" s="143">
        <f>ROUND(I204*H204,2)</f>
        <v>0</v>
      </c>
      <c r="BL204" s="15" t="s">
        <v>145</v>
      </c>
      <c r="BM204" s="255" t="s">
        <v>410</v>
      </c>
    </row>
    <row r="205" s="2" customFormat="1" ht="37.8" customHeight="1">
      <c r="A205" s="38"/>
      <c r="B205" s="39"/>
      <c r="C205" s="243" t="s">
        <v>411</v>
      </c>
      <c r="D205" s="243" t="s">
        <v>141</v>
      </c>
      <c r="E205" s="244" t="s">
        <v>412</v>
      </c>
      <c r="F205" s="245" t="s">
        <v>152</v>
      </c>
      <c r="G205" s="246" t="s">
        <v>153</v>
      </c>
      <c r="H205" s="247">
        <v>350</v>
      </c>
      <c r="I205" s="248"/>
      <c r="J205" s="249">
        <f>ROUND(I205*H205,2)</f>
        <v>0</v>
      </c>
      <c r="K205" s="250"/>
      <c r="L205" s="41"/>
      <c r="M205" s="251" t="s">
        <v>1</v>
      </c>
      <c r="N205" s="252" t="s">
        <v>40</v>
      </c>
      <c r="O205" s="91"/>
      <c r="P205" s="253">
        <f>O205*H205</f>
        <v>0</v>
      </c>
      <c r="Q205" s="253">
        <v>0</v>
      </c>
      <c r="R205" s="253">
        <f>Q205*H205</f>
        <v>0</v>
      </c>
      <c r="S205" s="253">
        <v>0</v>
      </c>
      <c r="T205" s="254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55" t="s">
        <v>145</v>
      </c>
      <c r="AT205" s="255" t="s">
        <v>141</v>
      </c>
      <c r="AU205" s="255" t="s">
        <v>85</v>
      </c>
      <c r="AY205" s="15" t="s">
        <v>138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5" t="s">
        <v>83</v>
      </c>
      <c r="BK205" s="143">
        <f>ROUND(I205*H205,2)</f>
        <v>0</v>
      </c>
      <c r="BL205" s="15" t="s">
        <v>145</v>
      </c>
      <c r="BM205" s="255" t="s">
        <v>413</v>
      </c>
    </row>
    <row r="206" s="2" customFormat="1" ht="24.15" customHeight="1">
      <c r="A206" s="38"/>
      <c r="B206" s="39"/>
      <c r="C206" s="256" t="s">
        <v>414</v>
      </c>
      <c r="D206" s="256" t="s">
        <v>156</v>
      </c>
      <c r="E206" s="257" t="s">
        <v>415</v>
      </c>
      <c r="F206" s="258" t="s">
        <v>416</v>
      </c>
      <c r="G206" s="259" t="s">
        <v>153</v>
      </c>
      <c r="H206" s="260">
        <v>402.5</v>
      </c>
      <c r="I206" s="261"/>
      <c r="J206" s="262">
        <f>ROUND(I206*H206,2)</f>
        <v>0</v>
      </c>
      <c r="K206" s="263"/>
      <c r="L206" s="264"/>
      <c r="M206" s="265" t="s">
        <v>1</v>
      </c>
      <c r="N206" s="266" t="s">
        <v>40</v>
      </c>
      <c r="O206" s="91"/>
      <c r="P206" s="253">
        <f>O206*H206</f>
        <v>0</v>
      </c>
      <c r="Q206" s="253">
        <v>0</v>
      </c>
      <c r="R206" s="253">
        <f>Q206*H206</f>
        <v>0</v>
      </c>
      <c r="S206" s="253">
        <v>0</v>
      </c>
      <c r="T206" s="254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55" t="s">
        <v>160</v>
      </c>
      <c r="AT206" s="255" t="s">
        <v>156</v>
      </c>
      <c r="AU206" s="255" t="s">
        <v>85</v>
      </c>
      <c r="AY206" s="15" t="s">
        <v>138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5" t="s">
        <v>83</v>
      </c>
      <c r="BK206" s="143">
        <f>ROUND(I206*H206,2)</f>
        <v>0</v>
      </c>
      <c r="BL206" s="15" t="s">
        <v>145</v>
      </c>
      <c r="BM206" s="255" t="s">
        <v>417</v>
      </c>
    </row>
    <row r="207" s="2" customFormat="1" ht="37.8" customHeight="1">
      <c r="A207" s="38"/>
      <c r="B207" s="39"/>
      <c r="C207" s="243" t="s">
        <v>418</v>
      </c>
      <c r="D207" s="243" t="s">
        <v>141</v>
      </c>
      <c r="E207" s="244" t="s">
        <v>419</v>
      </c>
      <c r="F207" s="245" t="s">
        <v>152</v>
      </c>
      <c r="G207" s="246" t="s">
        <v>153</v>
      </c>
      <c r="H207" s="247">
        <v>100</v>
      </c>
      <c r="I207" s="248"/>
      <c r="J207" s="249">
        <f>ROUND(I207*H207,2)</f>
        <v>0</v>
      </c>
      <c r="K207" s="250"/>
      <c r="L207" s="41"/>
      <c r="M207" s="251" t="s">
        <v>1</v>
      </c>
      <c r="N207" s="252" t="s">
        <v>40</v>
      </c>
      <c r="O207" s="91"/>
      <c r="P207" s="253">
        <f>O207*H207</f>
        <v>0</v>
      </c>
      <c r="Q207" s="253">
        <v>0</v>
      </c>
      <c r="R207" s="253">
        <f>Q207*H207</f>
        <v>0</v>
      </c>
      <c r="S207" s="253">
        <v>0</v>
      </c>
      <c r="T207" s="254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55" t="s">
        <v>145</v>
      </c>
      <c r="AT207" s="255" t="s">
        <v>141</v>
      </c>
      <c r="AU207" s="255" t="s">
        <v>85</v>
      </c>
      <c r="AY207" s="15" t="s">
        <v>138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5" t="s">
        <v>83</v>
      </c>
      <c r="BK207" s="143">
        <f>ROUND(I207*H207,2)</f>
        <v>0</v>
      </c>
      <c r="BL207" s="15" t="s">
        <v>145</v>
      </c>
      <c r="BM207" s="255" t="s">
        <v>420</v>
      </c>
    </row>
    <row r="208" s="2" customFormat="1" ht="24.15" customHeight="1">
      <c r="A208" s="38"/>
      <c r="B208" s="39"/>
      <c r="C208" s="256" t="s">
        <v>421</v>
      </c>
      <c r="D208" s="256" t="s">
        <v>156</v>
      </c>
      <c r="E208" s="257" t="s">
        <v>422</v>
      </c>
      <c r="F208" s="258" t="s">
        <v>416</v>
      </c>
      <c r="G208" s="259" t="s">
        <v>153</v>
      </c>
      <c r="H208" s="260">
        <v>115</v>
      </c>
      <c r="I208" s="261"/>
      <c r="J208" s="262">
        <f>ROUND(I208*H208,2)</f>
        <v>0</v>
      </c>
      <c r="K208" s="263"/>
      <c r="L208" s="264"/>
      <c r="M208" s="265" t="s">
        <v>1</v>
      </c>
      <c r="N208" s="266" t="s">
        <v>40</v>
      </c>
      <c r="O208" s="91"/>
      <c r="P208" s="253">
        <f>O208*H208</f>
        <v>0</v>
      </c>
      <c r="Q208" s="253">
        <v>0</v>
      </c>
      <c r="R208" s="253">
        <f>Q208*H208</f>
        <v>0</v>
      </c>
      <c r="S208" s="253">
        <v>0</v>
      </c>
      <c r="T208" s="254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55" t="s">
        <v>160</v>
      </c>
      <c r="AT208" s="255" t="s">
        <v>156</v>
      </c>
      <c r="AU208" s="255" t="s">
        <v>85</v>
      </c>
      <c r="AY208" s="15" t="s">
        <v>138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5" t="s">
        <v>83</v>
      </c>
      <c r="BK208" s="143">
        <f>ROUND(I208*H208,2)</f>
        <v>0</v>
      </c>
      <c r="BL208" s="15" t="s">
        <v>145</v>
      </c>
      <c r="BM208" s="255" t="s">
        <v>423</v>
      </c>
    </row>
    <row r="209" s="2" customFormat="1" ht="37.8" customHeight="1">
      <c r="A209" s="38"/>
      <c r="B209" s="39"/>
      <c r="C209" s="243" t="s">
        <v>424</v>
      </c>
      <c r="D209" s="243" t="s">
        <v>141</v>
      </c>
      <c r="E209" s="244" t="s">
        <v>425</v>
      </c>
      <c r="F209" s="245" t="s">
        <v>426</v>
      </c>
      <c r="G209" s="246" t="s">
        <v>153</v>
      </c>
      <c r="H209" s="247">
        <v>160</v>
      </c>
      <c r="I209" s="248"/>
      <c r="J209" s="249">
        <f>ROUND(I209*H209,2)</f>
        <v>0</v>
      </c>
      <c r="K209" s="250"/>
      <c r="L209" s="41"/>
      <c r="M209" s="251" t="s">
        <v>1</v>
      </c>
      <c r="N209" s="252" t="s">
        <v>40</v>
      </c>
      <c r="O209" s="91"/>
      <c r="P209" s="253">
        <f>O209*H209</f>
        <v>0</v>
      </c>
      <c r="Q209" s="253">
        <v>0</v>
      </c>
      <c r="R209" s="253">
        <f>Q209*H209</f>
        <v>0</v>
      </c>
      <c r="S209" s="253">
        <v>0</v>
      </c>
      <c r="T209" s="254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55" t="s">
        <v>145</v>
      </c>
      <c r="AT209" s="255" t="s">
        <v>141</v>
      </c>
      <c r="AU209" s="255" t="s">
        <v>85</v>
      </c>
      <c r="AY209" s="15" t="s">
        <v>138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5" t="s">
        <v>83</v>
      </c>
      <c r="BK209" s="143">
        <f>ROUND(I209*H209,2)</f>
        <v>0</v>
      </c>
      <c r="BL209" s="15" t="s">
        <v>145</v>
      </c>
      <c r="BM209" s="255" t="s">
        <v>427</v>
      </c>
    </row>
    <row r="210" s="2" customFormat="1" ht="24.15" customHeight="1">
      <c r="A210" s="38"/>
      <c r="B210" s="39"/>
      <c r="C210" s="256" t="s">
        <v>428</v>
      </c>
      <c r="D210" s="256" t="s">
        <v>156</v>
      </c>
      <c r="E210" s="257" t="s">
        <v>429</v>
      </c>
      <c r="F210" s="258" t="s">
        <v>430</v>
      </c>
      <c r="G210" s="259" t="s">
        <v>153</v>
      </c>
      <c r="H210" s="260">
        <v>184</v>
      </c>
      <c r="I210" s="261"/>
      <c r="J210" s="262">
        <f>ROUND(I210*H210,2)</f>
        <v>0</v>
      </c>
      <c r="K210" s="263"/>
      <c r="L210" s="264"/>
      <c r="M210" s="265" t="s">
        <v>1</v>
      </c>
      <c r="N210" s="266" t="s">
        <v>40</v>
      </c>
      <c r="O210" s="91"/>
      <c r="P210" s="253">
        <f>O210*H210</f>
        <v>0</v>
      </c>
      <c r="Q210" s="253">
        <v>0</v>
      </c>
      <c r="R210" s="253">
        <f>Q210*H210</f>
        <v>0</v>
      </c>
      <c r="S210" s="253">
        <v>0</v>
      </c>
      <c r="T210" s="254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55" t="s">
        <v>160</v>
      </c>
      <c r="AT210" s="255" t="s">
        <v>156</v>
      </c>
      <c r="AU210" s="255" t="s">
        <v>85</v>
      </c>
      <c r="AY210" s="15" t="s">
        <v>138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5" t="s">
        <v>83</v>
      </c>
      <c r="BK210" s="143">
        <f>ROUND(I210*H210,2)</f>
        <v>0</v>
      </c>
      <c r="BL210" s="15" t="s">
        <v>145</v>
      </c>
      <c r="BM210" s="255" t="s">
        <v>431</v>
      </c>
    </row>
    <row r="211" s="2" customFormat="1" ht="37.8" customHeight="1">
      <c r="A211" s="38"/>
      <c r="B211" s="39"/>
      <c r="C211" s="243" t="s">
        <v>432</v>
      </c>
      <c r="D211" s="243" t="s">
        <v>141</v>
      </c>
      <c r="E211" s="244" t="s">
        <v>433</v>
      </c>
      <c r="F211" s="245" t="s">
        <v>164</v>
      </c>
      <c r="G211" s="246" t="s">
        <v>153</v>
      </c>
      <c r="H211" s="247">
        <v>50</v>
      </c>
      <c r="I211" s="248"/>
      <c r="J211" s="249">
        <f>ROUND(I211*H211,2)</f>
        <v>0</v>
      </c>
      <c r="K211" s="250"/>
      <c r="L211" s="41"/>
      <c r="M211" s="251" t="s">
        <v>1</v>
      </c>
      <c r="N211" s="252" t="s">
        <v>40</v>
      </c>
      <c r="O211" s="91"/>
      <c r="P211" s="253">
        <f>O211*H211</f>
        <v>0</v>
      </c>
      <c r="Q211" s="253">
        <v>0</v>
      </c>
      <c r="R211" s="253">
        <f>Q211*H211</f>
        <v>0</v>
      </c>
      <c r="S211" s="253">
        <v>0</v>
      </c>
      <c r="T211" s="254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55" t="s">
        <v>145</v>
      </c>
      <c r="AT211" s="255" t="s">
        <v>141</v>
      </c>
      <c r="AU211" s="255" t="s">
        <v>85</v>
      </c>
      <c r="AY211" s="15" t="s">
        <v>138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5" t="s">
        <v>83</v>
      </c>
      <c r="BK211" s="143">
        <f>ROUND(I211*H211,2)</f>
        <v>0</v>
      </c>
      <c r="BL211" s="15" t="s">
        <v>145</v>
      </c>
      <c r="BM211" s="255" t="s">
        <v>434</v>
      </c>
    </row>
    <row r="212" s="2" customFormat="1" ht="24.15" customHeight="1">
      <c r="A212" s="38"/>
      <c r="B212" s="39"/>
      <c r="C212" s="256" t="s">
        <v>435</v>
      </c>
      <c r="D212" s="256" t="s">
        <v>156</v>
      </c>
      <c r="E212" s="257" t="s">
        <v>436</v>
      </c>
      <c r="F212" s="258" t="s">
        <v>437</v>
      </c>
      <c r="G212" s="259" t="s">
        <v>153</v>
      </c>
      <c r="H212" s="260">
        <v>57</v>
      </c>
      <c r="I212" s="261"/>
      <c r="J212" s="262">
        <f>ROUND(I212*H212,2)</f>
        <v>0</v>
      </c>
      <c r="K212" s="263"/>
      <c r="L212" s="264"/>
      <c r="M212" s="265" t="s">
        <v>1</v>
      </c>
      <c r="N212" s="266" t="s">
        <v>40</v>
      </c>
      <c r="O212" s="91"/>
      <c r="P212" s="253">
        <f>O212*H212</f>
        <v>0</v>
      </c>
      <c r="Q212" s="253">
        <v>0</v>
      </c>
      <c r="R212" s="253">
        <f>Q212*H212</f>
        <v>0</v>
      </c>
      <c r="S212" s="253">
        <v>0</v>
      </c>
      <c r="T212" s="254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55" t="s">
        <v>160</v>
      </c>
      <c r="AT212" s="255" t="s">
        <v>156</v>
      </c>
      <c r="AU212" s="255" t="s">
        <v>85</v>
      </c>
      <c r="AY212" s="15" t="s">
        <v>138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5" t="s">
        <v>83</v>
      </c>
      <c r="BK212" s="143">
        <f>ROUND(I212*H212,2)</f>
        <v>0</v>
      </c>
      <c r="BL212" s="15" t="s">
        <v>145</v>
      </c>
      <c r="BM212" s="255" t="s">
        <v>438</v>
      </c>
    </row>
    <row r="213" s="2" customFormat="1" ht="37.8" customHeight="1">
      <c r="A213" s="38"/>
      <c r="B213" s="39"/>
      <c r="C213" s="243" t="s">
        <v>439</v>
      </c>
      <c r="D213" s="243" t="s">
        <v>141</v>
      </c>
      <c r="E213" s="244" t="s">
        <v>440</v>
      </c>
      <c r="F213" s="245" t="s">
        <v>441</v>
      </c>
      <c r="G213" s="246" t="s">
        <v>153</v>
      </c>
      <c r="H213" s="247">
        <v>35</v>
      </c>
      <c r="I213" s="248"/>
      <c r="J213" s="249">
        <f>ROUND(I213*H213,2)</f>
        <v>0</v>
      </c>
      <c r="K213" s="250"/>
      <c r="L213" s="41"/>
      <c r="M213" s="251" t="s">
        <v>1</v>
      </c>
      <c r="N213" s="252" t="s">
        <v>40</v>
      </c>
      <c r="O213" s="91"/>
      <c r="P213" s="253">
        <f>O213*H213</f>
        <v>0</v>
      </c>
      <c r="Q213" s="253">
        <v>0</v>
      </c>
      <c r="R213" s="253">
        <f>Q213*H213</f>
        <v>0</v>
      </c>
      <c r="S213" s="253">
        <v>0</v>
      </c>
      <c r="T213" s="254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55" t="s">
        <v>145</v>
      </c>
      <c r="AT213" s="255" t="s">
        <v>141</v>
      </c>
      <c r="AU213" s="255" t="s">
        <v>85</v>
      </c>
      <c r="AY213" s="15" t="s">
        <v>138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5" t="s">
        <v>83</v>
      </c>
      <c r="BK213" s="143">
        <f>ROUND(I213*H213,2)</f>
        <v>0</v>
      </c>
      <c r="BL213" s="15" t="s">
        <v>145</v>
      </c>
      <c r="BM213" s="255" t="s">
        <v>442</v>
      </c>
    </row>
    <row r="214" s="2" customFormat="1" ht="24.15" customHeight="1">
      <c r="A214" s="38"/>
      <c r="B214" s="39"/>
      <c r="C214" s="256" t="s">
        <v>443</v>
      </c>
      <c r="D214" s="256" t="s">
        <v>156</v>
      </c>
      <c r="E214" s="257" t="s">
        <v>444</v>
      </c>
      <c r="F214" s="258" t="s">
        <v>445</v>
      </c>
      <c r="G214" s="259" t="s">
        <v>153</v>
      </c>
      <c r="H214" s="260">
        <v>40.25</v>
      </c>
      <c r="I214" s="261"/>
      <c r="J214" s="262">
        <f>ROUND(I214*H214,2)</f>
        <v>0</v>
      </c>
      <c r="K214" s="263"/>
      <c r="L214" s="264"/>
      <c r="M214" s="265" t="s">
        <v>1</v>
      </c>
      <c r="N214" s="266" t="s">
        <v>40</v>
      </c>
      <c r="O214" s="91"/>
      <c r="P214" s="253">
        <f>O214*H214</f>
        <v>0</v>
      </c>
      <c r="Q214" s="253">
        <v>0</v>
      </c>
      <c r="R214" s="253">
        <f>Q214*H214</f>
        <v>0</v>
      </c>
      <c r="S214" s="253">
        <v>0</v>
      </c>
      <c r="T214" s="254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55" t="s">
        <v>160</v>
      </c>
      <c r="AT214" s="255" t="s">
        <v>156</v>
      </c>
      <c r="AU214" s="255" t="s">
        <v>85</v>
      </c>
      <c r="AY214" s="15" t="s">
        <v>138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5" t="s">
        <v>83</v>
      </c>
      <c r="BK214" s="143">
        <f>ROUND(I214*H214,2)</f>
        <v>0</v>
      </c>
      <c r="BL214" s="15" t="s">
        <v>145</v>
      </c>
      <c r="BM214" s="255" t="s">
        <v>446</v>
      </c>
    </row>
    <row r="215" s="2" customFormat="1" ht="16.5" customHeight="1">
      <c r="A215" s="38"/>
      <c r="B215" s="39"/>
      <c r="C215" s="243" t="s">
        <v>447</v>
      </c>
      <c r="D215" s="243" t="s">
        <v>141</v>
      </c>
      <c r="E215" s="244" t="s">
        <v>448</v>
      </c>
      <c r="F215" s="245" t="s">
        <v>449</v>
      </c>
      <c r="G215" s="246" t="s">
        <v>153</v>
      </c>
      <c r="H215" s="247">
        <v>45</v>
      </c>
      <c r="I215" s="248"/>
      <c r="J215" s="249">
        <f>ROUND(I215*H215,2)</f>
        <v>0</v>
      </c>
      <c r="K215" s="250"/>
      <c r="L215" s="41"/>
      <c r="M215" s="251" t="s">
        <v>1</v>
      </c>
      <c r="N215" s="252" t="s">
        <v>40</v>
      </c>
      <c r="O215" s="91"/>
      <c r="P215" s="253">
        <f>O215*H215</f>
        <v>0</v>
      </c>
      <c r="Q215" s="253">
        <v>0</v>
      </c>
      <c r="R215" s="253">
        <f>Q215*H215</f>
        <v>0</v>
      </c>
      <c r="S215" s="253">
        <v>0</v>
      </c>
      <c r="T215" s="254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55" t="s">
        <v>145</v>
      </c>
      <c r="AT215" s="255" t="s">
        <v>141</v>
      </c>
      <c r="AU215" s="255" t="s">
        <v>85</v>
      </c>
      <c r="AY215" s="15" t="s">
        <v>138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5" t="s">
        <v>83</v>
      </c>
      <c r="BK215" s="143">
        <f>ROUND(I215*H215,2)</f>
        <v>0</v>
      </c>
      <c r="BL215" s="15" t="s">
        <v>145</v>
      </c>
      <c r="BM215" s="255" t="s">
        <v>450</v>
      </c>
    </row>
    <row r="216" s="2" customFormat="1" ht="16.5" customHeight="1">
      <c r="A216" s="38"/>
      <c r="B216" s="39"/>
      <c r="C216" s="256" t="s">
        <v>451</v>
      </c>
      <c r="D216" s="256" t="s">
        <v>156</v>
      </c>
      <c r="E216" s="257" t="s">
        <v>452</v>
      </c>
      <c r="F216" s="258" t="s">
        <v>449</v>
      </c>
      <c r="G216" s="259" t="s">
        <v>153</v>
      </c>
      <c r="H216" s="260">
        <v>45</v>
      </c>
      <c r="I216" s="261"/>
      <c r="J216" s="262">
        <f>ROUND(I216*H216,2)</f>
        <v>0</v>
      </c>
      <c r="K216" s="263"/>
      <c r="L216" s="264"/>
      <c r="M216" s="265" t="s">
        <v>1</v>
      </c>
      <c r="N216" s="266" t="s">
        <v>40</v>
      </c>
      <c r="O216" s="91"/>
      <c r="P216" s="253">
        <f>O216*H216</f>
        <v>0</v>
      </c>
      <c r="Q216" s="253">
        <v>0</v>
      </c>
      <c r="R216" s="253">
        <f>Q216*H216</f>
        <v>0</v>
      </c>
      <c r="S216" s="253">
        <v>0</v>
      </c>
      <c r="T216" s="254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55" t="s">
        <v>160</v>
      </c>
      <c r="AT216" s="255" t="s">
        <v>156</v>
      </c>
      <c r="AU216" s="255" t="s">
        <v>85</v>
      </c>
      <c r="AY216" s="15" t="s">
        <v>138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5" t="s">
        <v>83</v>
      </c>
      <c r="BK216" s="143">
        <f>ROUND(I216*H216,2)</f>
        <v>0</v>
      </c>
      <c r="BL216" s="15" t="s">
        <v>145</v>
      </c>
      <c r="BM216" s="255" t="s">
        <v>453</v>
      </c>
    </row>
    <row r="217" s="2" customFormat="1" ht="16.5" customHeight="1">
      <c r="A217" s="38"/>
      <c r="B217" s="39"/>
      <c r="C217" s="243" t="s">
        <v>454</v>
      </c>
      <c r="D217" s="243" t="s">
        <v>141</v>
      </c>
      <c r="E217" s="244" t="s">
        <v>455</v>
      </c>
      <c r="F217" s="245" t="s">
        <v>456</v>
      </c>
      <c r="G217" s="246" t="s">
        <v>144</v>
      </c>
      <c r="H217" s="247">
        <v>1</v>
      </c>
      <c r="I217" s="248"/>
      <c r="J217" s="249">
        <f>ROUND(I217*H217,2)</f>
        <v>0</v>
      </c>
      <c r="K217" s="250"/>
      <c r="L217" s="41"/>
      <c r="M217" s="251" t="s">
        <v>1</v>
      </c>
      <c r="N217" s="252" t="s">
        <v>40</v>
      </c>
      <c r="O217" s="91"/>
      <c r="P217" s="253">
        <f>O217*H217</f>
        <v>0</v>
      </c>
      <c r="Q217" s="253">
        <v>0</v>
      </c>
      <c r="R217" s="253">
        <f>Q217*H217</f>
        <v>0</v>
      </c>
      <c r="S217" s="253">
        <v>0</v>
      </c>
      <c r="T217" s="254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55" t="s">
        <v>145</v>
      </c>
      <c r="AT217" s="255" t="s">
        <v>141</v>
      </c>
      <c r="AU217" s="255" t="s">
        <v>85</v>
      </c>
      <c r="AY217" s="15" t="s">
        <v>138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5" t="s">
        <v>83</v>
      </c>
      <c r="BK217" s="143">
        <f>ROUND(I217*H217,2)</f>
        <v>0</v>
      </c>
      <c r="BL217" s="15" t="s">
        <v>145</v>
      </c>
      <c r="BM217" s="255" t="s">
        <v>457</v>
      </c>
    </row>
    <row r="218" s="2" customFormat="1" ht="16.5" customHeight="1">
      <c r="A218" s="38"/>
      <c r="B218" s="39"/>
      <c r="C218" s="243" t="s">
        <v>458</v>
      </c>
      <c r="D218" s="243" t="s">
        <v>141</v>
      </c>
      <c r="E218" s="244" t="s">
        <v>459</v>
      </c>
      <c r="F218" s="245" t="s">
        <v>195</v>
      </c>
      <c r="G218" s="246" t="s">
        <v>196</v>
      </c>
      <c r="H218" s="247">
        <v>8</v>
      </c>
      <c r="I218" s="248"/>
      <c r="J218" s="249">
        <f>ROUND(I218*H218,2)</f>
        <v>0</v>
      </c>
      <c r="K218" s="250"/>
      <c r="L218" s="41"/>
      <c r="M218" s="251" t="s">
        <v>1</v>
      </c>
      <c r="N218" s="252" t="s">
        <v>40</v>
      </c>
      <c r="O218" s="91"/>
      <c r="P218" s="253">
        <f>O218*H218</f>
        <v>0</v>
      </c>
      <c r="Q218" s="253">
        <v>0</v>
      </c>
      <c r="R218" s="253">
        <f>Q218*H218</f>
        <v>0</v>
      </c>
      <c r="S218" s="253">
        <v>0</v>
      </c>
      <c r="T218" s="254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55" t="s">
        <v>145</v>
      </c>
      <c r="AT218" s="255" t="s">
        <v>141</v>
      </c>
      <c r="AU218" s="255" t="s">
        <v>85</v>
      </c>
      <c r="AY218" s="15" t="s">
        <v>138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5" t="s">
        <v>83</v>
      </c>
      <c r="BK218" s="143">
        <f>ROUND(I218*H218,2)</f>
        <v>0</v>
      </c>
      <c r="BL218" s="15" t="s">
        <v>145</v>
      </c>
      <c r="BM218" s="255" t="s">
        <v>460</v>
      </c>
    </row>
    <row r="219" s="2" customFormat="1" ht="37.8" customHeight="1">
      <c r="A219" s="38"/>
      <c r="B219" s="39"/>
      <c r="C219" s="256" t="s">
        <v>461</v>
      </c>
      <c r="D219" s="256" t="s">
        <v>156</v>
      </c>
      <c r="E219" s="257" t="s">
        <v>462</v>
      </c>
      <c r="F219" s="258" t="s">
        <v>463</v>
      </c>
      <c r="G219" s="259" t="s">
        <v>196</v>
      </c>
      <c r="H219" s="260">
        <v>1</v>
      </c>
      <c r="I219" s="261"/>
      <c r="J219" s="262">
        <f>ROUND(I219*H219,2)</f>
        <v>0</v>
      </c>
      <c r="K219" s="263"/>
      <c r="L219" s="264"/>
      <c r="M219" s="265" t="s">
        <v>1</v>
      </c>
      <c r="N219" s="266" t="s">
        <v>40</v>
      </c>
      <c r="O219" s="91"/>
      <c r="P219" s="253">
        <f>O219*H219</f>
        <v>0</v>
      </c>
      <c r="Q219" s="253">
        <v>0</v>
      </c>
      <c r="R219" s="253">
        <f>Q219*H219</f>
        <v>0</v>
      </c>
      <c r="S219" s="253">
        <v>0</v>
      </c>
      <c r="T219" s="254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55" t="s">
        <v>160</v>
      </c>
      <c r="AT219" s="255" t="s">
        <v>156</v>
      </c>
      <c r="AU219" s="255" t="s">
        <v>85</v>
      </c>
      <c r="AY219" s="15" t="s">
        <v>138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5" t="s">
        <v>83</v>
      </c>
      <c r="BK219" s="143">
        <f>ROUND(I219*H219,2)</f>
        <v>0</v>
      </c>
      <c r="BL219" s="15" t="s">
        <v>145</v>
      </c>
      <c r="BM219" s="255" t="s">
        <v>464</v>
      </c>
    </row>
    <row r="220" s="2" customFormat="1" ht="37.8" customHeight="1">
      <c r="A220" s="38"/>
      <c r="B220" s="39"/>
      <c r="C220" s="256" t="s">
        <v>465</v>
      </c>
      <c r="D220" s="256" t="s">
        <v>156</v>
      </c>
      <c r="E220" s="257" t="s">
        <v>466</v>
      </c>
      <c r="F220" s="258" t="s">
        <v>467</v>
      </c>
      <c r="G220" s="259" t="s">
        <v>196</v>
      </c>
      <c r="H220" s="260">
        <v>7</v>
      </c>
      <c r="I220" s="261"/>
      <c r="J220" s="262">
        <f>ROUND(I220*H220,2)</f>
        <v>0</v>
      </c>
      <c r="K220" s="263"/>
      <c r="L220" s="264"/>
      <c r="M220" s="265" t="s">
        <v>1</v>
      </c>
      <c r="N220" s="266" t="s">
        <v>40</v>
      </c>
      <c r="O220" s="91"/>
      <c r="P220" s="253">
        <f>O220*H220</f>
        <v>0</v>
      </c>
      <c r="Q220" s="253">
        <v>0</v>
      </c>
      <c r="R220" s="253">
        <f>Q220*H220</f>
        <v>0</v>
      </c>
      <c r="S220" s="253">
        <v>0</v>
      </c>
      <c r="T220" s="254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55" t="s">
        <v>160</v>
      </c>
      <c r="AT220" s="255" t="s">
        <v>156</v>
      </c>
      <c r="AU220" s="255" t="s">
        <v>85</v>
      </c>
      <c r="AY220" s="15" t="s">
        <v>138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5" t="s">
        <v>83</v>
      </c>
      <c r="BK220" s="143">
        <f>ROUND(I220*H220,2)</f>
        <v>0</v>
      </c>
      <c r="BL220" s="15" t="s">
        <v>145</v>
      </c>
      <c r="BM220" s="255" t="s">
        <v>468</v>
      </c>
    </row>
    <row r="221" s="2" customFormat="1" ht="37.8" customHeight="1">
      <c r="A221" s="38"/>
      <c r="B221" s="39"/>
      <c r="C221" s="243" t="s">
        <v>469</v>
      </c>
      <c r="D221" s="243" t="s">
        <v>141</v>
      </c>
      <c r="E221" s="244" t="s">
        <v>470</v>
      </c>
      <c r="F221" s="245" t="s">
        <v>471</v>
      </c>
      <c r="G221" s="246" t="s">
        <v>196</v>
      </c>
      <c r="H221" s="247">
        <v>5</v>
      </c>
      <c r="I221" s="248"/>
      <c r="J221" s="249">
        <f>ROUND(I221*H221,2)</f>
        <v>0</v>
      </c>
      <c r="K221" s="250"/>
      <c r="L221" s="41"/>
      <c r="M221" s="251" t="s">
        <v>1</v>
      </c>
      <c r="N221" s="252" t="s">
        <v>40</v>
      </c>
      <c r="O221" s="91"/>
      <c r="P221" s="253">
        <f>O221*H221</f>
        <v>0</v>
      </c>
      <c r="Q221" s="253">
        <v>0</v>
      </c>
      <c r="R221" s="253">
        <f>Q221*H221</f>
        <v>0</v>
      </c>
      <c r="S221" s="253">
        <v>0</v>
      </c>
      <c r="T221" s="254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55" t="s">
        <v>145</v>
      </c>
      <c r="AT221" s="255" t="s">
        <v>141</v>
      </c>
      <c r="AU221" s="255" t="s">
        <v>85</v>
      </c>
      <c r="AY221" s="15" t="s">
        <v>138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5" t="s">
        <v>83</v>
      </c>
      <c r="BK221" s="143">
        <f>ROUND(I221*H221,2)</f>
        <v>0</v>
      </c>
      <c r="BL221" s="15" t="s">
        <v>145</v>
      </c>
      <c r="BM221" s="255" t="s">
        <v>472</v>
      </c>
    </row>
    <row r="222" s="2" customFormat="1" ht="16.5" customHeight="1">
      <c r="A222" s="38"/>
      <c r="B222" s="39"/>
      <c r="C222" s="256" t="s">
        <v>473</v>
      </c>
      <c r="D222" s="256" t="s">
        <v>156</v>
      </c>
      <c r="E222" s="257" t="s">
        <v>474</v>
      </c>
      <c r="F222" s="258" t="s">
        <v>475</v>
      </c>
      <c r="G222" s="259" t="s">
        <v>196</v>
      </c>
      <c r="H222" s="260">
        <v>5</v>
      </c>
      <c r="I222" s="261"/>
      <c r="J222" s="262">
        <f>ROUND(I222*H222,2)</f>
        <v>0</v>
      </c>
      <c r="K222" s="263"/>
      <c r="L222" s="264"/>
      <c r="M222" s="265" t="s">
        <v>1</v>
      </c>
      <c r="N222" s="266" t="s">
        <v>40</v>
      </c>
      <c r="O222" s="91"/>
      <c r="P222" s="253">
        <f>O222*H222</f>
        <v>0</v>
      </c>
      <c r="Q222" s="253">
        <v>0</v>
      </c>
      <c r="R222" s="253">
        <f>Q222*H222</f>
        <v>0</v>
      </c>
      <c r="S222" s="253">
        <v>0</v>
      </c>
      <c r="T222" s="254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55" t="s">
        <v>160</v>
      </c>
      <c r="AT222" s="255" t="s">
        <v>156</v>
      </c>
      <c r="AU222" s="255" t="s">
        <v>85</v>
      </c>
      <c r="AY222" s="15" t="s">
        <v>138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5" t="s">
        <v>83</v>
      </c>
      <c r="BK222" s="143">
        <f>ROUND(I222*H222,2)</f>
        <v>0</v>
      </c>
      <c r="BL222" s="15" t="s">
        <v>145</v>
      </c>
      <c r="BM222" s="255" t="s">
        <v>476</v>
      </c>
    </row>
    <row r="223" s="2" customFormat="1" ht="44.25" customHeight="1">
      <c r="A223" s="38"/>
      <c r="B223" s="39"/>
      <c r="C223" s="243" t="s">
        <v>477</v>
      </c>
      <c r="D223" s="243" t="s">
        <v>141</v>
      </c>
      <c r="E223" s="244" t="s">
        <v>478</v>
      </c>
      <c r="F223" s="245" t="s">
        <v>479</v>
      </c>
      <c r="G223" s="246" t="s">
        <v>196</v>
      </c>
      <c r="H223" s="247">
        <v>2</v>
      </c>
      <c r="I223" s="248"/>
      <c r="J223" s="249">
        <f>ROUND(I223*H223,2)</f>
        <v>0</v>
      </c>
      <c r="K223" s="250"/>
      <c r="L223" s="41"/>
      <c r="M223" s="251" t="s">
        <v>1</v>
      </c>
      <c r="N223" s="252" t="s">
        <v>40</v>
      </c>
      <c r="O223" s="91"/>
      <c r="P223" s="253">
        <f>O223*H223</f>
        <v>0</v>
      </c>
      <c r="Q223" s="253">
        <v>0</v>
      </c>
      <c r="R223" s="253">
        <f>Q223*H223</f>
        <v>0</v>
      </c>
      <c r="S223" s="253">
        <v>0</v>
      </c>
      <c r="T223" s="254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55" t="s">
        <v>145</v>
      </c>
      <c r="AT223" s="255" t="s">
        <v>141</v>
      </c>
      <c r="AU223" s="255" t="s">
        <v>85</v>
      </c>
      <c r="AY223" s="15" t="s">
        <v>138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5" t="s">
        <v>83</v>
      </c>
      <c r="BK223" s="143">
        <f>ROUND(I223*H223,2)</f>
        <v>0</v>
      </c>
      <c r="BL223" s="15" t="s">
        <v>145</v>
      </c>
      <c r="BM223" s="255" t="s">
        <v>480</v>
      </c>
    </row>
    <row r="224" s="2" customFormat="1" ht="24.15" customHeight="1">
      <c r="A224" s="38"/>
      <c r="B224" s="39"/>
      <c r="C224" s="256" t="s">
        <v>481</v>
      </c>
      <c r="D224" s="256" t="s">
        <v>156</v>
      </c>
      <c r="E224" s="257" t="s">
        <v>482</v>
      </c>
      <c r="F224" s="258" t="s">
        <v>483</v>
      </c>
      <c r="G224" s="259" t="s">
        <v>196</v>
      </c>
      <c r="H224" s="260">
        <v>2</v>
      </c>
      <c r="I224" s="261"/>
      <c r="J224" s="262">
        <f>ROUND(I224*H224,2)</f>
        <v>0</v>
      </c>
      <c r="K224" s="263"/>
      <c r="L224" s="264"/>
      <c r="M224" s="265" t="s">
        <v>1</v>
      </c>
      <c r="N224" s="266" t="s">
        <v>40</v>
      </c>
      <c r="O224" s="91"/>
      <c r="P224" s="253">
        <f>O224*H224</f>
        <v>0</v>
      </c>
      <c r="Q224" s="253">
        <v>0</v>
      </c>
      <c r="R224" s="253">
        <f>Q224*H224</f>
        <v>0</v>
      </c>
      <c r="S224" s="253">
        <v>0</v>
      </c>
      <c r="T224" s="254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55" t="s">
        <v>160</v>
      </c>
      <c r="AT224" s="255" t="s">
        <v>156</v>
      </c>
      <c r="AU224" s="255" t="s">
        <v>85</v>
      </c>
      <c r="AY224" s="15" t="s">
        <v>138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5" t="s">
        <v>83</v>
      </c>
      <c r="BK224" s="143">
        <f>ROUND(I224*H224,2)</f>
        <v>0</v>
      </c>
      <c r="BL224" s="15" t="s">
        <v>145</v>
      </c>
      <c r="BM224" s="255" t="s">
        <v>484</v>
      </c>
    </row>
    <row r="225" s="2" customFormat="1" ht="49.05" customHeight="1">
      <c r="A225" s="38"/>
      <c r="B225" s="39"/>
      <c r="C225" s="243" t="s">
        <v>485</v>
      </c>
      <c r="D225" s="243" t="s">
        <v>141</v>
      </c>
      <c r="E225" s="244" t="s">
        <v>486</v>
      </c>
      <c r="F225" s="245" t="s">
        <v>204</v>
      </c>
      <c r="G225" s="246" t="s">
        <v>196</v>
      </c>
      <c r="H225" s="247">
        <v>14</v>
      </c>
      <c r="I225" s="248"/>
      <c r="J225" s="249">
        <f>ROUND(I225*H225,2)</f>
        <v>0</v>
      </c>
      <c r="K225" s="250"/>
      <c r="L225" s="41"/>
      <c r="M225" s="251" t="s">
        <v>1</v>
      </c>
      <c r="N225" s="252" t="s">
        <v>40</v>
      </c>
      <c r="O225" s="91"/>
      <c r="P225" s="253">
        <f>O225*H225</f>
        <v>0</v>
      </c>
      <c r="Q225" s="253">
        <v>0</v>
      </c>
      <c r="R225" s="253">
        <f>Q225*H225</f>
        <v>0</v>
      </c>
      <c r="S225" s="253">
        <v>0</v>
      </c>
      <c r="T225" s="254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55" t="s">
        <v>145</v>
      </c>
      <c r="AT225" s="255" t="s">
        <v>141</v>
      </c>
      <c r="AU225" s="255" t="s">
        <v>85</v>
      </c>
      <c r="AY225" s="15" t="s">
        <v>138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5" t="s">
        <v>83</v>
      </c>
      <c r="BK225" s="143">
        <f>ROUND(I225*H225,2)</f>
        <v>0</v>
      </c>
      <c r="BL225" s="15" t="s">
        <v>145</v>
      </c>
      <c r="BM225" s="255" t="s">
        <v>487</v>
      </c>
    </row>
    <row r="226" s="2" customFormat="1" ht="33" customHeight="1">
      <c r="A226" s="38"/>
      <c r="B226" s="39"/>
      <c r="C226" s="256" t="s">
        <v>488</v>
      </c>
      <c r="D226" s="256" t="s">
        <v>156</v>
      </c>
      <c r="E226" s="257" t="s">
        <v>489</v>
      </c>
      <c r="F226" s="258" t="s">
        <v>215</v>
      </c>
      <c r="G226" s="259" t="s">
        <v>196</v>
      </c>
      <c r="H226" s="260">
        <v>8</v>
      </c>
      <c r="I226" s="261"/>
      <c r="J226" s="262">
        <f>ROUND(I226*H226,2)</f>
        <v>0</v>
      </c>
      <c r="K226" s="263"/>
      <c r="L226" s="264"/>
      <c r="M226" s="265" t="s">
        <v>1</v>
      </c>
      <c r="N226" s="266" t="s">
        <v>40</v>
      </c>
      <c r="O226" s="91"/>
      <c r="P226" s="253">
        <f>O226*H226</f>
        <v>0</v>
      </c>
      <c r="Q226" s="253">
        <v>0</v>
      </c>
      <c r="R226" s="253">
        <f>Q226*H226</f>
        <v>0</v>
      </c>
      <c r="S226" s="253">
        <v>0</v>
      </c>
      <c r="T226" s="254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55" t="s">
        <v>160</v>
      </c>
      <c r="AT226" s="255" t="s">
        <v>156</v>
      </c>
      <c r="AU226" s="255" t="s">
        <v>85</v>
      </c>
      <c r="AY226" s="15" t="s">
        <v>138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5" t="s">
        <v>83</v>
      </c>
      <c r="BK226" s="143">
        <f>ROUND(I226*H226,2)</f>
        <v>0</v>
      </c>
      <c r="BL226" s="15" t="s">
        <v>145</v>
      </c>
      <c r="BM226" s="255" t="s">
        <v>490</v>
      </c>
    </row>
    <row r="227" s="2" customFormat="1" ht="33" customHeight="1">
      <c r="A227" s="38"/>
      <c r="B227" s="39"/>
      <c r="C227" s="256" t="s">
        <v>491</v>
      </c>
      <c r="D227" s="256" t="s">
        <v>156</v>
      </c>
      <c r="E227" s="257" t="s">
        <v>492</v>
      </c>
      <c r="F227" s="258" t="s">
        <v>493</v>
      </c>
      <c r="G227" s="259" t="s">
        <v>196</v>
      </c>
      <c r="H227" s="260">
        <v>6</v>
      </c>
      <c r="I227" s="261"/>
      <c r="J227" s="262">
        <f>ROUND(I227*H227,2)</f>
        <v>0</v>
      </c>
      <c r="K227" s="263"/>
      <c r="L227" s="264"/>
      <c r="M227" s="265" t="s">
        <v>1</v>
      </c>
      <c r="N227" s="266" t="s">
        <v>40</v>
      </c>
      <c r="O227" s="91"/>
      <c r="P227" s="253">
        <f>O227*H227</f>
        <v>0</v>
      </c>
      <c r="Q227" s="253">
        <v>0</v>
      </c>
      <c r="R227" s="253">
        <f>Q227*H227</f>
        <v>0</v>
      </c>
      <c r="S227" s="253">
        <v>0</v>
      </c>
      <c r="T227" s="254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55" t="s">
        <v>160</v>
      </c>
      <c r="AT227" s="255" t="s">
        <v>156</v>
      </c>
      <c r="AU227" s="255" t="s">
        <v>85</v>
      </c>
      <c r="AY227" s="15" t="s">
        <v>138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5" t="s">
        <v>83</v>
      </c>
      <c r="BK227" s="143">
        <f>ROUND(I227*H227,2)</f>
        <v>0</v>
      </c>
      <c r="BL227" s="15" t="s">
        <v>145</v>
      </c>
      <c r="BM227" s="255" t="s">
        <v>494</v>
      </c>
    </row>
    <row r="228" s="2" customFormat="1" ht="37.8" customHeight="1">
      <c r="A228" s="38"/>
      <c r="B228" s="39"/>
      <c r="C228" s="243" t="s">
        <v>495</v>
      </c>
      <c r="D228" s="243" t="s">
        <v>141</v>
      </c>
      <c r="E228" s="244" t="s">
        <v>496</v>
      </c>
      <c r="F228" s="245" t="s">
        <v>233</v>
      </c>
      <c r="G228" s="246" t="s">
        <v>196</v>
      </c>
      <c r="H228" s="247">
        <v>7</v>
      </c>
      <c r="I228" s="248"/>
      <c r="J228" s="249">
        <f>ROUND(I228*H228,2)</f>
        <v>0</v>
      </c>
      <c r="K228" s="250"/>
      <c r="L228" s="41"/>
      <c r="M228" s="251" t="s">
        <v>1</v>
      </c>
      <c r="N228" s="252" t="s">
        <v>40</v>
      </c>
      <c r="O228" s="91"/>
      <c r="P228" s="253">
        <f>O228*H228</f>
        <v>0</v>
      </c>
      <c r="Q228" s="253">
        <v>0</v>
      </c>
      <c r="R228" s="253">
        <f>Q228*H228</f>
        <v>0</v>
      </c>
      <c r="S228" s="253">
        <v>0</v>
      </c>
      <c r="T228" s="254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55" t="s">
        <v>145</v>
      </c>
      <c r="AT228" s="255" t="s">
        <v>141</v>
      </c>
      <c r="AU228" s="255" t="s">
        <v>85</v>
      </c>
      <c r="AY228" s="15" t="s">
        <v>138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5" t="s">
        <v>83</v>
      </c>
      <c r="BK228" s="143">
        <f>ROUND(I228*H228,2)</f>
        <v>0</v>
      </c>
      <c r="BL228" s="15" t="s">
        <v>145</v>
      </c>
      <c r="BM228" s="255" t="s">
        <v>497</v>
      </c>
    </row>
    <row r="229" s="2" customFormat="1" ht="24.15" customHeight="1">
      <c r="A229" s="38"/>
      <c r="B229" s="39"/>
      <c r="C229" s="256" t="s">
        <v>498</v>
      </c>
      <c r="D229" s="256" t="s">
        <v>156</v>
      </c>
      <c r="E229" s="257" t="s">
        <v>499</v>
      </c>
      <c r="F229" s="258" t="s">
        <v>237</v>
      </c>
      <c r="G229" s="259" t="s">
        <v>196</v>
      </c>
      <c r="H229" s="260">
        <v>7</v>
      </c>
      <c r="I229" s="261"/>
      <c r="J229" s="262">
        <f>ROUND(I229*H229,2)</f>
        <v>0</v>
      </c>
      <c r="K229" s="263"/>
      <c r="L229" s="264"/>
      <c r="M229" s="265" t="s">
        <v>1</v>
      </c>
      <c r="N229" s="266" t="s">
        <v>40</v>
      </c>
      <c r="O229" s="91"/>
      <c r="P229" s="253">
        <f>O229*H229</f>
        <v>0</v>
      </c>
      <c r="Q229" s="253">
        <v>0</v>
      </c>
      <c r="R229" s="253">
        <f>Q229*H229</f>
        <v>0</v>
      </c>
      <c r="S229" s="253">
        <v>0</v>
      </c>
      <c r="T229" s="254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55" t="s">
        <v>160</v>
      </c>
      <c r="AT229" s="255" t="s">
        <v>156</v>
      </c>
      <c r="AU229" s="255" t="s">
        <v>85</v>
      </c>
      <c r="AY229" s="15" t="s">
        <v>138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5" t="s">
        <v>83</v>
      </c>
      <c r="BK229" s="143">
        <f>ROUND(I229*H229,2)</f>
        <v>0</v>
      </c>
      <c r="BL229" s="15" t="s">
        <v>145</v>
      </c>
      <c r="BM229" s="255" t="s">
        <v>500</v>
      </c>
    </row>
    <row r="230" s="2" customFormat="1" ht="37.8" customHeight="1">
      <c r="A230" s="38"/>
      <c r="B230" s="39"/>
      <c r="C230" s="243" t="s">
        <v>501</v>
      </c>
      <c r="D230" s="243" t="s">
        <v>141</v>
      </c>
      <c r="E230" s="244" t="s">
        <v>502</v>
      </c>
      <c r="F230" s="245" t="s">
        <v>241</v>
      </c>
      <c r="G230" s="246" t="s">
        <v>196</v>
      </c>
      <c r="H230" s="247">
        <v>1</v>
      </c>
      <c r="I230" s="248"/>
      <c r="J230" s="249">
        <f>ROUND(I230*H230,2)</f>
        <v>0</v>
      </c>
      <c r="K230" s="250"/>
      <c r="L230" s="41"/>
      <c r="M230" s="251" t="s">
        <v>1</v>
      </c>
      <c r="N230" s="252" t="s">
        <v>40</v>
      </c>
      <c r="O230" s="91"/>
      <c r="P230" s="253">
        <f>O230*H230</f>
        <v>0</v>
      </c>
      <c r="Q230" s="253">
        <v>0</v>
      </c>
      <c r="R230" s="253">
        <f>Q230*H230</f>
        <v>0</v>
      </c>
      <c r="S230" s="253">
        <v>0</v>
      </c>
      <c r="T230" s="254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55" t="s">
        <v>145</v>
      </c>
      <c r="AT230" s="255" t="s">
        <v>141</v>
      </c>
      <c r="AU230" s="255" t="s">
        <v>85</v>
      </c>
      <c r="AY230" s="15" t="s">
        <v>138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5" t="s">
        <v>83</v>
      </c>
      <c r="BK230" s="143">
        <f>ROUND(I230*H230,2)</f>
        <v>0</v>
      </c>
      <c r="BL230" s="15" t="s">
        <v>145</v>
      </c>
      <c r="BM230" s="255" t="s">
        <v>503</v>
      </c>
    </row>
    <row r="231" s="2" customFormat="1" ht="24.15" customHeight="1">
      <c r="A231" s="38"/>
      <c r="B231" s="39"/>
      <c r="C231" s="256" t="s">
        <v>504</v>
      </c>
      <c r="D231" s="256" t="s">
        <v>156</v>
      </c>
      <c r="E231" s="257" t="s">
        <v>505</v>
      </c>
      <c r="F231" s="258" t="s">
        <v>245</v>
      </c>
      <c r="G231" s="259" t="s">
        <v>196</v>
      </c>
      <c r="H231" s="260">
        <v>1</v>
      </c>
      <c r="I231" s="261"/>
      <c r="J231" s="262">
        <f>ROUND(I231*H231,2)</f>
        <v>0</v>
      </c>
      <c r="K231" s="263"/>
      <c r="L231" s="264"/>
      <c r="M231" s="265" t="s">
        <v>1</v>
      </c>
      <c r="N231" s="266" t="s">
        <v>40</v>
      </c>
      <c r="O231" s="91"/>
      <c r="P231" s="253">
        <f>O231*H231</f>
        <v>0</v>
      </c>
      <c r="Q231" s="253">
        <v>0</v>
      </c>
      <c r="R231" s="253">
        <f>Q231*H231</f>
        <v>0</v>
      </c>
      <c r="S231" s="253">
        <v>0</v>
      </c>
      <c r="T231" s="254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55" t="s">
        <v>160</v>
      </c>
      <c r="AT231" s="255" t="s">
        <v>156</v>
      </c>
      <c r="AU231" s="255" t="s">
        <v>85</v>
      </c>
      <c r="AY231" s="15" t="s">
        <v>138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5" t="s">
        <v>83</v>
      </c>
      <c r="BK231" s="143">
        <f>ROUND(I231*H231,2)</f>
        <v>0</v>
      </c>
      <c r="BL231" s="15" t="s">
        <v>145</v>
      </c>
      <c r="BM231" s="255" t="s">
        <v>506</v>
      </c>
    </row>
    <row r="232" s="2" customFormat="1" ht="37.8" customHeight="1">
      <c r="A232" s="38"/>
      <c r="B232" s="39"/>
      <c r="C232" s="243" t="s">
        <v>507</v>
      </c>
      <c r="D232" s="243" t="s">
        <v>141</v>
      </c>
      <c r="E232" s="244" t="s">
        <v>508</v>
      </c>
      <c r="F232" s="245" t="s">
        <v>249</v>
      </c>
      <c r="G232" s="246" t="s">
        <v>196</v>
      </c>
      <c r="H232" s="247">
        <v>6</v>
      </c>
      <c r="I232" s="248"/>
      <c r="J232" s="249">
        <f>ROUND(I232*H232,2)</f>
        <v>0</v>
      </c>
      <c r="K232" s="250"/>
      <c r="L232" s="41"/>
      <c r="M232" s="251" t="s">
        <v>1</v>
      </c>
      <c r="N232" s="252" t="s">
        <v>40</v>
      </c>
      <c r="O232" s="91"/>
      <c r="P232" s="253">
        <f>O232*H232</f>
        <v>0</v>
      </c>
      <c r="Q232" s="253">
        <v>0</v>
      </c>
      <c r="R232" s="253">
        <f>Q232*H232</f>
        <v>0</v>
      </c>
      <c r="S232" s="253">
        <v>0</v>
      </c>
      <c r="T232" s="254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55" t="s">
        <v>145</v>
      </c>
      <c r="AT232" s="255" t="s">
        <v>141</v>
      </c>
      <c r="AU232" s="255" t="s">
        <v>85</v>
      </c>
      <c r="AY232" s="15" t="s">
        <v>138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5" t="s">
        <v>83</v>
      </c>
      <c r="BK232" s="143">
        <f>ROUND(I232*H232,2)</f>
        <v>0</v>
      </c>
      <c r="BL232" s="15" t="s">
        <v>145</v>
      </c>
      <c r="BM232" s="255" t="s">
        <v>509</v>
      </c>
    </row>
    <row r="233" s="2" customFormat="1" ht="24.15" customHeight="1">
      <c r="A233" s="38"/>
      <c r="B233" s="39"/>
      <c r="C233" s="256" t="s">
        <v>510</v>
      </c>
      <c r="D233" s="256" t="s">
        <v>156</v>
      </c>
      <c r="E233" s="257" t="s">
        <v>511</v>
      </c>
      <c r="F233" s="258" t="s">
        <v>253</v>
      </c>
      <c r="G233" s="259" t="s">
        <v>196</v>
      </c>
      <c r="H233" s="260">
        <v>6</v>
      </c>
      <c r="I233" s="261"/>
      <c r="J233" s="262">
        <f>ROUND(I233*H233,2)</f>
        <v>0</v>
      </c>
      <c r="K233" s="263"/>
      <c r="L233" s="264"/>
      <c r="M233" s="265" t="s">
        <v>1</v>
      </c>
      <c r="N233" s="266" t="s">
        <v>40</v>
      </c>
      <c r="O233" s="91"/>
      <c r="P233" s="253">
        <f>O233*H233</f>
        <v>0</v>
      </c>
      <c r="Q233" s="253">
        <v>0</v>
      </c>
      <c r="R233" s="253">
        <f>Q233*H233</f>
        <v>0</v>
      </c>
      <c r="S233" s="253">
        <v>0</v>
      </c>
      <c r="T233" s="254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55" t="s">
        <v>160</v>
      </c>
      <c r="AT233" s="255" t="s">
        <v>156</v>
      </c>
      <c r="AU233" s="255" t="s">
        <v>85</v>
      </c>
      <c r="AY233" s="15" t="s">
        <v>138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5" t="s">
        <v>83</v>
      </c>
      <c r="BK233" s="143">
        <f>ROUND(I233*H233,2)</f>
        <v>0</v>
      </c>
      <c r="BL233" s="15" t="s">
        <v>145</v>
      </c>
      <c r="BM233" s="255" t="s">
        <v>512</v>
      </c>
    </row>
    <row r="234" s="2" customFormat="1" ht="44.25" customHeight="1">
      <c r="A234" s="38"/>
      <c r="B234" s="39"/>
      <c r="C234" s="243" t="s">
        <v>513</v>
      </c>
      <c r="D234" s="243" t="s">
        <v>141</v>
      </c>
      <c r="E234" s="244" t="s">
        <v>514</v>
      </c>
      <c r="F234" s="245" t="s">
        <v>515</v>
      </c>
      <c r="G234" s="246" t="s">
        <v>196</v>
      </c>
      <c r="H234" s="247">
        <v>2</v>
      </c>
      <c r="I234" s="248"/>
      <c r="J234" s="249">
        <f>ROUND(I234*H234,2)</f>
        <v>0</v>
      </c>
      <c r="K234" s="250"/>
      <c r="L234" s="41"/>
      <c r="M234" s="251" t="s">
        <v>1</v>
      </c>
      <c r="N234" s="252" t="s">
        <v>40</v>
      </c>
      <c r="O234" s="91"/>
      <c r="P234" s="253">
        <f>O234*H234</f>
        <v>0</v>
      </c>
      <c r="Q234" s="253">
        <v>0</v>
      </c>
      <c r="R234" s="253">
        <f>Q234*H234</f>
        <v>0</v>
      </c>
      <c r="S234" s="253">
        <v>0</v>
      </c>
      <c r="T234" s="254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55" t="s">
        <v>145</v>
      </c>
      <c r="AT234" s="255" t="s">
        <v>141</v>
      </c>
      <c r="AU234" s="255" t="s">
        <v>85</v>
      </c>
      <c r="AY234" s="15" t="s">
        <v>138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5" t="s">
        <v>83</v>
      </c>
      <c r="BK234" s="143">
        <f>ROUND(I234*H234,2)</f>
        <v>0</v>
      </c>
      <c r="BL234" s="15" t="s">
        <v>145</v>
      </c>
      <c r="BM234" s="255" t="s">
        <v>516</v>
      </c>
    </row>
    <row r="235" s="2" customFormat="1" ht="24.15" customHeight="1">
      <c r="A235" s="38"/>
      <c r="B235" s="39"/>
      <c r="C235" s="256" t="s">
        <v>517</v>
      </c>
      <c r="D235" s="256" t="s">
        <v>156</v>
      </c>
      <c r="E235" s="257" t="s">
        <v>518</v>
      </c>
      <c r="F235" s="258" t="s">
        <v>519</v>
      </c>
      <c r="G235" s="259" t="s">
        <v>196</v>
      </c>
      <c r="H235" s="260">
        <v>2</v>
      </c>
      <c r="I235" s="261"/>
      <c r="J235" s="262">
        <f>ROUND(I235*H235,2)</f>
        <v>0</v>
      </c>
      <c r="K235" s="263"/>
      <c r="L235" s="264"/>
      <c r="M235" s="265" t="s">
        <v>1</v>
      </c>
      <c r="N235" s="266" t="s">
        <v>40</v>
      </c>
      <c r="O235" s="91"/>
      <c r="P235" s="253">
        <f>O235*H235</f>
        <v>0</v>
      </c>
      <c r="Q235" s="253">
        <v>0</v>
      </c>
      <c r="R235" s="253">
        <f>Q235*H235</f>
        <v>0</v>
      </c>
      <c r="S235" s="253">
        <v>0</v>
      </c>
      <c r="T235" s="254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55" t="s">
        <v>160</v>
      </c>
      <c r="AT235" s="255" t="s">
        <v>156</v>
      </c>
      <c r="AU235" s="255" t="s">
        <v>85</v>
      </c>
      <c r="AY235" s="15" t="s">
        <v>138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5" t="s">
        <v>83</v>
      </c>
      <c r="BK235" s="143">
        <f>ROUND(I235*H235,2)</f>
        <v>0</v>
      </c>
      <c r="BL235" s="15" t="s">
        <v>145</v>
      </c>
      <c r="BM235" s="255" t="s">
        <v>520</v>
      </c>
    </row>
    <row r="236" s="2" customFormat="1" ht="16.5" customHeight="1">
      <c r="A236" s="38"/>
      <c r="B236" s="39"/>
      <c r="C236" s="243" t="s">
        <v>521</v>
      </c>
      <c r="D236" s="243" t="s">
        <v>141</v>
      </c>
      <c r="E236" s="244" t="s">
        <v>522</v>
      </c>
      <c r="F236" s="245" t="s">
        <v>523</v>
      </c>
      <c r="G236" s="246" t="s">
        <v>196</v>
      </c>
      <c r="H236" s="247">
        <v>13</v>
      </c>
      <c r="I236" s="248"/>
      <c r="J236" s="249">
        <f>ROUND(I236*H236,2)</f>
        <v>0</v>
      </c>
      <c r="K236" s="250"/>
      <c r="L236" s="41"/>
      <c r="M236" s="251" t="s">
        <v>1</v>
      </c>
      <c r="N236" s="252" t="s">
        <v>40</v>
      </c>
      <c r="O236" s="91"/>
      <c r="P236" s="253">
        <f>O236*H236</f>
        <v>0</v>
      </c>
      <c r="Q236" s="253">
        <v>0</v>
      </c>
      <c r="R236" s="253">
        <f>Q236*H236</f>
        <v>0</v>
      </c>
      <c r="S236" s="253">
        <v>0</v>
      </c>
      <c r="T236" s="254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55" t="s">
        <v>145</v>
      </c>
      <c r="AT236" s="255" t="s">
        <v>141</v>
      </c>
      <c r="AU236" s="255" t="s">
        <v>85</v>
      </c>
      <c r="AY236" s="15" t="s">
        <v>138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5" t="s">
        <v>83</v>
      </c>
      <c r="BK236" s="143">
        <f>ROUND(I236*H236,2)</f>
        <v>0</v>
      </c>
      <c r="BL236" s="15" t="s">
        <v>145</v>
      </c>
      <c r="BM236" s="255" t="s">
        <v>524</v>
      </c>
    </row>
    <row r="237" s="2" customFormat="1" ht="16.5" customHeight="1">
      <c r="A237" s="38"/>
      <c r="B237" s="39"/>
      <c r="C237" s="243" t="s">
        <v>525</v>
      </c>
      <c r="D237" s="243" t="s">
        <v>141</v>
      </c>
      <c r="E237" s="244" t="s">
        <v>518</v>
      </c>
      <c r="F237" s="245" t="s">
        <v>526</v>
      </c>
      <c r="G237" s="246" t="s">
        <v>196</v>
      </c>
      <c r="H237" s="247">
        <v>3</v>
      </c>
      <c r="I237" s="248"/>
      <c r="J237" s="249">
        <f>ROUND(I237*H237,2)</f>
        <v>0</v>
      </c>
      <c r="K237" s="250"/>
      <c r="L237" s="41"/>
      <c r="M237" s="251" t="s">
        <v>1</v>
      </c>
      <c r="N237" s="252" t="s">
        <v>40</v>
      </c>
      <c r="O237" s="91"/>
      <c r="P237" s="253">
        <f>O237*H237</f>
        <v>0</v>
      </c>
      <c r="Q237" s="253">
        <v>0</v>
      </c>
      <c r="R237" s="253">
        <f>Q237*H237</f>
        <v>0</v>
      </c>
      <c r="S237" s="253">
        <v>0</v>
      </c>
      <c r="T237" s="254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55" t="s">
        <v>145</v>
      </c>
      <c r="AT237" s="255" t="s">
        <v>141</v>
      </c>
      <c r="AU237" s="255" t="s">
        <v>85</v>
      </c>
      <c r="AY237" s="15" t="s">
        <v>138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5" t="s">
        <v>83</v>
      </c>
      <c r="BK237" s="143">
        <f>ROUND(I237*H237,2)</f>
        <v>0</v>
      </c>
      <c r="BL237" s="15" t="s">
        <v>145</v>
      </c>
      <c r="BM237" s="255" t="s">
        <v>527</v>
      </c>
    </row>
    <row r="238" s="2" customFormat="1" ht="24.15" customHeight="1">
      <c r="A238" s="38"/>
      <c r="B238" s="39"/>
      <c r="C238" s="243" t="s">
        <v>528</v>
      </c>
      <c r="D238" s="243" t="s">
        <v>141</v>
      </c>
      <c r="E238" s="244" t="s">
        <v>529</v>
      </c>
      <c r="F238" s="245" t="s">
        <v>530</v>
      </c>
      <c r="G238" s="246" t="s">
        <v>196</v>
      </c>
      <c r="H238" s="247">
        <v>11</v>
      </c>
      <c r="I238" s="248"/>
      <c r="J238" s="249">
        <f>ROUND(I238*H238,2)</f>
        <v>0</v>
      </c>
      <c r="K238" s="250"/>
      <c r="L238" s="41"/>
      <c r="M238" s="251" t="s">
        <v>1</v>
      </c>
      <c r="N238" s="252" t="s">
        <v>40</v>
      </c>
      <c r="O238" s="91"/>
      <c r="P238" s="253">
        <f>O238*H238</f>
        <v>0</v>
      </c>
      <c r="Q238" s="253">
        <v>0</v>
      </c>
      <c r="R238" s="253">
        <f>Q238*H238</f>
        <v>0</v>
      </c>
      <c r="S238" s="253">
        <v>0</v>
      </c>
      <c r="T238" s="254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55" t="s">
        <v>145</v>
      </c>
      <c r="AT238" s="255" t="s">
        <v>141</v>
      </c>
      <c r="AU238" s="255" t="s">
        <v>85</v>
      </c>
      <c r="AY238" s="15" t="s">
        <v>138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5" t="s">
        <v>83</v>
      </c>
      <c r="BK238" s="143">
        <f>ROUND(I238*H238,2)</f>
        <v>0</v>
      </c>
      <c r="BL238" s="15" t="s">
        <v>145</v>
      </c>
      <c r="BM238" s="255" t="s">
        <v>531</v>
      </c>
    </row>
    <row r="239" s="2" customFormat="1" ht="24.15" customHeight="1">
      <c r="A239" s="38"/>
      <c r="B239" s="39"/>
      <c r="C239" s="256" t="s">
        <v>532</v>
      </c>
      <c r="D239" s="256" t="s">
        <v>156</v>
      </c>
      <c r="E239" s="257" t="s">
        <v>533</v>
      </c>
      <c r="F239" s="258" t="s">
        <v>534</v>
      </c>
      <c r="G239" s="259" t="s">
        <v>196</v>
      </c>
      <c r="H239" s="260">
        <v>11</v>
      </c>
      <c r="I239" s="261"/>
      <c r="J239" s="262">
        <f>ROUND(I239*H239,2)</f>
        <v>0</v>
      </c>
      <c r="K239" s="263"/>
      <c r="L239" s="264"/>
      <c r="M239" s="265" t="s">
        <v>1</v>
      </c>
      <c r="N239" s="266" t="s">
        <v>40</v>
      </c>
      <c r="O239" s="91"/>
      <c r="P239" s="253">
        <f>O239*H239</f>
        <v>0</v>
      </c>
      <c r="Q239" s="253">
        <v>0</v>
      </c>
      <c r="R239" s="253">
        <f>Q239*H239</f>
        <v>0</v>
      </c>
      <c r="S239" s="253">
        <v>0</v>
      </c>
      <c r="T239" s="254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55" t="s">
        <v>160</v>
      </c>
      <c r="AT239" s="255" t="s">
        <v>156</v>
      </c>
      <c r="AU239" s="255" t="s">
        <v>85</v>
      </c>
      <c r="AY239" s="15" t="s">
        <v>138</v>
      </c>
      <c r="BE239" s="143">
        <f>IF(N239="základní",J239,0)</f>
        <v>0</v>
      </c>
      <c r="BF239" s="143">
        <f>IF(N239="snížená",J239,0)</f>
        <v>0</v>
      </c>
      <c r="BG239" s="143">
        <f>IF(N239="zákl. přenesená",J239,0)</f>
        <v>0</v>
      </c>
      <c r="BH239" s="143">
        <f>IF(N239="sníž. přenesená",J239,0)</f>
        <v>0</v>
      </c>
      <c r="BI239" s="143">
        <f>IF(N239="nulová",J239,0)</f>
        <v>0</v>
      </c>
      <c r="BJ239" s="15" t="s">
        <v>83</v>
      </c>
      <c r="BK239" s="143">
        <f>ROUND(I239*H239,2)</f>
        <v>0</v>
      </c>
      <c r="BL239" s="15" t="s">
        <v>145</v>
      </c>
      <c r="BM239" s="255" t="s">
        <v>535</v>
      </c>
    </row>
    <row r="240" s="2" customFormat="1" ht="24.15" customHeight="1">
      <c r="A240" s="38"/>
      <c r="B240" s="39"/>
      <c r="C240" s="243" t="s">
        <v>536</v>
      </c>
      <c r="D240" s="243" t="s">
        <v>141</v>
      </c>
      <c r="E240" s="244" t="s">
        <v>537</v>
      </c>
      <c r="F240" s="245" t="s">
        <v>538</v>
      </c>
      <c r="G240" s="246" t="s">
        <v>196</v>
      </c>
      <c r="H240" s="247">
        <v>2</v>
      </c>
      <c r="I240" s="248"/>
      <c r="J240" s="249">
        <f>ROUND(I240*H240,2)</f>
        <v>0</v>
      </c>
      <c r="K240" s="250"/>
      <c r="L240" s="41"/>
      <c r="M240" s="251" t="s">
        <v>1</v>
      </c>
      <c r="N240" s="252" t="s">
        <v>40</v>
      </c>
      <c r="O240" s="91"/>
      <c r="P240" s="253">
        <f>O240*H240</f>
        <v>0</v>
      </c>
      <c r="Q240" s="253">
        <v>0</v>
      </c>
      <c r="R240" s="253">
        <f>Q240*H240</f>
        <v>0</v>
      </c>
      <c r="S240" s="253">
        <v>0</v>
      </c>
      <c r="T240" s="254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55" t="s">
        <v>145</v>
      </c>
      <c r="AT240" s="255" t="s">
        <v>141</v>
      </c>
      <c r="AU240" s="255" t="s">
        <v>85</v>
      </c>
      <c r="AY240" s="15" t="s">
        <v>138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5" t="s">
        <v>83</v>
      </c>
      <c r="BK240" s="143">
        <f>ROUND(I240*H240,2)</f>
        <v>0</v>
      </c>
      <c r="BL240" s="15" t="s">
        <v>145</v>
      </c>
      <c r="BM240" s="255" t="s">
        <v>539</v>
      </c>
    </row>
    <row r="241" s="2" customFormat="1" ht="16.5" customHeight="1">
      <c r="A241" s="38"/>
      <c r="B241" s="39"/>
      <c r="C241" s="256" t="s">
        <v>540</v>
      </c>
      <c r="D241" s="256" t="s">
        <v>156</v>
      </c>
      <c r="E241" s="257" t="s">
        <v>541</v>
      </c>
      <c r="F241" s="258" t="s">
        <v>542</v>
      </c>
      <c r="G241" s="259" t="s">
        <v>196</v>
      </c>
      <c r="H241" s="260">
        <v>2</v>
      </c>
      <c r="I241" s="261"/>
      <c r="J241" s="262">
        <f>ROUND(I241*H241,2)</f>
        <v>0</v>
      </c>
      <c r="K241" s="263"/>
      <c r="L241" s="264"/>
      <c r="M241" s="265" t="s">
        <v>1</v>
      </c>
      <c r="N241" s="266" t="s">
        <v>40</v>
      </c>
      <c r="O241" s="91"/>
      <c r="P241" s="253">
        <f>O241*H241</f>
        <v>0</v>
      </c>
      <c r="Q241" s="253">
        <v>0</v>
      </c>
      <c r="R241" s="253">
        <f>Q241*H241</f>
        <v>0</v>
      </c>
      <c r="S241" s="253">
        <v>0</v>
      </c>
      <c r="T241" s="254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55" t="s">
        <v>160</v>
      </c>
      <c r="AT241" s="255" t="s">
        <v>156</v>
      </c>
      <c r="AU241" s="255" t="s">
        <v>85</v>
      </c>
      <c r="AY241" s="15" t="s">
        <v>138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5" t="s">
        <v>83</v>
      </c>
      <c r="BK241" s="143">
        <f>ROUND(I241*H241,2)</f>
        <v>0</v>
      </c>
      <c r="BL241" s="15" t="s">
        <v>145</v>
      </c>
      <c r="BM241" s="255" t="s">
        <v>543</v>
      </c>
    </row>
    <row r="242" s="2" customFormat="1" ht="24.15" customHeight="1">
      <c r="A242" s="38"/>
      <c r="B242" s="39"/>
      <c r="C242" s="243" t="s">
        <v>544</v>
      </c>
      <c r="D242" s="243" t="s">
        <v>141</v>
      </c>
      <c r="E242" s="244" t="s">
        <v>545</v>
      </c>
      <c r="F242" s="245" t="s">
        <v>538</v>
      </c>
      <c r="G242" s="246" t="s">
        <v>196</v>
      </c>
      <c r="H242" s="247">
        <v>3</v>
      </c>
      <c r="I242" s="248"/>
      <c r="J242" s="249">
        <f>ROUND(I242*H242,2)</f>
        <v>0</v>
      </c>
      <c r="K242" s="250"/>
      <c r="L242" s="41"/>
      <c r="M242" s="251" t="s">
        <v>1</v>
      </c>
      <c r="N242" s="252" t="s">
        <v>40</v>
      </c>
      <c r="O242" s="91"/>
      <c r="P242" s="253">
        <f>O242*H242</f>
        <v>0</v>
      </c>
      <c r="Q242" s="253">
        <v>0</v>
      </c>
      <c r="R242" s="253">
        <f>Q242*H242</f>
        <v>0</v>
      </c>
      <c r="S242" s="253">
        <v>0</v>
      </c>
      <c r="T242" s="254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55" t="s">
        <v>145</v>
      </c>
      <c r="AT242" s="255" t="s">
        <v>141</v>
      </c>
      <c r="AU242" s="255" t="s">
        <v>85</v>
      </c>
      <c r="AY242" s="15" t="s">
        <v>138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5" t="s">
        <v>83</v>
      </c>
      <c r="BK242" s="143">
        <f>ROUND(I242*H242,2)</f>
        <v>0</v>
      </c>
      <c r="BL242" s="15" t="s">
        <v>145</v>
      </c>
      <c r="BM242" s="255" t="s">
        <v>546</v>
      </c>
    </row>
    <row r="243" s="2" customFormat="1" ht="16.5" customHeight="1">
      <c r="A243" s="38"/>
      <c r="B243" s="39"/>
      <c r="C243" s="256" t="s">
        <v>547</v>
      </c>
      <c r="D243" s="256" t="s">
        <v>156</v>
      </c>
      <c r="E243" s="257" t="s">
        <v>548</v>
      </c>
      <c r="F243" s="258" t="s">
        <v>542</v>
      </c>
      <c r="G243" s="259" t="s">
        <v>196</v>
      </c>
      <c r="H243" s="260">
        <v>3</v>
      </c>
      <c r="I243" s="261"/>
      <c r="J243" s="262">
        <f>ROUND(I243*H243,2)</f>
        <v>0</v>
      </c>
      <c r="K243" s="263"/>
      <c r="L243" s="264"/>
      <c r="M243" s="265" t="s">
        <v>1</v>
      </c>
      <c r="N243" s="266" t="s">
        <v>40</v>
      </c>
      <c r="O243" s="91"/>
      <c r="P243" s="253">
        <f>O243*H243</f>
        <v>0</v>
      </c>
      <c r="Q243" s="253">
        <v>0</v>
      </c>
      <c r="R243" s="253">
        <f>Q243*H243</f>
        <v>0</v>
      </c>
      <c r="S243" s="253">
        <v>0</v>
      </c>
      <c r="T243" s="254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55" t="s">
        <v>160</v>
      </c>
      <c r="AT243" s="255" t="s">
        <v>156</v>
      </c>
      <c r="AU243" s="255" t="s">
        <v>85</v>
      </c>
      <c r="AY243" s="15" t="s">
        <v>138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5" t="s">
        <v>83</v>
      </c>
      <c r="BK243" s="143">
        <f>ROUND(I243*H243,2)</f>
        <v>0</v>
      </c>
      <c r="BL243" s="15" t="s">
        <v>145</v>
      </c>
      <c r="BM243" s="255" t="s">
        <v>549</v>
      </c>
    </row>
    <row r="244" s="2" customFormat="1" ht="24.15" customHeight="1">
      <c r="A244" s="38"/>
      <c r="B244" s="39"/>
      <c r="C244" s="243" t="s">
        <v>550</v>
      </c>
      <c r="D244" s="243" t="s">
        <v>141</v>
      </c>
      <c r="E244" s="244" t="s">
        <v>551</v>
      </c>
      <c r="F244" s="245" t="s">
        <v>530</v>
      </c>
      <c r="G244" s="246" t="s">
        <v>196</v>
      </c>
      <c r="H244" s="247">
        <v>1</v>
      </c>
      <c r="I244" s="248"/>
      <c r="J244" s="249">
        <f>ROUND(I244*H244,2)</f>
        <v>0</v>
      </c>
      <c r="K244" s="250"/>
      <c r="L244" s="41"/>
      <c r="M244" s="251" t="s">
        <v>1</v>
      </c>
      <c r="N244" s="252" t="s">
        <v>40</v>
      </c>
      <c r="O244" s="91"/>
      <c r="P244" s="253">
        <f>O244*H244</f>
        <v>0</v>
      </c>
      <c r="Q244" s="253">
        <v>0</v>
      </c>
      <c r="R244" s="253">
        <f>Q244*H244</f>
        <v>0</v>
      </c>
      <c r="S244" s="253">
        <v>0</v>
      </c>
      <c r="T244" s="254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55" t="s">
        <v>145</v>
      </c>
      <c r="AT244" s="255" t="s">
        <v>141</v>
      </c>
      <c r="AU244" s="255" t="s">
        <v>85</v>
      </c>
      <c r="AY244" s="15" t="s">
        <v>138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5" t="s">
        <v>83</v>
      </c>
      <c r="BK244" s="143">
        <f>ROUND(I244*H244,2)</f>
        <v>0</v>
      </c>
      <c r="BL244" s="15" t="s">
        <v>145</v>
      </c>
      <c r="BM244" s="255" t="s">
        <v>552</v>
      </c>
    </row>
    <row r="245" s="2" customFormat="1" ht="16.5" customHeight="1">
      <c r="A245" s="38"/>
      <c r="B245" s="39"/>
      <c r="C245" s="256" t="s">
        <v>553</v>
      </c>
      <c r="D245" s="256" t="s">
        <v>156</v>
      </c>
      <c r="E245" s="257" t="s">
        <v>554</v>
      </c>
      <c r="F245" s="258" t="s">
        <v>555</v>
      </c>
      <c r="G245" s="259" t="s">
        <v>196</v>
      </c>
      <c r="H245" s="260">
        <v>1</v>
      </c>
      <c r="I245" s="261"/>
      <c r="J245" s="262">
        <f>ROUND(I245*H245,2)</f>
        <v>0</v>
      </c>
      <c r="K245" s="263"/>
      <c r="L245" s="264"/>
      <c r="M245" s="265" t="s">
        <v>1</v>
      </c>
      <c r="N245" s="266" t="s">
        <v>40</v>
      </c>
      <c r="O245" s="91"/>
      <c r="P245" s="253">
        <f>O245*H245</f>
        <v>0</v>
      </c>
      <c r="Q245" s="253">
        <v>0</v>
      </c>
      <c r="R245" s="253">
        <f>Q245*H245</f>
        <v>0</v>
      </c>
      <c r="S245" s="253">
        <v>0</v>
      </c>
      <c r="T245" s="254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55" t="s">
        <v>160</v>
      </c>
      <c r="AT245" s="255" t="s">
        <v>156</v>
      </c>
      <c r="AU245" s="255" t="s">
        <v>85</v>
      </c>
      <c r="AY245" s="15" t="s">
        <v>138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5" t="s">
        <v>83</v>
      </c>
      <c r="BK245" s="143">
        <f>ROUND(I245*H245,2)</f>
        <v>0</v>
      </c>
      <c r="BL245" s="15" t="s">
        <v>145</v>
      </c>
      <c r="BM245" s="255" t="s">
        <v>556</v>
      </c>
    </row>
    <row r="246" s="2" customFormat="1" ht="16.5" customHeight="1">
      <c r="A246" s="38"/>
      <c r="B246" s="39"/>
      <c r="C246" s="243" t="s">
        <v>557</v>
      </c>
      <c r="D246" s="243" t="s">
        <v>141</v>
      </c>
      <c r="E246" s="244" t="s">
        <v>558</v>
      </c>
      <c r="F246" s="245" t="s">
        <v>295</v>
      </c>
      <c r="G246" s="246" t="s">
        <v>196</v>
      </c>
      <c r="H246" s="247">
        <v>16</v>
      </c>
      <c r="I246" s="248"/>
      <c r="J246" s="249">
        <f>ROUND(I246*H246,2)</f>
        <v>0</v>
      </c>
      <c r="K246" s="250"/>
      <c r="L246" s="41"/>
      <c r="M246" s="251" t="s">
        <v>1</v>
      </c>
      <c r="N246" s="252" t="s">
        <v>40</v>
      </c>
      <c r="O246" s="91"/>
      <c r="P246" s="253">
        <f>O246*H246</f>
        <v>0</v>
      </c>
      <c r="Q246" s="253">
        <v>0</v>
      </c>
      <c r="R246" s="253">
        <f>Q246*H246</f>
        <v>0</v>
      </c>
      <c r="S246" s="253">
        <v>0</v>
      </c>
      <c r="T246" s="254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55" t="s">
        <v>145</v>
      </c>
      <c r="AT246" s="255" t="s">
        <v>141</v>
      </c>
      <c r="AU246" s="255" t="s">
        <v>85</v>
      </c>
      <c r="AY246" s="15" t="s">
        <v>138</v>
      </c>
      <c r="BE246" s="143">
        <f>IF(N246="základní",J246,0)</f>
        <v>0</v>
      </c>
      <c r="BF246" s="143">
        <f>IF(N246="snížená",J246,0)</f>
        <v>0</v>
      </c>
      <c r="BG246" s="143">
        <f>IF(N246="zákl. přenesená",J246,0)</f>
        <v>0</v>
      </c>
      <c r="BH246" s="143">
        <f>IF(N246="sníž. přenesená",J246,0)</f>
        <v>0</v>
      </c>
      <c r="BI246" s="143">
        <f>IF(N246="nulová",J246,0)</f>
        <v>0</v>
      </c>
      <c r="BJ246" s="15" t="s">
        <v>83</v>
      </c>
      <c r="BK246" s="143">
        <f>ROUND(I246*H246,2)</f>
        <v>0</v>
      </c>
      <c r="BL246" s="15" t="s">
        <v>145</v>
      </c>
      <c r="BM246" s="255" t="s">
        <v>559</v>
      </c>
    </row>
    <row r="247" s="2" customFormat="1" ht="16.5" customHeight="1">
      <c r="A247" s="38"/>
      <c r="B247" s="39"/>
      <c r="C247" s="256" t="s">
        <v>560</v>
      </c>
      <c r="D247" s="256" t="s">
        <v>156</v>
      </c>
      <c r="E247" s="257" t="s">
        <v>561</v>
      </c>
      <c r="F247" s="258" t="s">
        <v>562</v>
      </c>
      <c r="G247" s="259" t="s">
        <v>196</v>
      </c>
      <c r="H247" s="260">
        <v>16</v>
      </c>
      <c r="I247" s="261"/>
      <c r="J247" s="262">
        <f>ROUND(I247*H247,2)</f>
        <v>0</v>
      </c>
      <c r="K247" s="263"/>
      <c r="L247" s="264"/>
      <c r="M247" s="265" t="s">
        <v>1</v>
      </c>
      <c r="N247" s="266" t="s">
        <v>40</v>
      </c>
      <c r="O247" s="91"/>
      <c r="P247" s="253">
        <f>O247*H247</f>
        <v>0</v>
      </c>
      <c r="Q247" s="253">
        <v>0</v>
      </c>
      <c r="R247" s="253">
        <f>Q247*H247</f>
        <v>0</v>
      </c>
      <c r="S247" s="253">
        <v>0</v>
      </c>
      <c r="T247" s="254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55" t="s">
        <v>160</v>
      </c>
      <c r="AT247" s="255" t="s">
        <v>156</v>
      </c>
      <c r="AU247" s="255" t="s">
        <v>85</v>
      </c>
      <c r="AY247" s="15" t="s">
        <v>138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5" t="s">
        <v>83</v>
      </c>
      <c r="BK247" s="143">
        <f>ROUND(I247*H247,2)</f>
        <v>0</v>
      </c>
      <c r="BL247" s="15" t="s">
        <v>145</v>
      </c>
      <c r="BM247" s="255" t="s">
        <v>563</v>
      </c>
    </row>
    <row r="248" s="2" customFormat="1" ht="16.5" customHeight="1">
      <c r="A248" s="38"/>
      <c r="B248" s="39"/>
      <c r="C248" s="243" t="s">
        <v>564</v>
      </c>
      <c r="D248" s="243" t="s">
        <v>141</v>
      </c>
      <c r="E248" s="244" t="s">
        <v>565</v>
      </c>
      <c r="F248" s="245" t="s">
        <v>303</v>
      </c>
      <c r="G248" s="246" t="s">
        <v>196</v>
      </c>
      <c r="H248" s="247">
        <v>1</v>
      </c>
      <c r="I248" s="248"/>
      <c r="J248" s="249">
        <f>ROUND(I248*H248,2)</f>
        <v>0</v>
      </c>
      <c r="K248" s="250"/>
      <c r="L248" s="41"/>
      <c r="M248" s="251" t="s">
        <v>1</v>
      </c>
      <c r="N248" s="252" t="s">
        <v>40</v>
      </c>
      <c r="O248" s="91"/>
      <c r="P248" s="253">
        <f>O248*H248</f>
        <v>0</v>
      </c>
      <c r="Q248" s="253">
        <v>0</v>
      </c>
      <c r="R248" s="253">
        <f>Q248*H248</f>
        <v>0</v>
      </c>
      <c r="S248" s="253">
        <v>0</v>
      </c>
      <c r="T248" s="254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55" t="s">
        <v>145</v>
      </c>
      <c r="AT248" s="255" t="s">
        <v>141</v>
      </c>
      <c r="AU248" s="255" t="s">
        <v>85</v>
      </c>
      <c r="AY248" s="15" t="s">
        <v>138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5" t="s">
        <v>83</v>
      </c>
      <c r="BK248" s="143">
        <f>ROUND(I248*H248,2)</f>
        <v>0</v>
      </c>
      <c r="BL248" s="15" t="s">
        <v>145</v>
      </c>
      <c r="BM248" s="255" t="s">
        <v>566</v>
      </c>
    </row>
    <row r="249" s="2" customFormat="1" ht="16.5" customHeight="1">
      <c r="A249" s="38"/>
      <c r="B249" s="39"/>
      <c r="C249" s="256" t="s">
        <v>567</v>
      </c>
      <c r="D249" s="256" t="s">
        <v>156</v>
      </c>
      <c r="E249" s="257" t="s">
        <v>568</v>
      </c>
      <c r="F249" s="258" t="s">
        <v>569</v>
      </c>
      <c r="G249" s="259" t="s">
        <v>196</v>
      </c>
      <c r="H249" s="260">
        <v>1</v>
      </c>
      <c r="I249" s="261"/>
      <c r="J249" s="262">
        <f>ROUND(I249*H249,2)</f>
        <v>0</v>
      </c>
      <c r="K249" s="263"/>
      <c r="L249" s="264"/>
      <c r="M249" s="265" t="s">
        <v>1</v>
      </c>
      <c r="N249" s="266" t="s">
        <v>40</v>
      </c>
      <c r="O249" s="91"/>
      <c r="P249" s="253">
        <f>O249*H249</f>
        <v>0</v>
      </c>
      <c r="Q249" s="253">
        <v>0</v>
      </c>
      <c r="R249" s="253">
        <f>Q249*H249</f>
        <v>0</v>
      </c>
      <c r="S249" s="253">
        <v>0</v>
      </c>
      <c r="T249" s="254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55" t="s">
        <v>160</v>
      </c>
      <c r="AT249" s="255" t="s">
        <v>156</v>
      </c>
      <c r="AU249" s="255" t="s">
        <v>85</v>
      </c>
      <c r="AY249" s="15" t="s">
        <v>138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5" t="s">
        <v>83</v>
      </c>
      <c r="BK249" s="143">
        <f>ROUND(I249*H249,2)</f>
        <v>0</v>
      </c>
      <c r="BL249" s="15" t="s">
        <v>145</v>
      </c>
      <c r="BM249" s="255" t="s">
        <v>570</v>
      </c>
    </row>
    <row r="250" s="2" customFormat="1" ht="16.5" customHeight="1">
      <c r="A250" s="38"/>
      <c r="B250" s="39"/>
      <c r="C250" s="243" t="s">
        <v>571</v>
      </c>
      <c r="D250" s="243" t="s">
        <v>141</v>
      </c>
      <c r="E250" s="244" t="s">
        <v>572</v>
      </c>
      <c r="F250" s="245" t="s">
        <v>311</v>
      </c>
      <c r="G250" s="246" t="s">
        <v>196</v>
      </c>
      <c r="H250" s="247">
        <v>1</v>
      </c>
      <c r="I250" s="248"/>
      <c r="J250" s="249">
        <f>ROUND(I250*H250,2)</f>
        <v>0</v>
      </c>
      <c r="K250" s="250"/>
      <c r="L250" s="41"/>
      <c r="M250" s="251" t="s">
        <v>1</v>
      </c>
      <c r="N250" s="252" t="s">
        <v>40</v>
      </c>
      <c r="O250" s="91"/>
      <c r="P250" s="253">
        <f>O250*H250</f>
        <v>0</v>
      </c>
      <c r="Q250" s="253">
        <v>0</v>
      </c>
      <c r="R250" s="253">
        <f>Q250*H250</f>
        <v>0</v>
      </c>
      <c r="S250" s="253">
        <v>0</v>
      </c>
      <c r="T250" s="254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55" t="s">
        <v>145</v>
      </c>
      <c r="AT250" s="255" t="s">
        <v>141</v>
      </c>
      <c r="AU250" s="255" t="s">
        <v>85</v>
      </c>
      <c r="AY250" s="15" t="s">
        <v>138</v>
      </c>
      <c r="BE250" s="143">
        <f>IF(N250="základní",J250,0)</f>
        <v>0</v>
      </c>
      <c r="BF250" s="143">
        <f>IF(N250="snížená",J250,0)</f>
        <v>0</v>
      </c>
      <c r="BG250" s="143">
        <f>IF(N250="zákl. přenesená",J250,0)</f>
        <v>0</v>
      </c>
      <c r="BH250" s="143">
        <f>IF(N250="sníž. přenesená",J250,0)</f>
        <v>0</v>
      </c>
      <c r="BI250" s="143">
        <f>IF(N250="nulová",J250,0)</f>
        <v>0</v>
      </c>
      <c r="BJ250" s="15" t="s">
        <v>83</v>
      </c>
      <c r="BK250" s="143">
        <f>ROUND(I250*H250,2)</f>
        <v>0</v>
      </c>
      <c r="BL250" s="15" t="s">
        <v>145</v>
      </c>
      <c r="BM250" s="255" t="s">
        <v>573</v>
      </c>
    </row>
    <row r="251" s="2" customFormat="1" ht="16.5" customHeight="1">
      <c r="A251" s="38"/>
      <c r="B251" s="39"/>
      <c r="C251" s="256" t="s">
        <v>574</v>
      </c>
      <c r="D251" s="256" t="s">
        <v>156</v>
      </c>
      <c r="E251" s="257" t="s">
        <v>575</v>
      </c>
      <c r="F251" s="258" t="s">
        <v>576</v>
      </c>
      <c r="G251" s="259" t="s">
        <v>196</v>
      </c>
      <c r="H251" s="260">
        <v>1</v>
      </c>
      <c r="I251" s="261"/>
      <c r="J251" s="262">
        <f>ROUND(I251*H251,2)</f>
        <v>0</v>
      </c>
      <c r="K251" s="263"/>
      <c r="L251" s="264"/>
      <c r="M251" s="265" t="s">
        <v>1</v>
      </c>
      <c r="N251" s="266" t="s">
        <v>40</v>
      </c>
      <c r="O251" s="91"/>
      <c r="P251" s="253">
        <f>O251*H251</f>
        <v>0</v>
      </c>
      <c r="Q251" s="253">
        <v>0</v>
      </c>
      <c r="R251" s="253">
        <f>Q251*H251</f>
        <v>0</v>
      </c>
      <c r="S251" s="253">
        <v>0</v>
      </c>
      <c r="T251" s="254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55" t="s">
        <v>160</v>
      </c>
      <c r="AT251" s="255" t="s">
        <v>156</v>
      </c>
      <c r="AU251" s="255" t="s">
        <v>85</v>
      </c>
      <c r="AY251" s="15" t="s">
        <v>138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5" t="s">
        <v>83</v>
      </c>
      <c r="BK251" s="143">
        <f>ROUND(I251*H251,2)</f>
        <v>0</v>
      </c>
      <c r="BL251" s="15" t="s">
        <v>145</v>
      </c>
      <c r="BM251" s="255" t="s">
        <v>577</v>
      </c>
    </row>
    <row r="252" s="2" customFormat="1" ht="16.5" customHeight="1">
      <c r="A252" s="38"/>
      <c r="B252" s="39"/>
      <c r="C252" s="243" t="s">
        <v>578</v>
      </c>
      <c r="D252" s="243" t="s">
        <v>141</v>
      </c>
      <c r="E252" s="244" t="s">
        <v>579</v>
      </c>
      <c r="F252" s="245" t="s">
        <v>580</v>
      </c>
      <c r="G252" s="246" t="s">
        <v>196</v>
      </c>
      <c r="H252" s="247">
        <v>1</v>
      </c>
      <c r="I252" s="248"/>
      <c r="J252" s="249">
        <f>ROUND(I252*H252,2)</f>
        <v>0</v>
      </c>
      <c r="K252" s="250"/>
      <c r="L252" s="41"/>
      <c r="M252" s="251" t="s">
        <v>1</v>
      </c>
      <c r="N252" s="252" t="s">
        <v>40</v>
      </c>
      <c r="O252" s="91"/>
      <c r="P252" s="253">
        <f>O252*H252</f>
        <v>0</v>
      </c>
      <c r="Q252" s="253">
        <v>0</v>
      </c>
      <c r="R252" s="253">
        <f>Q252*H252</f>
        <v>0</v>
      </c>
      <c r="S252" s="253">
        <v>0</v>
      </c>
      <c r="T252" s="254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55" t="s">
        <v>145</v>
      </c>
      <c r="AT252" s="255" t="s">
        <v>141</v>
      </c>
      <c r="AU252" s="255" t="s">
        <v>85</v>
      </c>
      <c r="AY252" s="15" t="s">
        <v>138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5" t="s">
        <v>83</v>
      </c>
      <c r="BK252" s="143">
        <f>ROUND(I252*H252,2)</f>
        <v>0</v>
      </c>
      <c r="BL252" s="15" t="s">
        <v>145</v>
      </c>
      <c r="BM252" s="255" t="s">
        <v>581</v>
      </c>
    </row>
    <row r="253" s="2" customFormat="1" ht="16.5" customHeight="1">
      <c r="A253" s="38"/>
      <c r="B253" s="39"/>
      <c r="C253" s="256" t="s">
        <v>582</v>
      </c>
      <c r="D253" s="256" t="s">
        <v>156</v>
      </c>
      <c r="E253" s="257" t="s">
        <v>583</v>
      </c>
      <c r="F253" s="258" t="s">
        <v>584</v>
      </c>
      <c r="G253" s="259" t="s">
        <v>196</v>
      </c>
      <c r="H253" s="260">
        <v>1</v>
      </c>
      <c r="I253" s="261"/>
      <c r="J253" s="262">
        <f>ROUND(I253*H253,2)</f>
        <v>0</v>
      </c>
      <c r="K253" s="263"/>
      <c r="L253" s="264"/>
      <c r="M253" s="265" t="s">
        <v>1</v>
      </c>
      <c r="N253" s="266" t="s">
        <v>40</v>
      </c>
      <c r="O253" s="91"/>
      <c r="P253" s="253">
        <f>O253*H253</f>
        <v>0</v>
      </c>
      <c r="Q253" s="253">
        <v>0</v>
      </c>
      <c r="R253" s="253">
        <f>Q253*H253</f>
        <v>0</v>
      </c>
      <c r="S253" s="253">
        <v>0</v>
      </c>
      <c r="T253" s="254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55" t="s">
        <v>160</v>
      </c>
      <c r="AT253" s="255" t="s">
        <v>156</v>
      </c>
      <c r="AU253" s="255" t="s">
        <v>85</v>
      </c>
      <c r="AY253" s="15" t="s">
        <v>138</v>
      </c>
      <c r="BE253" s="143">
        <f>IF(N253="základní",J253,0)</f>
        <v>0</v>
      </c>
      <c r="BF253" s="143">
        <f>IF(N253="snížená",J253,0)</f>
        <v>0</v>
      </c>
      <c r="BG253" s="143">
        <f>IF(N253="zákl. přenesená",J253,0)</f>
        <v>0</v>
      </c>
      <c r="BH253" s="143">
        <f>IF(N253="sníž. přenesená",J253,0)</f>
        <v>0</v>
      </c>
      <c r="BI253" s="143">
        <f>IF(N253="nulová",J253,0)</f>
        <v>0</v>
      </c>
      <c r="BJ253" s="15" t="s">
        <v>83</v>
      </c>
      <c r="BK253" s="143">
        <f>ROUND(I253*H253,2)</f>
        <v>0</v>
      </c>
      <c r="BL253" s="15" t="s">
        <v>145</v>
      </c>
      <c r="BM253" s="255" t="s">
        <v>585</v>
      </c>
    </row>
    <row r="254" s="2" customFormat="1" ht="21.75" customHeight="1">
      <c r="A254" s="38"/>
      <c r="B254" s="39"/>
      <c r="C254" s="243" t="s">
        <v>586</v>
      </c>
      <c r="D254" s="243" t="s">
        <v>141</v>
      </c>
      <c r="E254" s="244" t="s">
        <v>587</v>
      </c>
      <c r="F254" s="245" t="s">
        <v>588</v>
      </c>
      <c r="G254" s="246" t="s">
        <v>196</v>
      </c>
      <c r="H254" s="247">
        <v>33</v>
      </c>
      <c r="I254" s="248"/>
      <c r="J254" s="249">
        <f>ROUND(I254*H254,2)</f>
        <v>0</v>
      </c>
      <c r="K254" s="250"/>
      <c r="L254" s="41"/>
      <c r="M254" s="251" t="s">
        <v>1</v>
      </c>
      <c r="N254" s="252" t="s">
        <v>40</v>
      </c>
      <c r="O254" s="91"/>
      <c r="P254" s="253">
        <f>O254*H254</f>
        <v>0</v>
      </c>
      <c r="Q254" s="253">
        <v>0</v>
      </c>
      <c r="R254" s="253">
        <f>Q254*H254</f>
        <v>0</v>
      </c>
      <c r="S254" s="253">
        <v>0</v>
      </c>
      <c r="T254" s="254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55" t="s">
        <v>145</v>
      </c>
      <c r="AT254" s="255" t="s">
        <v>141</v>
      </c>
      <c r="AU254" s="255" t="s">
        <v>85</v>
      </c>
      <c r="AY254" s="15" t="s">
        <v>138</v>
      </c>
      <c r="BE254" s="143">
        <f>IF(N254="základní",J254,0)</f>
        <v>0</v>
      </c>
      <c r="BF254" s="143">
        <f>IF(N254="snížená",J254,0)</f>
        <v>0</v>
      </c>
      <c r="BG254" s="143">
        <f>IF(N254="zákl. přenesená",J254,0)</f>
        <v>0</v>
      </c>
      <c r="BH254" s="143">
        <f>IF(N254="sníž. přenesená",J254,0)</f>
        <v>0</v>
      </c>
      <c r="BI254" s="143">
        <f>IF(N254="nulová",J254,0)</f>
        <v>0</v>
      </c>
      <c r="BJ254" s="15" t="s">
        <v>83</v>
      </c>
      <c r="BK254" s="143">
        <f>ROUND(I254*H254,2)</f>
        <v>0</v>
      </c>
      <c r="BL254" s="15" t="s">
        <v>145</v>
      </c>
      <c r="BM254" s="255" t="s">
        <v>589</v>
      </c>
    </row>
    <row r="255" s="2" customFormat="1" ht="16.5" customHeight="1">
      <c r="A255" s="38"/>
      <c r="B255" s="39"/>
      <c r="C255" s="256" t="s">
        <v>590</v>
      </c>
      <c r="D255" s="256" t="s">
        <v>156</v>
      </c>
      <c r="E255" s="257" t="s">
        <v>591</v>
      </c>
      <c r="F255" s="258" t="s">
        <v>592</v>
      </c>
      <c r="G255" s="259" t="s">
        <v>196</v>
      </c>
      <c r="H255" s="260">
        <v>33</v>
      </c>
      <c r="I255" s="261"/>
      <c r="J255" s="262">
        <f>ROUND(I255*H255,2)</f>
        <v>0</v>
      </c>
      <c r="K255" s="263"/>
      <c r="L255" s="264"/>
      <c r="M255" s="265" t="s">
        <v>1</v>
      </c>
      <c r="N255" s="266" t="s">
        <v>40</v>
      </c>
      <c r="O255" s="91"/>
      <c r="P255" s="253">
        <f>O255*H255</f>
        <v>0</v>
      </c>
      <c r="Q255" s="253">
        <v>0</v>
      </c>
      <c r="R255" s="253">
        <f>Q255*H255</f>
        <v>0</v>
      </c>
      <c r="S255" s="253">
        <v>0</v>
      </c>
      <c r="T255" s="254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55" t="s">
        <v>160</v>
      </c>
      <c r="AT255" s="255" t="s">
        <v>156</v>
      </c>
      <c r="AU255" s="255" t="s">
        <v>85</v>
      </c>
      <c r="AY255" s="15" t="s">
        <v>138</v>
      </c>
      <c r="BE255" s="143">
        <f>IF(N255="základní",J255,0)</f>
        <v>0</v>
      </c>
      <c r="BF255" s="143">
        <f>IF(N255="snížená",J255,0)</f>
        <v>0</v>
      </c>
      <c r="BG255" s="143">
        <f>IF(N255="zákl. přenesená",J255,0)</f>
        <v>0</v>
      </c>
      <c r="BH255" s="143">
        <f>IF(N255="sníž. přenesená",J255,0)</f>
        <v>0</v>
      </c>
      <c r="BI255" s="143">
        <f>IF(N255="nulová",J255,0)</f>
        <v>0</v>
      </c>
      <c r="BJ255" s="15" t="s">
        <v>83</v>
      </c>
      <c r="BK255" s="143">
        <f>ROUND(I255*H255,2)</f>
        <v>0</v>
      </c>
      <c r="BL255" s="15" t="s">
        <v>145</v>
      </c>
      <c r="BM255" s="255" t="s">
        <v>593</v>
      </c>
    </row>
    <row r="256" s="2" customFormat="1" ht="21.75" customHeight="1">
      <c r="A256" s="38"/>
      <c r="B256" s="39"/>
      <c r="C256" s="243" t="s">
        <v>594</v>
      </c>
      <c r="D256" s="243" t="s">
        <v>141</v>
      </c>
      <c r="E256" s="244" t="s">
        <v>595</v>
      </c>
      <c r="F256" s="245" t="s">
        <v>596</v>
      </c>
      <c r="G256" s="246" t="s">
        <v>196</v>
      </c>
      <c r="H256" s="247">
        <v>1</v>
      </c>
      <c r="I256" s="248"/>
      <c r="J256" s="249">
        <f>ROUND(I256*H256,2)</f>
        <v>0</v>
      </c>
      <c r="K256" s="250"/>
      <c r="L256" s="41"/>
      <c r="M256" s="251" t="s">
        <v>1</v>
      </c>
      <c r="N256" s="252" t="s">
        <v>40</v>
      </c>
      <c r="O256" s="91"/>
      <c r="P256" s="253">
        <f>O256*H256</f>
        <v>0</v>
      </c>
      <c r="Q256" s="253">
        <v>0</v>
      </c>
      <c r="R256" s="253">
        <f>Q256*H256</f>
        <v>0</v>
      </c>
      <c r="S256" s="253">
        <v>0</v>
      </c>
      <c r="T256" s="254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55" t="s">
        <v>145</v>
      </c>
      <c r="AT256" s="255" t="s">
        <v>141</v>
      </c>
      <c r="AU256" s="255" t="s">
        <v>85</v>
      </c>
      <c r="AY256" s="15" t="s">
        <v>138</v>
      </c>
      <c r="BE256" s="143">
        <f>IF(N256="základní",J256,0)</f>
        <v>0</v>
      </c>
      <c r="BF256" s="143">
        <f>IF(N256="snížená",J256,0)</f>
        <v>0</v>
      </c>
      <c r="BG256" s="143">
        <f>IF(N256="zákl. přenesená",J256,0)</f>
        <v>0</v>
      </c>
      <c r="BH256" s="143">
        <f>IF(N256="sníž. přenesená",J256,0)</f>
        <v>0</v>
      </c>
      <c r="BI256" s="143">
        <f>IF(N256="nulová",J256,0)</f>
        <v>0</v>
      </c>
      <c r="BJ256" s="15" t="s">
        <v>83</v>
      </c>
      <c r="BK256" s="143">
        <f>ROUND(I256*H256,2)</f>
        <v>0</v>
      </c>
      <c r="BL256" s="15" t="s">
        <v>145</v>
      </c>
      <c r="BM256" s="255" t="s">
        <v>597</v>
      </c>
    </row>
    <row r="257" s="2" customFormat="1" ht="16.5" customHeight="1">
      <c r="A257" s="38"/>
      <c r="B257" s="39"/>
      <c r="C257" s="256" t="s">
        <v>598</v>
      </c>
      <c r="D257" s="256" t="s">
        <v>156</v>
      </c>
      <c r="E257" s="257" t="s">
        <v>599</v>
      </c>
      <c r="F257" s="258" t="s">
        <v>600</v>
      </c>
      <c r="G257" s="259" t="s">
        <v>196</v>
      </c>
      <c r="H257" s="260">
        <v>1</v>
      </c>
      <c r="I257" s="261"/>
      <c r="J257" s="262">
        <f>ROUND(I257*H257,2)</f>
        <v>0</v>
      </c>
      <c r="K257" s="263"/>
      <c r="L257" s="264"/>
      <c r="M257" s="265" t="s">
        <v>1</v>
      </c>
      <c r="N257" s="266" t="s">
        <v>40</v>
      </c>
      <c r="O257" s="91"/>
      <c r="P257" s="253">
        <f>O257*H257</f>
        <v>0</v>
      </c>
      <c r="Q257" s="253">
        <v>0</v>
      </c>
      <c r="R257" s="253">
        <f>Q257*H257</f>
        <v>0</v>
      </c>
      <c r="S257" s="253">
        <v>0</v>
      </c>
      <c r="T257" s="254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55" t="s">
        <v>160</v>
      </c>
      <c r="AT257" s="255" t="s">
        <v>156</v>
      </c>
      <c r="AU257" s="255" t="s">
        <v>85</v>
      </c>
      <c r="AY257" s="15" t="s">
        <v>138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5" t="s">
        <v>83</v>
      </c>
      <c r="BK257" s="143">
        <f>ROUND(I257*H257,2)</f>
        <v>0</v>
      </c>
      <c r="BL257" s="15" t="s">
        <v>145</v>
      </c>
      <c r="BM257" s="255" t="s">
        <v>601</v>
      </c>
    </row>
    <row r="258" s="2" customFormat="1" ht="49.05" customHeight="1">
      <c r="A258" s="38"/>
      <c r="B258" s="39"/>
      <c r="C258" s="243" t="s">
        <v>602</v>
      </c>
      <c r="D258" s="243" t="s">
        <v>141</v>
      </c>
      <c r="E258" s="244" t="s">
        <v>603</v>
      </c>
      <c r="F258" s="245" t="s">
        <v>604</v>
      </c>
      <c r="G258" s="246" t="s">
        <v>196</v>
      </c>
      <c r="H258" s="247">
        <v>1</v>
      </c>
      <c r="I258" s="248"/>
      <c r="J258" s="249">
        <f>ROUND(I258*H258,2)</f>
        <v>0</v>
      </c>
      <c r="K258" s="250"/>
      <c r="L258" s="41"/>
      <c r="M258" s="251" t="s">
        <v>1</v>
      </c>
      <c r="N258" s="252" t="s">
        <v>40</v>
      </c>
      <c r="O258" s="91"/>
      <c r="P258" s="253">
        <f>O258*H258</f>
        <v>0</v>
      </c>
      <c r="Q258" s="253">
        <v>0</v>
      </c>
      <c r="R258" s="253">
        <f>Q258*H258</f>
        <v>0</v>
      </c>
      <c r="S258" s="253">
        <v>0</v>
      </c>
      <c r="T258" s="254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55" t="s">
        <v>145</v>
      </c>
      <c r="AT258" s="255" t="s">
        <v>141</v>
      </c>
      <c r="AU258" s="255" t="s">
        <v>85</v>
      </c>
      <c r="AY258" s="15" t="s">
        <v>138</v>
      </c>
      <c r="BE258" s="143">
        <f>IF(N258="základní",J258,0)</f>
        <v>0</v>
      </c>
      <c r="BF258" s="143">
        <f>IF(N258="snížená",J258,0)</f>
        <v>0</v>
      </c>
      <c r="BG258" s="143">
        <f>IF(N258="zákl. přenesená",J258,0)</f>
        <v>0</v>
      </c>
      <c r="BH258" s="143">
        <f>IF(N258="sníž. přenesená",J258,0)</f>
        <v>0</v>
      </c>
      <c r="BI258" s="143">
        <f>IF(N258="nulová",J258,0)</f>
        <v>0</v>
      </c>
      <c r="BJ258" s="15" t="s">
        <v>83</v>
      </c>
      <c r="BK258" s="143">
        <f>ROUND(I258*H258,2)</f>
        <v>0</v>
      </c>
      <c r="BL258" s="15" t="s">
        <v>145</v>
      </c>
      <c r="BM258" s="255" t="s">
        <v>605</v>
      </c>
    </row>
    <row r="259" s="2" customFormat="1" ht="24.15" customHeight="1">
      <c r="A259" s="38"/>
      <c r="B259" s="39"/>
      <c r="C259" s="256" t="s">
        <v>606</v>
      </c>
      <c r="D259" s="256" t="s">
        <v>156</v>
      </c>
      <c r="E259" s="257" t="s">
        <v>607</v>
      </c>
      <c r="F259" s="258" t="s">
        <v>608</v>
      </c>
      <c r="G259" s="259" t="s">
        <v>196</v>
      </c>
      <c r="H259" s="260">
        <v>1</v>
      </c>
      <c r="I259" s="261"/>
      <c r="J259" s="262">
        <f>ROUND(I259*H259,2)</f>
        <v>0</v>
      </c>
      <c r="K259" s="263"/>
      <c r="L259" s="264"/>
      <c r="M259" s="265" t="s">
        <v>1</v>
      </c>
      <c r="N259" s="266" t="s">
        <v>40</v>
      </c>
      <c r="O259" s="91"/>
      <c r="P259" s="253">
        <f>O259*H259</f>
        <v>0</v>
      </c>
      <c r="Q259" s="253">
        <v>0</v>
      </c>
      <c r="R259" s="253">
        <f>Q259*H259</f>
        <v>0</v>
      </c>
      <c r="S259" s="253">
        <v>0</v>
      </c>
      <c r="T259" s="254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55" t="s">
        <v>160</v>
      </c>
      <c r="AT259" s="255" t="s">
        <v>156</v>
      </c>
      <c r="AU259" s="255" t="s">
        <v>85</v>
      </c>
      <c r="AY259" s="15" t="s">
        <v>138</v>
      </c>
      <c r="BE259" s="143">
        <f>IF(N259="základní",J259,0)</f>
        <v>0</v>
      </c>
      <c r="BF259" s="143">
        <f>IF(N259="snížená",J259,0)</f>
        <v>0</v>
      </c>
      <c r="BG259" s="143">
        <f>IF(N259="zákl. přenesená",J259,0)</f>
        <v>0</v>
      </c>
      <c r="BH259" s="143">
        <f>IF(N259="sníž. přenesená",J259,0)</f>
        <v>0</v>
      </c>
      <c r="BI259" s="143">
        <f>IF(N259="nulová",J259,0)</f>
        <v>0</v>
      </c>
      <c r="BJ259" s="15" t="s">
        <v>83</v>
      </c>
      <c r="BK259" s="143">
        <f>ROUND(I259*H259,2)</f>
        <v>0</v>
      </c>
      <c r="BL259" s="15" t="s">
        <v>145</v>
      </c>
      <c r="BM259" s="255" t="s">
        <v>609</v>
      </c>
    </row>
    <row r="260" s="2" customFormat="1" ht="21.75" customHeight="1">
      <c r="A260" s="38"/>
      <c r="B260" s="39"/>
      <c r="C260" s="243" t="s">
        <v>610</v>
      </c>
      <c r="D260" s="243" t="s">
        <v>141</v>
      </c>
      <c r="E260" s="244" t="s">
        <v>611</v>
      </c>
      <c r="F260" s="245" t="s">
        <v>612</v>
      </c>
      <c r="G260" s="246" t="s">
        <v>196</v>
      </c>
      <c r="H260" s="247">
        <v>1</v>
      </c>
      <c r="I260" s="248"/>
      <c r="J260" s="249">
        <f>ROUND(I260*H260,2)</f>
        <v>0</v>
      </c>
      <c r="K260" s="250"/>
      <c r="L260" s="41"/>
      <c r="M260" s="251" t="s">
        <v>1</v>
      </c>
      <c r="N260" s="252" t="s">
        <v>40</v>
      </c>
      <c r="O260" s="91"/>
      <c r="P260" s="253">
        <f>O260*H260</f>
        <v>0</v>
      </c>
      <c r="Q260" s="253">
        <v>0</v>
      </c>
      <c r="R260" s="253">
        <f>Q260*H260</f>
        <v>0</v>
      </c>
      <c r="S260" s="253">
        <v>0</v>
      </c>
      <c r="T260" s="254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55" t="s">
        <v>145</v>
      </c>
      <c r="AT260" s="255" t="s">
        <v>141</v>
      </c>
      <c r="AU260" s="255" t="s">
        <v>85</v>
      </c>
      <c r="AY260" s="15" t="s">
        <v>138</v>
      </c>
      <c r="BE260" s="143">
        <f>IF(N260="základní",J260,0)</f>
        <v>0</v>
      </c>
      <c r="BF260" s="143">
        <f>IF(N260="snížená",J260,0)</f>
        <v>0</v>
      </c>
      <c r="BG260" s="143">
        <f>IF(N260="zákl. přenesená",J260,0)</f>
        <v>0</v>
      </c>
      <c r="BH260" s="143">
        <f>IF(N260="sníž. přenesená",J260,0)</f>
        <v>0</v>
      </c>
      <c r="BI260" s="143">
        <f>IF(N260="nulová",J260,0)</f>
        <v>0</v>
      </c>
      <c r="BJ260" s="15" t="s">
        <v>83</v>
      </c>
      <c r="BK260" s="143">
        <f>ROUND(I260*H260,2)</f>
        <v>0</v>
      </c>
      <c r="BL260" s="15" t="s">
        <v>145</v>
      </c>
      <c r="BM260" s="255" t="s">
        <v>613</v>
      </c>
    </row>
    <row r="261" s="2" customFormat="1" ht="16.5" customHeight="1">
      <c r="A261" s="38"/>
      <c r="B261" s="39"/>
      <c r="C261" s="256" t="s">
        <v>614</v>
      </c>
      <c r="D261" s="256" t="s">
        <v>156</v>
      </c>
      <c r="E261" s="257" t="s">
        <v>615</v>
      </c>
      <c r="F261" s="258" t="s">
        <v>616</v>
      </c>
      <c r="G261" s="259" t="s">
        <v>196</v>
      </c>
      <c r="H261" s="260">
        <v>1</v>
      </c>
      <c r="I261" s="261"/>
      <c r="J261" s="262">
        <f>ROUND(I261*H261,2)</f>
        <v>0</v>
      </c>
      <c r="K261" s="263"/>
      <c r="L261" s="264"/>
      <c r="M261" s="265" t="s">
        <v>1</v>
      </c>
      <c r="N261" s="266" t="s">
        <v>40</v>
      </c>
      <c r="O261" s="91"/>
      <c r="P261" s="253">
        <f>O261*H261</f>
        <v>0</v>
      </c>
      <c r="Q261" s="253">
        <v>0</v>
      </c>
      <c r="R261" s="253">
        <f>Q261*H261</f>
        <v>0</v>
      </c>
      <c r="S261" s="253">
        <v>0</v>
      </c>
      <c r="T261" s="254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55" t="s">
        <v>160</v>
      </c>
      <c r="AT261" s="255" t="s">
        <v>156</v>
      </c>
      <c r="AU261" s="255" t="s">
        <v>85</v>
      </c>
      <c r="AY261" s="15" t="s">
        <v>138</v>
      </c>
      <c r="BE261" s="143">
        <f>IF(N261="základní",J261,0)</f>
        <v>0</v>
      </c>
      <c r="BF261" s="143">
        <f>IF(N261="snížená",J261,0)</f>
        <v>0</v>
      </c>
      <c r="BG261" s="143">
        <f>IF(N261="zákl. přenesená",J261,0)</f>
        <v>0</v>
      </c>
      <c r="BH261" s="143">
        <f>IF(N261="sníž. přenesená",J261,0)</f>
        <v>0</v>
      </c>
      <c r="BI261" s="143">
        <f>IF(N261="nulová",J261,0)</f>
        <v>0</v>
      </c>
      <c r="BJ261" s="15" t="s">
        <v>83</v>
      </c>
      <c r="BK261" s="143">
        <f>ROUND(I261*H261,2)</f>
        <v>0</v>
      </c>
      <c r="BL261" s="15" t="s">
        <v>145</v>
      </c>
      <c r="BM261" s="255" t="s">
        <v>617</v>
      </c>
    </row>
    <row r="262" s="2" customFormat="1" ht="21.75" customHeight="1">
      <c r="A262" s="38"/>
      <c r="B262" s="39"/>
      <c r="C262" s="243" t="s">
        <v>618</v>
      </c>
      <c r="D262" s="243" t="s">
        <v>141</v>
      </c>
      <c r="E262" s="244" t="s">
        <v>619</v>
      </c>
      <c r="F262" s="245" t="s">
        <v>359</v>
      </c>
      <c r="G262" s="246" t="s">
        <v>196</v>
      </c>
      <c r="H262" s="247">
        <v>17</v>
      </c>
      <c r="I262" s="248"/>
      <c r="J262" s="249">
        <f>ROUND(I262*H262,2)</f>
        <v>0</v>
      </c>
      <c r="K262" s="250"/>
      <c r="L262" s="41"/>
      <c r="M262" s="251" t="s">
        <v>1</v>
      </c>
      <c r="N262" s="252" t="s">
        <v>40</v>
      </c>
      <c r="O262" s="91"/>
      <c r="P262" s="253">
        <f>O262*H262</f>
        <v>0</v>
      </c>
      <c r="Q262" s="253">
        <v>0</v>
      </c>
      <c r="R262" s="253">
        <f>Q262*H262</f>
        <v>0</v>
      </c>
      <c r="S262" s="253">
        <v>0</v>
      </c>
      <c r="T262" s="254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55" t="s">
        <v>145</v>
      </c>
      <c r="AT262" s="255" t="s">
        <v>141</v>
      </c>
      <c r="AU262" s="255" t="s">
        <v>85</v>
      </c>
      <c r="AY262" s="15" t="s">
        <v>138</v>
      </c>
      <c r="BE262" s="143">
        <f>IF(N262="základní",J262,0)</f>
        <v>0</v>
      </c>
      <c r="BF262" s="143">
        <f>IF(N262="snížená",J262,0)</f>
        <v>0</v>
      </c>
      <c r="BG262" s="143">
        <f>IF(N262="zákl. přenesená",J262,0)</f>
        <v>0</v>
      </c>
      <c r="BH262" s="143">
        <f>IF(N262="sníž. přenesená",J262,0)</f>
        <v>0</v>
      </c>
      <c r="BI262" s="143">
        <f>IF(N262="nulová",J262,0)</f>
        <v>0</v>
      </c>
      <c r="BJ262" s="15" t="s">
        <v>83</v>
      </c>
      <c r="BK262" s="143">
        <f>ROUND(I262*H262,2)</f>
        <v>0</v>
      </c>
      <c r="BL262" s="15" t="s">
        <v>145</v>
      </c>
      <c r="BM262" s="255" t="s">
        <v>620</v>
      </c>
    </row>
    <row r="263" s="2" customFormat="1" ht="21.75" customHeight="1">
      <c r="A263" s="38"/>
      <c r="B263" s="39"/>
      <c r="C263" s="256" t="s">
        <v>621</v>
      </c>
      <c r="D263" s="256" t="s">
        <v>156</v>
      </c>
      <c r="E263" s="257" t="s">
        <v>622</v>
      </c>
      <c r="F263" s="258" t="s">
        <v>359</v>
      </c>
      <c r="G263" s="259" t="s">
        <v>196</v>
      </c>
      <c r="H263" s="260">
        <v>17</v>
      </c>
      <c r="I263" s="261"/>
      <c r="J263" s="262">
        <f>ROUND(I263*H263,2)</f>
        <v>0</v>
      </c>
      <c r="K263" s="263"/>
      <c r="L263" s="264"/>
      <c r="M263" s="265" t="s">
        <v>1</v>
      </c>
      <c r="N263" s="266" t="s">
        <v>40</v>
      </c>
      <c r="O263" s="91"/>
      <c r="P263" s="253">
        <f>O263*H263</f>
        <v>0</v>
      </c>
      <c r="Q263" s="253">
        <v>0</v>
      </c>
      <c r="R263" s="253">
        <f>Q263*H263</f>
        <v>0</v>
      </c>
      <c r="S263" s="253">
        <v>0</v>
      </c>
      <c r="T263" s="254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55" t="s">
        <v>160</v>
      </c>
      <c r="AT263" s="255" t="s">
        <v>156</v>
      </c>
      <c r="AU263" s="255" t="s">
        <v>85</v>
      </c>
      <c r="AY263" s="15" t="s">
        <v>138</v>
      </c>
      <c r="BE263" s="143">
        <f>IF(N263="základní",J263,0)</f>
        <v>0</v>
      </c>
      <c r="BF263" s="143">
        <f>IF(N263="snížená",J263,0)</f>
        <v>0</v>
      </c>
      <c r="BG263" s="143">
        <f>IF(N263="zákl. přenesená",J263,0)</f>
        <v>0</v>
      </c>
      <c r="BH263" s="143">
        <f>IF(N263="sníž. přenesená",J263,0)</f>
        <v>0</v>
      </c>
      <c r="BI263" s="143">
        <f>IF(N263="nulová",J263,0)</f>
        <v>0</v>
      </c>
      <c r="BJ263" s="15" t="s">
        <v>83</v>
      </c>
      <c r="BK263" s="143">
        <f>ROUND(I263*H263,2)</f>
        <v>0</v>
      </c>
      <c r="BL263" s="15" t="s">
        <v>145</v>
      </c>
      <c r="BM263" s="255" t="s">
        <v>623</v>
      </c>
    </row>
    <row r="264" s="2" customFormat="1" ht="24.15" customHeight="1">
      <c r="A264" s="38"/>
      <c r="B264" s="39"/>
      <c r="C264" s="243" t="s">
        <v>624</v>
      </c>
      <c r="D264" s="243" t="s">
        <v>141</v>
      </c>
      <c r="E264" s="244" t="s">
        <v>625</v>
      </c>
      <c r="F264" s="245" t="s">
        <v>626</v>
      </c>
      <c r="G264" s="246" t="s">
        <v>196</v>
      </c>
      <c r="H264" s="247">
        <v>1</v>
      </c>
      <c r="I264" s="248"/>
      <c r="J264" s="249">
        <f>ROUND(I264*H264,2)</f>
        <v>0</v>
      </c>
      <c r="K264" s="250"/>
      <c r="L264" s="41"/>
      <c r="M264" s="251" t="s">
        <v>1</v>
      </c>
      <c r="N264" s="252" t="s">
        <v>40</v>
      </c>
      <c r="O264" s="91"/>
      <c r="P264" s="253">
        <f>O264*H264</f>
        <v>0</v>
      </c>
      <c r="Q264" s="253">
        <v>0</v>
      </c>
      <c r="R264" s="253">
        <f>Q264*H264</f>
        <v>0</v>
      </c>
      <c r="S264" s="253">
        <v>0</v>
      </c>
      <c r="T264" s="254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55" t="s">
        <v>145</v>
      </c>
      <c r="AT264" s="255" t="s">
        <v>141</v>
      </c>
      <c r="AU264" s="255" t="s">
        <v>85</v>
      </c>
      <c r="AY264" s="15" t="s">
        <v>138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5" t="s">
        <v>83</v>
      </c>
      <c r="BK264" s="143">
        <f>ROUND(I264*H264,2)</f>
        <v>0</v>
      </c>
      <c r="BL264" s="15" t="s">
        <v>145</v>
      </c>
      <c r="BM264" s="255" t="s">
        <v>627</v>
      </c>
    </row>
    <row r="265" s="2" customFormat="1" ht="24.15" customHeight="1">
      <c r="A265" s="38"/>
      <c r="B265" s="39"/>
      <c r="C265" s="256" t="s">
        <v>628</v>
      </c>
      <c r="D265" s="256" t="s">
        <v>156</v>
      </c>
      <c r="E265" s="257" t="s">
        <v>629</v>
      </c>
      <c r="F265" s="258" t="s">
        <v>630</v>
      </c>
      <c r="G265" s="259" t="s">
        <v>196</v>
      </c>
      <c r="H265" s="260">
        <v>1</v>
      </c>
      <c r="I265" s="261"/>
      <c r="J265" s="262">
        <f>ROUND(I265*H265,2)</f>
        <v>0</v>
      </c>
      <c r="K265" s="263"/>
      <c r="L265" s="264"/>
      <c r="M265" s="265" t="s">
        <v>1</v>
      </c>
      <c r="N265" s="266" t="s">
        <v>40</v>
      </c>
      <c r="O265" s="91"/>
      <c r="P265" s="253">
        <f>O265*H265</f>
        <v>0</v>
      </c>
      <c r="Q265" s="253">
        <v>0</v>
      </c>
      <c r="R265" s="253">
        <f>Q265*H265</f>
        <v>0</v>
      </c>
      <c r="S265" s="253">
        <v>0</v>
      </c>
      <c r="T265" s="254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55" t="s">
        <v>160</v>
      </c>
      <c r="AT265" s="255" t="s">
        <v>156</v>
      </c>
      <c r="AU265" s="255" t="s">
        <v>85</v>
      </c>
      <c r="AY265" s="15" t="s">
        <v>138</v>
      </c>
      <c r="BE265" s="143">
        <f>IF(N265="základní",J265,0)</f>
        <v>0</v>
      </c>
      <c r="BF265" s="143">
        <f>IF(N265="snížená",J265,0)</f>
        <v>0</v>
      </c>
      <c r="BG265" s="143">
        <f>IF(N265="zákl. přenesená",J265,0)</f>
        <v>0</v>
      </c>
      <c r="BH265" s="143">
        <f>IF(N265="sníž. přenesená",J265,0)</f>
        <v>0</v>
      </c>
      <c r="BI265" s="143">
        <f>IF(N265="nulová",J265,0)</f>
        <v>0</v>
      </c>
      <c r="BJ265" s="15" t="s">
        <v>83</v>
      </c>
      <c r="BK265" s="143">
        <f>ROUND(I265*H265,2)</f>
        <v>0</v>
      </c>
      <c r="BL265" s="15" t="s">
        <v>145</v>
      </c>
      <c r="BM265" s="255" t="s">
        <v>631</v>
      </c>
    </row>
    <row r="266" s="2" customFormat="1" ht="16.5" customHeight="1">
      <c r="A266" s="38"/>
      <c r="B266" s="39"/>
      <c r="C266" s="243" t="s">
        <v>632</v>
      </c>
      <c r="D266" s="243" t="s">
        <v>141</v>
      </c>
      <c r="E266" s="244" t="s">
        <v>633</v>
      </c>
      <c r="F266" s="245" t="s">
        <v>366</v>
      </c>
      <c r="G266" s="246" t="s">
        <v>196</v>
      </c>
      <c r="H266" s="247">
        <v>30</v>
      </c>
      <c r="I266" s="248"/>
      <c r="J266" s="249">
        <f>ROUND(I266*H266,2)</f>
        <v>0</v>
      </c>
      <c r="K266" s="250"/>
      <c r="L266" s="41"/>
      <c r="M266" s="251" t="s">
        <v>1</v>
      </c>
      <c r="N266" s="252" t="s">
        <v>40</v>
      </c>
      <c r="O266" s="91"/>
      <c r="P266" s="253">
        <f>O266*H266</f>
        <v>0</v>
      </c>
      <c r="Q266" s="253">
        <v>0</v>
      </c>
      <c r="R266" s="253">
        <f>Q266*H266</f>
        <v>0</v>
      </c>
      <c r="S266" s="253">
        <v>0</v>
      </c>
      <c r="T266" s="254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55" t="s">
        <v>145</v>
      </c>
      <c r="AT266" s="255" t="s">
        <v>141</v>
      </c>
      <c r="AU266" s="255" t="s">
        <v>85</v>
      </c>
      <c r="AY266" s="15" t="s">
        <v>138</v>
      </c>
      <c r="BE266" s="143">
        <f>IF(N266="základní",J266,0)</f>
        <v>0</v>
      </c>
      <c r="BF266" s="143">
        <f>IF(N266="snížená",J266,0)</f>
        <v>0</v>
      </c>
      <c r="BG266" s="143">
        <f>IF(N266="zákl. přenesená",J266,0)</f>
        <v>0</v>
      </c>
      <c r="BH266" s="143">
        <f>IF(N266="sníž. přenesená",J266,0)</f>
        <v>0</v>
      </c>
      <c r="BI266" s="143">
        <f>IF(N266="nulová",J266,0)</f>
        <v>0</v>
      </c>
      <c r="BJ266" s="15" t="s">
        <v>83</v>
      </c>
      <c r="BK266" s="143">
        <f>ROUND(I266*H266,2)</f>
        <v>0</v>
      </c>
      <c r="BL266" s="15" t="s">
        <v>145</v>
      </c>
      <c r="BM266" s="255" t="s">
        <v>634</v>
      </c>
    </row>
    <row r="267" s="2" customFormat="1" ht="16.5" customHeight="1">
      <c r="A267" s="38"/>
      <c r="B267" s="39"/>
      <c r="C267" s="256" t="s">
        <v>635</v>
      </c>
      <c r="D267" s="256" t="s">
        <v>156</v>
      </c>
      <c r="E267" s="257" t="s">
        <v>636</v>
      </c>
      <c r="F267" s="258" t="s">
        <v>370</v>
      </c>
      <c r="G267" s="259" t="s">
        <v>196</v>
      </c>
      <c r="H267" s="260">
        <v>30</v>
      </c>
      <c r="I267" s="261"/>
      <c r="J267" s="262">
        <f>ROUND(I267*H267,2)</f>
        <v>0</v>
      </c>
      <c r="K267" s="263"/>
      <c r="L267" s="264"/>
      <c r="M267" s="265" t="s">
        <v>1</v>
      </c>
      <c r="N267" s="266" t="s">
        <v>40</v>
      </c>
      <c r="O267" s="91"/>
      <c r="P267" s="253">
        <f>O267*H267</f>
        <v>0</v>
      </c>
      <c r="Q267" s="253">
        <v>0</v>
      </c>
      <c r="R267" s="253">
        <f>Q267*H267</f>
        <v>0</v>
      </c>
      <c r="S267" s="253">
        <v>0</v>
      </c>
      <c r="T267" s="254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55" t="s">
        <v>160</v>
      </c>
      <c r="AT267" s="255" t="s">
        <v>156</v>
      </c>
      <c r="AU267" s="255" t="s">
        <v>85</v>
      </c>
      <c r="AY267" s="15" t="s">
        <v>138</v>
      </c>
      <c r="BE267" s="143">
        <f>IF(N267="základní",J267,0)</f>
        <v>0</v>
      </c>
      <c r="BF267" s="143">
        <f>IF(N267="snížená",J267,0)</f>
        <v>0</v>
      </c>
      <c r="BG267" s="143">
        <f>IF(N267="zákl. přenesená",J267,0)</f>
        <v>0</v>
      </c>
      <c r="BH267" s="143">
        <f>IF(N267="sníž. přenesená",J267,0)</f>
        <v>0</v>
      </c>
      <c r="BI267" s="143">
        <f>IF(N267="nulová",J267,0)</f>
        <v>0</v>
      </c>
      <c r="BJ267" s="15" t="s">
        <v>83</v>
      </c>
      <c r="BK267" s="143">
        <f>ROUND(I267*H267,2)</f>
        <v>0</v>
      </c>
      <c r="BL267" s="15" t="s">
        <v>145</v>
      </c>
      <c r="BM267" s="255" t="s">
        <v>637</v>
      </c>
    </row>
    <row r="268" s="2" customFormat="1" ht="44.25" customHeight="1">
      <c r="A268" s="38"/>
      <c r="B268" s="39"/>
      <c r="C268" s="243" t="s">
        <v>638</v>
      </c>
      <c r="D268" s="243" t="s">
        <v>141</v>
      </c>
      <c r="E268" s="244" t="s">
        <v>639</v>
      </c>
      <c r="F268" s="245" t="s">
        <v>374</v>
      </c>
      <c r="G268" s="246" t="s">
        <v>153</v>
      </c>
      <c r="H268" s="247">
        <v>100</v>
      </c>
      <c r="I268" s="248"/>
      <c r="J268" s="249">
        <f>ROUND(I268*H268,2)</f>
        <v>0</v>
      </c>
      <c r="K268" s="250"/>
      <c r="L268" s="41"/>
      <c r="M268" s="251" t="s">
        <v>1</v>
      </c>
      <c r="N268" s="252" t="s">
        <v>40</v>
      </c>
      <c r="O268" s="91"/>
      <c r="P268" s="253">
        <f>O268*H268</f>
        <v>0</v>
      </c>
      <c r="Q268" s="253">
        <v>0</v>
      </c>
      <c r="R268" s="253">
        <f>Q268*H268</f>
        <v>0</v>
      </c>
      <c r="S268" s="253">
        <v>0</v>
      </c>
      <c r="T268" s="254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55" t="s">
        <v>145</v>
      </c>
      <c r="AT268" s="255" t="s">
        <v>141</v>
      </c>
      <c r="AU268" s="255" t="s">
        <v>85</v>
      </c>
      <c r="AY268" s="15" t="s">
        <v>138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5" t="s">
        <v>83</v>
      </c>
      <c r="BK268" s="143">
        <f>ROUND(I268*H268,2)</f>
        <v>0</v>
      </c>
      <c r="BL268" s="15" t="s">
        <v>145</v>
      </c>
      <c r="BM268" s="255" t="s">
        <v>640</v>
      </c>
    </row>
    <row r="269" s="2" customFormat="1" ht="24.15" customHeight="1">
      <c r="A269" s="38"/>
      <c r="B269" s="39"/>
      <c r="C269" s="256" t="s">
        <v>641</v>
      </c>
      <c r="D269" s="256" t="s">
        <v>156</v>
      </c>
      <c r="E269" s="257" t="s">
        <v>642</v>
      </c>
      <c r="F269" s="258" t="s">
        <v>643</v>
      </c>
      <c r="G269" s="259" t="s">
        <v>153</v>
      </c>
      <c r="H269" s="260">
        <v>115</v>
      </c>
      <c r="I269" s="261"/>
      <c r="J269" s="262">
        <f>ROUND(I269*H269,2)</f>
        <v>0</v>
      </c>
      <c r="K269" s="263"/>
      <c r="L269" s="264"/>
      <c r="M269" s="265" t="s">
        <v>1</v>
      </c>
      <c r="N269" s="266" t="s">
        <v>40</v>
      </c>
      <c r="O269" s="91"/>
      <c r="P269" s="253">
        <f>O269*H269</f>
        <v>0</v>
      </c>
      <c r="Q269" s="253">
        <v>0</v>
      </c>
      <c r="R269" s="253">
        <f>Q269*H269</f>
        <v>0</v>
      </c>
      <c r="S269" s="253">
        <v>0</v>
      </c>
      <c r="T269" s="254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55" t="s">
        <v>160</v>
      </c>
      <c r="AT269" s="255" t="s">
        <v>156</v>
      </c>
      <c r="AU269" s="255" t="s">
        <v>85</v>
      </c>
      <c r="AY269" s="15" t="s">
        <v>138</v>
      </c>
      <c r="BE269" s="143">
        <f>IF(N269="základní",J269,0)</f>
        <v>0</v>
      </c>
      <c r="BF269" s="143">
        <f>IF(N269="snížená",J269,0)</f>
        <v>0</v>
      </c>
      <c r="BG269" s="143">
        <f>IF(N269="zákl. přenesená",J269,0)</f>
        <v>0</v>
      </c>
      <c r="BH269" s="143">
        <f>IF(N269="sníž. přenesená",J269,0)</f>
        <v>0</v>
      </c>
      <c r="BI269" s="143">
        <f>IF(N269="nulová",J269,0)</f>
        <v>0</v>
      </c>
      <c r="BJ269" s="15" t="s">
        <v>83</v>
      </c>
      <c r="BK269" s="143">
        <f>ROUND(I269*H269,2)</f>
        <v>0</v>
      </c>
      <c r="BL269" s="15" t="s">
        <v>145</v>
      </c>
      <c r="BM269" s="255" t="s">
        <v>644</v>
      </c>
    </row>
    <row r="270" s="2" customFormat="1" ht="44.25" customHeight="1">
      <c r="A270" s="38"/>
      <c r="B270" s="39"/>
      <c r="C270" s="243" t="s">
        <v>645</v>
      </c>
      <c r="D270" s="243" t="s">
        <v>141</v>
      </c>
      <c r="E270" s="244" t="s">
        <v>646</v>
      </c>
      <c r="F270" s="245" t="s">
        <v>382</v>
      </c>
      <c r="G270" s="246" t="s">
        <v>153</v>
      </c>
      <c r="H270" s="247">
        <v>10</v>
      </c>
      <c r="I270" s="248"/>
      <c r="J270" s="249">
        <f>ROUND(I270*H270,2)</f>
        <v>0</v>
      </c>
      <c r="K270" s="250"/>
      <c r="L270" s="41"/>
      <c r="M270" s="251" t="s">
        <v>1</v>
      </c>
      <c r="N270" s="252" t="s">
        <v>40</v>
      </c>
      <c r="O270" s="91"/>
      <c r="P270" s="253">
        <f>O270*H270</f>
        <v>0</v>
      </c>
      <c r="Q270" s="253">
        <v>0</v>
      </c>
      <c r="R270" s="253">
        <f>Q270*H270</f>
        <v>0</v>
      </c>
      <c r="S270" s="253">
        <v>0</v>
      </c>
      <c r="T270" s="254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55" t="s">
        <v>145</v>
      </c>
      <c r="AT270" s="255" t="s">
        <v>141</v>
      </c>
      <c r="AU270" s="255" t="s">
        <v>85</v>
      </c>
      <c r="AY270" s="15" t="s">
        <v>138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5" t="s">
        <v>83</v>
      </c>
      <c r="BK270" s="143">
        <f>ROUND(I270*H270,2)</f>
        <v>0</v>
      </c>
      <c r="BL270" s="15" t="s">
        <v>145</v>
      </c>
      <c r="BM270" s="255" t="s">
        <v>647</v>
      </c>
    </row>
    <row r="271" s="2" customFormat="1" ht="24.15" customHeight="1">
      <c r="A271" s="38"/>
      <c r="B271" s="39"/>
      <c r="C271" s="256" t="s">
        <v>648</v>
      </c>
      <c r="D271" s="256" t="s">
        <v>156</v>
      </c>
      <c r="E271" s="257" t="s">
        <v>649</v>
      </c>
      <c r="F271" s="258" t="s">
        <v>643</v>
      </c>
      <c r="G271" s="259" t="s">
        <v>153</v>
      </c>
      <c r="H271" s="260">
        <v>11.5</v>
      </c>
      <c r="I271" s="261"/>
      <c r="J271" s="262">
        <f>ROUND(I271*H271,2)</f>
        <v>0</v>
      </c>
      <c r="K271" s="263"/>
      <c r="L271" s="264"/>
      <c r="M271" s="265" t="s">
        <v>1</v>
      </c>
      <c r="N271" s="266" t="s">
        <v>40</v>
      </c>
      <c r="O271" s="91"/>
      <c r="P271" s="253">
        <f>O271*H271</f>
        <v>0</v>
      </c>
      <c r="Q271" s="253">
        <v>0</v>
      </c>
      <c r="R271" s="253">
        <f>Q271*H271</f>
        <v>0</v>
      </c>
      <c r="S271" s="253">
        <v>0</v>
      </c>
      <c r="T271" s="254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55" t="s">
        <v>160</v>
      </c>
      <c r="AT271" s="255" t="s">
        <v>156</v>
      </c>
      <c r="AU271" s="255" t="s">
        <v>85</v>
      </c>
      <c r="AY271" s="15" t="s">
        <v>138</v>
      </c>
      <c r="BE271" s="143">
        <f>IF(N271="základní",J271,0)</f>
        <v>0</v>
      </c>
      <c r="BF271" s="143">
        <f>IF(N271="snížená",J271,0)</f>
        <v>0</v>
      </c>
      <c r="BG271" s="143">
        <f>IF(N271="zákl. přenesená",J271,0)</f>
        <v>0</v>
      </c>
      <c r="BH271" s="143">
        <f>IF(N271="sníž. přenesená",J271,0)</f>
        <v>0</v>
      </c>
      <c r="BI271" s="143">
        <f>IF(N271="nulová",J271,0)</f>
        <v>0</v>
      </c>
      <c r="BJ271" s="15" t="s">
        <v>83</v>
      </c>
      <c r="BK271" s="143">
        <f>ROUND(I271*H271,2)</f>
        <v>0</v>
      </c>
      <c r="BL271" s="15" t="s">
        <v>145</v>
      </c>
      <c r="BM271" s="255" t="s">
        <v>650</v>
      </c>
    </row>
    <row r="272" s="2" customFormat="1" ht="16.5" customHeight="1">
      <c r="A272" s="38"/>
      <c r="B272" s="39"/>
      <c r="C272" s="243" t="s">
        <v>651</v>
      </c>
      <c r="D272" s="243" t="s">
        <v>141</v>
      </c>
      <c r="E272" s="244" t="s">
        <v>652</v>
      </c>
      <c r="F272" s="245" t="s">
        <v>653</v>
      </c>
      <c r="G272" s="246" t="s">
        <v>153</v>
      </c>
      <c r="H272" s="247">
        <v>62</v>
      </c>
      <c r="I272" s="248"/>
      <c r="J272" s="249">
        <f>ROUND(I272*H272,2)</f>
        <v>0</v>
      </c>
      <c r="K272" s="250"/>
      <c r="L272" s="41"/>
      <c r="M272" s="251" t="s">
        <v>1</v>
      </c>
      <c r="N272" s="252" t="s">
        <v>40</v>
      </c>
      <c r="O272" s="91"/>
      <c r="P272" s="253">
        <f>O272*H272</f>
        <v>0</v>
      </c>
      <c r="Q272" s="253">
        <v>0</v>
      </c>
      <c r="R272" s="253">
        <f>Q272*H272</f>
        <v>0</v>
      </c>
      <c r="S272" s="253">
        <v>0</v>
      </c>
      <c r="T272" s="254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55" t="s">
        <v>145</v>
      </c>
      <c r="AT272" s="255" t="s">
        <v>141</v>
      </c>
      <c r="AU272" s="255" t="s">
        <v>85</v>
      </c>
      <c r="AY272" s="15" t="s">
        <v>138</v>
      </c>
      <c r="BE272" s="143">
        <f>IF(N272="základní",J272,0)</f>
        <v>0</v>
      </c>
      <c r="BF272" s="143">
        <f>IF(N272="snížená",J272,0)</f>
        <v>0</v>
      </c>
      <c r="BG272" s="143">
        <f>IF(N272="zákl. přenesená",J272,0)</f>
        <v>0</v>
      </c>
      <c r="BH272" s="143">
        <f>IF(N272="sníž. přenesená",J272,0)</f>
        <v>0</v>
      </c>
      <c r="BI272" s="143">
        <f>IF(N272="nulová",J272,0)</f>
        <v>0</v>
      </c>
      <c r="BJ272" s="15" t="s">
        <v>83</v>
      </c>
      <c r="BK272" s="143">
        <f>ROUND(I272*H272,2)</f>
        <v>0</v>
      </c>
      <c r="BL272" s="15" t="s">
        <v>145</v>
      </c>
      <c r="BM272" s="255" t="s">
        <v>654</v>
      </c>
    </row>
    <row r="273" s="2" customFormat="1" ht="16.5" customHeight="1">
      <c r="A273" s="38"/>
      <c r="B273" s="39"/>
      <c r="C273" s="256" t="s">
        <v>655</v>
      </c>
      <c r="D273" s="256" t="s">
        <v>156</v>
      </c>
      <c r="E273" s="257" t="s">
        <v>656</v>
      </c>
      <c r="F273" s="258" t="s">
        <v>657</v>
      </c>
      <c r="G273" s="259" t="s">
        <v>153</v>
      </c>
      <c r="H273" s="260">
        <v>62</v>
      </c>
      <c r="I273" s="261"/>
      <c r="J273" s="262">
        <f>ROUND(I273*H273,2)</f>
        <v>0</v>
      </c>
      <c r="K273" s="263"/>
      <c r="L273" s="264"/>
      <c r="M273" s="265" t="s">
        <v>1</v>
      </c>
      <c r="N273" s="266" t="s">
        <v>40</v>
      </c>
      <c r="O273" s="91"/>
      <c r="P273" s="253">
        <f>O273*H273</f>
        <v>0</v>
      </c>
      <c r="Q273" s="253">
        <v>0</v>
      </c>
      <c r="R273" s="253">
        <f>Q273*H273</f>
        <v>0</v>
      </c>
      <c r="S273" s="253">
        <v>0</v>
      </c>
      <c r="T273" s="254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55" t="s">
        <v>160</v>
      </c>
      <c r="AT273" s="255" t="s">
        <v>156</v>
      </c>
      <c r="AU273" s="255" t="s">
        <v>85</v>
      </c>
      <c r="AY273" s="15" t="s">
        <v>138</v>
      </c>
      <c r="BE273" s="143">
        <f>IF(N273="základní",J273,0)</f>
        <v>0</v>
      </c>
      <c r="BF273" s="143">
        <f>IF(N273="snížená",J273,0)</f>
        <v>0</v>
      </c>
      <c r="BG273" s="143">
        <f>IF(N273="zákl. přenesená",J273,0)</f>
        <v>0</v>
      </c>
      <c r="BH273" s="143">
        <f>IF(N273="sníž. přenesená",J273,0)</f>
        <v>0</v>
      </c>
      <c r="BI273" s="143">
        <f>IF(N273="nulová",J273,0)</f>
        <v>0</v>
      </c>
      <c r="BJ273" s="15" t="s">
        <v>83</v>
      </c>
      <c r="BK273" s="143">
        <f>ROUND(I273*H273,2)</f>
        <v>0</v>
      </c>
      <c r="BL273" s="15" t="s">
        <v>145</v>
      </c>
      <c r="BM273" s="255" t="s">
        <v>658</v>
      </c>
    </row>
    <row r="274" s="2" customFormat="1" ht="16.5" customHeight="1">
      <c r="A274" s="38"/>
      <c r="B274" s="39"/>
      <c r="C274" s="243" t="s">
        <v>659</v>
      </c>
      <c r="D274" s="243" t="s">
        <v>141</v>
      </c>
      <c r="E274" s="244" t="s">
        <v>660</v>
      </c>
      <c r="F274" s="245" t="s">
        <v>661</v>
      </c>
      <c r="G274" s="246" t="s">
        <v>196</v>
      </c>
      <c r="H274" s="247">
        <v>1</v>
      </c>
      <c r="I274" s="248"/>
      <c r="J274" s="249">
        <f>ROUND(I274*H274,2)</f>
        <v>0</v>
      </c>
      <c r="K274" s="250"/>
      <c r="L274" s="41"/>
      <c r="M274" s="251" t="s">
        <v>1</v>
      </c>
      <c r="N274" s="252" t="s">
        <v>40</v>
      </c>
      <c r="O274" s="91"/>
      <c r="P274" s="253">
        <f>O274*H274</f>
        <v>0</v>
      </c>
      <c r="Q274" s="253">
        <v>0</v>
      </c>
      <c r="R274" s="253">
        <f>Q274*H274</f>
        <v>0</v>
      </c>
      <c r="S274" s="253">
        <v>0</v>
      </c>
      <c r="T274" s="254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55" t="s">
        <v>145</v>
      </c>
      <c r="AT274" s="255" t="s">
        <v>141</v>
      </c>
      <c r="AU274" s="255" t="s">
        <v>85</v>
      </c>
      <c r="AY274" s="15" t="s">
        <v>138</v>
      </c>
      <c r="BE274" s="143">
        <f>IF(N274="základní",J274,0)</f>
        <v>0</v>
      </c>
      <c r="BF274" s="143">
        <f>IF(N274="snížená",J274,0)</f>
        <v>0</v>
      </c>
      <c r="BG274" s="143">
        <f>IF(N274="zákl. přenesená",J274,0)</f>
        <v>0</v>
      </c>
      <c r="BH274" s="143">
        <f>IF(N274="sníž. přenesená",J274,0)</f>
        <v>0</v>
      </c>
      <c r="BI274" s="143">
        <f>IF(N274="nulová",J274,0)</f>
        <v>0</v>
      </c>
      <c r="BJ274" s="15" t="s">
        <v>83</v>
      </c>
      <c r="BK274" s="143">
        <f>ROUND(I274*H274,2)</f>
        <v>0</v>
      </c>
      <c r="BL274" s="15" t="s">
        <v>145</v>
      </c>
      <c r="BM274" s="255" t="s">
        <v>662</v>
      </c>
    </row>
    <row r="275" s="2" customFormat="1" ht="156.75" customHeight="1">
      <c r="A275" s="38"/>
      <c r="B275" s="39"/>
      <c r="C275" s="256" t="s">
        <v>663</v>
      </c>
      <c r="D275" s="256" t="s">
        <v>156</v>
      </c>
      <c r="E275" s="257" t="s">
        <v>664</v>
      </c>
      <c r="F275" s="258" t="s">
        <v>665</v>
      </c>
      <c r="G275" s="259" t="s">
        <v>196</v>
      </c>
      <c r="H275" s="260">
        <v>1</v>
      </c>
      <c r="I275" s="261"/>
      <c r="J275" s="262">
        <f>ROUND(I275*H275,2)</f>
        <v>0</v>
      </c>
      <c r="K275" s="263"/>
      <c r="L275" s="264"/>
      <c r="M275" s="265" t="s">
        <v>1</v>
      </c>
      <c r="N275" s="266" t="s">
        <v>40</v>
      </c>
      <c r="O275" s="91"/>
      <c r="P275" s="253">
        <f>O275*H275</f>
        <v>0</v>
      </c>
      <c r="Q275" s="253">
        <v>0</v>
      </c>
      <c r="R275" s="253">
        <f>Q275*H275</f>
        <v>0</v>
      </c>
      <c r="S275" s="253">
        <v>0</v>
      </c>
      <c r="T275" s="254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55" t="s">
        <v>160</v>
      </c>
      <c r="AT275" s="255" t="s">
        <v>156</v>
      </c>
      <c r="AU275" s="255" t="s">
        <v>85</v>
      </c>
      <c r="AY275" s="15" t="s">
        <v>138</v>
      </c>
      <c r="BE275" s="143">
        <f>IF(N275="základní",J275,0)</f>
        <v>0</v>
      </c>
      <c r="BF275" s="143">
        <f>IF(N275="snížená",J275,0)</f>
        <v>0</v>
      </c>
      <c r="BG275" s="143">
        <f>IF(N275="zákl. přenesená",J275,0)</f>
        <v>0</v>
      </c>
      <c r="BH275" s="143">
        <f>IF(N275="sníž. přenesená",J275,0)</f>
        <v>0</v>
      </c>
      <c r="BI275" s="143">
        <f>IF(N275="nulová",J275,0)</f>
        <v>0</v>
      </c>
      <c r="BJ275" s="15" t="s">
        <v>83</v>
      </c>
      <c r="BK275" s="143">
        <f>ROUND(I275*H275,2)</f>
        <v>0</v>
      </c>
      <c r="BL275" s="15" t="s">
        <v>145</v>
      </c>
      <c r="BM275" s="255" t="s">
        <v>666</v>
      </c>
    </row>
    <row r="276" s="2" customFormat="1" ht="16.5" customHeight="1">
      <c r="A276" s="38"/>
      <c r="B276" s="39"/>
      <c r="C276" s="243" t="s">
        <v>667</v>
      </c>
      <c r="D276" s="243" t="s">
        <v>141</v>
      </c>
      <c r="E276" s="244" t="s">
        <v>668</v>
      </c>
      <c r="F276" s="245" t="s">
        <v>669</v>
      </c>
      <c r="G276" s="246" t="s">
        <v>196</v>
      </c>
      <c r="H276" s="247">
        <v>1</v>
      </c>
      <c r="I276" s="248"/>
      <c r="J276" s="249">
        <f>ROUND(I276*H276,2)</f>
        <v>0</v>
      </c>
      <c r="K276" s="250"/>
      <c r="L276" s="41"/>
      <c r="M276" s="251" t="s">
        <v>1</v>
      </c>
      <c r="N276" s="252" t="s">
        <v>40</v>
      </c>
      <c r="O276" s="91"/>
      <c r="P276" s="253">
        <f>O276*H276</f>
        <v>0</v>
      </c>
      <c r="Q276" s="253">
        <v>0</v>
      </c>
      <c r="R276" s="253">
        <f>Q276*H276</f>
        <v>0</v>
      </c>
      <c r="S276" s="253">
        <v>0</v>
      </c>
      <c r="T276" s="254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55" t="s">
        <v>145</v>
      </c>
      <c r="AT276" s="255" t="s">
        <v>141</v>
      </c>
      <c r="AU276" s="255" t="s">
        <v>85</v>
      </c>
      <c r="AY276" s="15" t="s">
        <v>138</v>
      </c>
      <c r="BE276" s="143">
        <f>IF(N276="základní",J276,0)</f>
        <v>0</v>
      </c>
      <c r="BF276" s="143">
        <f>IF(N276="snížená",J276,0)</f>
        <v>0</v>
      </c>
      <c r="BG276" s="143">
        <f>IF(N276="zákl. přenesená",J276,0)</f>
        <v>0</v>
      </c>
      <c r="BH276" s="143">
        <f>IF(N276="sníž. přenesená",J276,0)</f>
        <v>0</v>
      </c>
      <c r="BI276" s="143">
        <f>IF(N276="nulová",J276,0)</f>
        <v>0</v>
      </c>
      <c r="BJ276" s="15" t="s">
        <v>83</v>
      </c>
      <c r="BK276" s="143">
        <f>ROUND(I276*H276,2)</f>
        <v>0</v>
      </c>
      <c r="BL276" s="15" t="s">
        <v>145</v>
      </c>
      <c r="BM276" s="255" t="s">
        <v>670</v>
      </c>
    </row>
    <row r="277" s="2" customFormat="1" ht="24.15" customHeight="1">
      <c r="A277" s="38"/>
      <c r="B277" s="39"/>
      <c r="C277" s="256" t="s">
        <v>671</v>
      </c>
      <c r="D277" s="256" t="s">
        <v>156</v>
      </c>
      <c r="E277" s="257" t="s">
        <v>672</v>
      </c>
      <c r="F277" s="258" t="s">
        <v>673</v>
      </c>
      <c r="G277" s="259" t="s">
        <v>196</v>
      </c>
      <c r="H277" s="260">
        <v>1</v>
      </c>
      <c r="I277" s="261"/>
      <c r="J277" s="262">
        <f>ROUND(I277*H277,2)</f>
        <v>0</v>
      </c>
      <c r="K277" s="263"/>
      <c r="L277" s="264"/>
      <c r="M277" s="265" t="s">
        <v>1</v>
      </c>
      <c r="N277" s="266" t="s">
        <v>40</v>
      </c>
      <c r="O277" s="91"/>
      <c r="P277" s="253">
        <f>O277*H277</f>
        <v>0</v>
      </c>
      <c r="Q277" s="253">
        <v>0</v>
      </c>
      <c r="R277" s="253">
        <f>Q277*H277</f>
        <v>0</v>
      </c>
      <c r="S277" s="253">
        <v>0</v>
      </c>
      <c r="T277" s="254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55" t="s">
        <v>160</v>
      </c>
      <c r="AT277" s="255" t="s">
        <v>156</v>
      </c>
      <c r="AU277" s="255" t="s">
        <v>85</v>
      </c>
      <c r="AY277" s="15" t="s">
        <v>138</v>
      </c>
      <c r="BE277" s="143">
        <f>IF(N277="základní",J277,0)</f>
        <v>0</v>
      </c>
      <c r="BF277" s="143">
        <f>IF(N277="snížená",J277,0)</f>
        <v>0</v>
      </c>
      <c r="BG277" s="143">
        <f>IF(N277="zákl. přenesená",J277,0)</f>
        <v>0</v>
      </c>
      <c r="BH277" s="143">
        <f>IF(N277="sníž. přenesená",J277,0)</f>
        <v>0</v>
      </c>
      <c r="BI277" s="143">
        <f>IF(N277="nulová",J277,0)</f>
        <v>0</v>
      </c>
      <c r="BJ277" s="15" t="s">
        <v>83</v>
      </c>
      <c r="BK277" s="143">
        <f>ROUND(I277*H277,2)</f>
        <v>0</v>
      </c>
      <c r="BL277" s="15" t="s">
        <v>145</v>
      </c>
      <c r="BM277" s="255" t="s">
        <v>674</v>
      </c>
    </row>
    <row r="278" s="2" customFormat="1" ht="16.5" customHeight="1">
      <c r="A278" s="38"/>
      <c r="B278" s="39"/>
      <c r="C278" s="243" t="s">
        <v>675</v>
      </c>
      <c r="D278" s="243" t="s">
        <v>141</v>
      </c>
      <c r="E278" s="244" t="s">
        <v>676</v>
      </c>
      <c r="F278" s="245" t="s">
        <v>677</v>
      </c>
      <c r="G278" s="246" t="s">
        <v>196</v>
      </c>
      <c r="H278" s="247">
        <v>1</v>
      </c>
      <c r="I278" s="248"/>
      <c r="J278" s="249">
        <f>ROUND(I278*H278,2)</f>
        <v>0</v>
      </c>
      <c r="K278" s="250"/>
      <c r="L278" s="41"/>
      <c r="M278" s="251" t="s">
        <v>1</v>
      </c>
      <c r="N278" s="252" t="s">
        <v>40</v>
      </c>
      <c r="O278" s="91"/>
      <c r="P278" s="253">
        <f>O278*H278</f>
        <v>0</v>
      </c>
      <c r="Q278" s="253">
        <v>0</v>
      </c>
      <c r="R278" s="253">
        <f>Q278*H278</f>
        <v>0</v>
      </c>
      <c r="S278" s="253">
        <v>0</v>
      </c>
      <c r="T278" s="254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55" t="s">
        <v>145</v>
      </c>
      <c r="AT278" s="255" t="s">
        <v>141</v>
      </c>
      <c r="AU278" s="255" t="s">
        <v>85</v>
      </c>
      <c r="AY278" s="15" t="s">
        <v>138</v>
      </c>
      <c r="BE278" s="143">
        <f>IF(N278="základní",J278,0)</f>
        <v>0</v>
      </c>
      <c r="BF278" s="143">
        <f>IF(N278="snížená",J278,0)</f>
        <v>0</v>
      </c>
      <c r="BG278" s="143">
        <f>IF(N278="zákl. přenesená",J278,0)</f>
        <v>0</v>
      </c>
      <c r="BH278" s="143">
        <f>IF(N278="sníž. přenesená",J278,0)</f>
        <v>0</v>
      </c>
      <c r="BI278" s="143">
        <f>IF(N278="nulová",J278,0)</f>
        <v>0</v>
      </c>
      <c r="BJ278" s="15" t="s">
        <v>83</v>
      </c>
      <c r="BK278" s="143">
        <f>ROUND(I278*H278,2)</f>
        <v>0</v>
      </c>
      <c r="BL278" s="15" t="s">
        <v>145</v>
      </c>
      <c r="BM278" s="255" t="s">
        <v>678</v>
      </c>
    </row>
    <row r="279" s="2" customFormat="1" ht="16.5" customHeight="1">
      <c r="A279" s="38"/>
      <c r="B279" s="39"/>
      <c r="C279" s="256" t="s">
        <v>679</v>
      </c>
      <c r="D279" s="256" t="s">
        <v>156</v>
      </c>
      <c r="E279" s="257" t="s">
        <v>680</v>
      </c>
      <c r="F279" s="258" t="s">
        <v>681</v>
      </c>
      <c r="G279" s="259" t="s">
        <v>196</v>
      </c>
      <c r="H279" s="260">
        <v>1</v>
      </c>
      <c r="I279" s="261"/>
      <c r="J279" s="262">
        <f>ROUND(I279*H279,2)</f>
        <v>0</v>
      </c>
      <c r="K279" s="263"/>
      <c r="L279" s="264"/>
      <c r="M279" s="265" t="s">
        <v>1</v>
      </c>
      <c r="N279" s="266" t="s">
        <v>40</v>
      </c>
      <c r="O279" s="91"/>
      <c r="P279" s="253">
        <f>O279*H279</f>
        <v>0</v>
      </c>
      <c r="Q279" s="253">
        <v>0</v>
      </c>
      <c r="R279" s="253">
        <f>Q279*H279</f>
        <v>0</v>
      </c>
      <c r="S279" s="253">
        <v>0</v>
      </c>
      <c r="T279" s="254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55" t="s">
        <v>160</v>
      </c>
      <c r="AT279" s="255" t="s">
        <v>156</v>
      </c>
      <c r="AU279" s="255" t="s">
        <v>85</v>
      </c>
      <c r="AY279" s="15" t="s">
        <v>138</v>
      </c>
      <c r="BE279" s="143">
        <f>IF(N279="základní",J279,0)</f>
        <v>0</v>
      </c>
      <c r="BF279" s="143">
        <f>IF(N279="snížená",J279,0)</f>
        <v>0</v>
      </c>
      <c r="BG279" s="143">
        <f>IF(N279="zákl. přenesená",J279,0)</f>
        <v>0</v>
      </c>
      <c r="BH279" s="143">
        <f>IF(N279="sníž. přenesená",J279,0)</f>
        <v>0</v>
      </c>
      <c r="BI279" s="143">
        <f>IF(N279="nulová",J279,0)</f>
        <v>0</v>
      </c>
      <c r="BJ279" s="15" t="s">
        <v>83</v>
      </c>
      <c r="BK279" s="143">
        <f>ROUND(I279*H279,2)</f>
        <v>0</v>
      </c>
      <c r="BL279" s="15" t="s">
        <v>145</v>
      </c>
      <c r="BM279" s="255" t="s">
        <v>682</v>
      </c>
    </row>
    <row r="280" s="12" customFormat="1" ht="20.88" customHeight="1">
      <c r="A280" s="12"/>
      <c r="B280" s="227"/>
      <c r="C280" s="228"/>
      <c r="D280" s="229" t="s">
        <v>74</v>
      </c>
      <c r="E280" s="241" t="s">
        <v>683</v>
      </c>
      <c r="F280" s="241" t="s">
        <v>684</v>
      </c>
      <c r="G280" s="228"/>
      <c r="H280" s="228"/>
      <c r="I280" s="231"/>
      <c r="J280" s="242">
        <f>BK280</f>
        <v>0</v>
      </c>
      <c r="K280" s="228"/>
      <c r="L280" s="233"/>
      <c r="M280" s="234"/>
      <c r="N280" s="235"/>
      <c r="O280" s="235"/>
      <c r="P280" s="236">
        <f>P281+SUM(P282:P301)</f>
        <v>0</v>
      </c>
      <c r="Q280" s="235"/>
      <c r="R280" s="236">
        <f>R281+SUM(R282:R301)</f>
        <v>0</v>
      </c>
      <c r="S280" s="235"/>
      <c r="T280" s="237">
        <f>T281+SUM(T282:T301)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38" t="s">
        <v>85</v>
      </c>
      <c r="AT280" s="239" t="s">
        <v>74</v>
      </c>
      <c r="AU280" s="239" t="s">
        <v>85</v>
      </c>
      <c r="AY280" s="238" t="s">
        <v>138</v>
      </c>
      <c r="BK280" s="240">
        <f>BK281+SUM(BK282:BK301)</f>
        <v>0</v>
      </c>
    </row>
    <row r="281" s="2" customFormat="1" ht="24.15" customHeight="1">
      <c r="A281" s="38"/>
      <c r="B281" s="39"/>
      <c r="C281" s="243" t="s">
        <v>685</v>
      </c>
      <c r="D281" s="243" t="s">
        <v>141</v>
      </c>
      <c r="E281" s="244" t="s">
        <v>686</v>
      </c>
      <c r="F281" s="245" t="s">
        <v>687</v>
      </c>
      <c r="G281" s="246" t="s">
        <v>196</v>
      </c>
      <c r="H281" s="247">
        <v>1</v>
      </c>
      <c r="I281" s="248"/>
      <c r="J281" s="249">
        <f>ROUND(I281*H281,2)</f>
        <v>0</v>
      </c>
      <c r="K281" s="250"/>
      <c r="L281" s="41"/>
      <c r="M281" s="251" t="s">
        <v>1</v>
      </c>
      <c r="N281" s="252" t="s">
        <v>40</v>
      </c>
      <c r="O281" s="91"/>
      <c r="P281" s="253">
        <f>O281*H281</f>
        <v>0</v>
      </c>
      <c r="Q281" s="253">
        <v>0</v>
      </c>
      <c r="R281" s="253">
        <f>Q281*H281</f>
        <v>0</v>
      </c>
      <c r="S281" s="253">
        <v>0</v>
      </c>
      <c r="T281" s="254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55" t="s">
        <v>145</v>
      </c>
      <c r="AT281" s="255" t="s">
        <v>141</v>
      </c>
      <c r="AU281" s="255" t="s">
        <v>150</v>
      </c>
      <c r="AY281" s="15" t="s">
        <v>138</v>
      </c>
      <c r="BE281" s="143">
        <f>IF(N281="základní",J281,0)</f>
        <v>0</v>
      </c>
      <c r="BF281" s="143">
        <f>IF(N281="snížená",J281,0)</f>
        <v>0</v>
      </c>
      <c r="BG281" s="143">
        <f>IF(N281="zákl. přenesená",J281,0)</f>
        <v>0</v>
      </c>
      <c r="BH281" s="143">
        <f>IF(N281="sníž. přenesená",J281,0)</f>
        <v>0</v>
      </c>
      <c r="BI281" s="143">
        <f>IF(N281="nulová",J281,0)</f>
        <v>0</v>
      </c>
      <c r="BJ281" s="15" t="s">
        <v>83</v>
      </c>
      <c r="BK281" s="143">
        <f>ROUND(I281*H281,2)</f>
        <v>0</v>
      </c>
      <c r="BL281" s="15" t="s">
        <v>145</v>
      </c>
      <c r="BM281" s="255" t="s">
        <v>688</v>
      </c>
    </row>
    <row r="282" s="2" customFormat="1" ht="24.15" customHeight="1">
      <c r="A282" s="38"/>
      <c r="B282" s="39"/>
      <c r="C282" s="256" t="s">
        <v>689</v>
      </c>
      <c r="D282" s="256" t="s">
        <v>156</v>
      </c>
      <c r="E282" s="257" t="s">
        <v>690</v>
      </c>
      <c r="F282" s="258" t="s">
        <v>687</v>
      </c>
      <c r="G282" s="259" t="s">
        <v>196</v>
      </c>
      <c r="H282" s="260">
        <v>1</v>
      </c>
      <c r="I282" s="261"/>
      <c r="J282" s="262">
        <f>ROUND(I282*H282,2)</f>
        <v>0</v>
      </c>
      <c r="K282" s="263"/>
      <c r="L282" s="264"/>
      <c r="M282" s="265" t="s">
        <v>1</v>
      </c>
      <c r="N282" s="266" t="s">
        <v>40</v>
      </c>
      <c r="O282" s="91"/>
      <c r="P282" s="253">
        <f>O282*H282</f>
        <v>0</v>
      </c>
      <c r="Q282" s="253">
        <v>0</v>
      </c>
      <c r="R282" s="253">
        <f>Q282*H282</f>
        <v>0</v>
      </c>
      <c r="S282" s="253">
        <v>0</v>
      </c>
      <c r="T282" s="254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55" t="s">
        <v>160</v>
      </c>
      <c r="AT282" s="255" t="s">
        <v>156</v>
      </c>
      <c r="AU282" s="255" t="s">
        <v>150</v>
      </c>
      <c r="AY282" s="15" t="s">
        <v>138</v>
      </c>
      <c r="BE282" s="143">
        <f>IF(N282="základní",J282,0)</f>
        <v>0</v>
      </c>
      <c r="BF282" s="143">
        <f>IF(N282="snížená",J282,0)</f>
        <v>0</v>
      </c>
      <c r="BG282" s="143">
        <f>IF(N282="zákl. přenesená",J282,0)</f>
        <v>0</v>
      </c>
      <c r="BH282" s="143">
        <f>IF(N282="sníž. přenesená",J282,0)</f>
        <v>0</v>
      </c>
      <c r="BI282" s="143">
        <f>IF(N282="nulová",J282,0)</f>
        <v>0</v>
      </c>
      <c r="BJ282" s="15" t="s">
        <v>83</v>
      </c>
      <c r="BK282" s="143">
        <f>ROUND(I282*H282,2)</f>
        <v>0</v>
      </c>
      <c r="BL282" s="15" t="s">
        <v>145</v>
      </c>
      <c r="BM282" s="255" t="s">
        <v>691</v>
      </c>
    </row>
    <row r="283" s="2" customFormat="1" ht="37.8" customHeight="1">
      <c r="A283" s="38"/>
      <c r="B283" s="39"/>
      <c r="C283" s="243" t="s">
        <v>692</v>
      </c>
      <c r="D283" s="243" t="s">
        <v>141</v>
      </c>
      <c r="E283" s="244" t="s">
        <v>693</v>
      </c>
      <c r="F283" s="245" t="s">
        <v>694</v>
      </c>
      <c r="G283" s="246" t="s">
        <v>144</v>
      </c>
      <c r="H283" s="247">
        <v>1</v>
      </c>
      <c r="I283" s="248"/>
      <c r="J283" s="249">
        <f>ROUND(I283*H283,2)</f>
        <v>0</v>
      </c>
      <c r="K283" s="250"/>
      <c r="L283" s="41"/>
      <c r="M283" s="251" t="s">
        <v>1</v>
      </c>
      <c r="N283" s="252" t="s">
        <v>40</v>
      </c>
      <c r="O283" s="91"/>
      <c r="P283" s="253">
        <f>O283*H283</f>
        <v>0</v>
      </c>
      <c r="Q283" s="253">
        <v>0</v>
      </c>
      <c r="R283" s="253">
        <f>Q283*H283</f>
        <v>0</v>
      </c>
      <c r="S283" s="253">
        <v>0</v>
      </c>
      <c r="T283" s="254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55" t="s">
        <v>145</v>
      </c>
      <c r="AT283" s="255" t="s">
        <v>141</v>
      </c>
      <c r="AU283" s="255" t="s">
        <v>150</v>
      </c>
      <c r="AY283" s="15" t="s">
        <v>138</v>
      </c>
      <c r="BE283" s="143">
        <f>IF(N283="základní",J283,0)</f>
        <v>0</v>
      </c>
      <c r="BF283" s="143">
        <f>IF(N283="snížená",J283,0)</f>
        <v>0</v>
      </c>
      <c r="BG283" s="143">
        <f>IF(N283="zákl. přenesená",J283,0)</f>
        <v>0</v>
      </c>
      <c r="BH283" s="143">
        <f>IF(N283="sníž. přenesená",J283,0)</f>
        <v>0</v>
      </c>
      <c r="BI283" s="143">
        <f>IF(N283="nulová",J283,0)</f>
        <v>0</v>
      </c>
      <c r="BJ283" s="15" t="s">
        <v>83</v>
      </c>
      <c r="BK283" s="143">
        <f>ROUND(I283*H283,2)</f>
        <v>0</v>
      </c>
      <c r="BL283" s="15" t="s">
        <v>145</v>
      </c>
      <c r="BM283" s="255" t="s">
        <v>695</v>
      </c>
    </row>
    <row r="284" s="2" customFormat="1" ht="37.8" customHeight="1">
      <c r="A284" s="38"/>
      <c r="B284" s="39"/>
      <c r="C284" s="256" t="s">
        <v>696</v>
      </c>
      <c r="D284" s="256" t="s">
        <v>156</v>
      </c>
      <c r="E284" s="257" t="s">
        <v>697</v>
      </c>
      <c r="F284" s="258" t="s">
        <v>694</v>
      </c>
      <c r="G284" s="259" t="s">
        <v>144</v>
      </c>
      <c r="H284" s="260">
        <v>1</v>
      </c>
      <c r="I284" s="261"/>
      <c r="J284" s="262">
        <f>ROUND(I284*H284,2)</f>
        <v>0</v>
      </c>
      <c r="K284" s="263"/>
      <c r="L284" s="264"/>
      <c r="M284" s="265" t="s">
        <v>1</v>
      </c>
      <c r="N284" s="266" t="s">
        <v>40</v>
      </c>
      <c r="O284" s="91"/>
      <c r="P284" s="253">
        <f>O284*H284</f>
        <v>0</v>
      </c>
      <c r="Q284" s="253">
        <v>0</v>
      </c>
      <c r="R284" s="253">
        <f>Q284*H284</f>
        <v>0</v>
      </c>
      <c r="S284" s="253">
        <v>0</v>
      </c>
      <c r="T284" s="254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55" t="s">
        <v>160</v>
      </c>
      <c r="AT284" s="255" t="s">
        <v>156</v>
      </c>
      <c r="AU284" s="255" t="s">
        <v>150</v>
      </c>
      <c r="AY284" s="15" t="s">
        <v>138</v>
      </c>
      <c r="BE284" s="143">
        <f>IF(N284="základní",J284,0)</f>
        <v>0</v>
      </c>
      <c r="BF284" s="143">
        <f>IF(N284="snížená",J284,0)</f>
        <v>0</v>
      </c>
      <c r="BG284" s="143">
        <f>IF(N284="zákl. přenesená",J284,0)</f>
        <v>0</v>
      </c>
      <c r="BH284" s="143">
        <f>IF(N284="sníž. přenesená",J284,0)</f>
        <v>0</v>
      </c>
      <c r="BI284" s="143">
        <f>IF(N284="nulová",J284,0)</f>
        <v>0</v>
      </c>
      <c r="BJ284" s="15" t="s">
        <v>83</v>
      </c>
      <c r="BK284" s="143">
        <f>ROUND(I284*H284,2)</f>
        <v>0</v>
      </c>
      <c r="BL284" s="15" t="s">
        <v>145</v>
      </c>
      <c r="BM284" s="255" t="s">
        <v>698</v>
      </c>
    </row>
    <row r="285" s="2" customFormat="1" ht="16.5" customHeight="1">
      <c r="A285" s="38"/>
      <c r="B285" s="39"/>
      <c r="C285" s="243" t="s">
        <v>699</v>
      </c>
      <c r="D285" s="243" t="s">
        <v>141</v>
      </c>
      <c r="E285" s="244" t="s">
        <v>700</v>
      </c>
      <c r="F285" s="245" t="s">
        <v>701</v>
      </c>
      <c r="G285" s="246" t="s">
        <v>702</v>
      </c>
      <c r="H285" s="247">
        <v>1</v>
      </c>
      <c r="I285" s="248"/>
      <c r="J285" s="249">
        <f>ROUND(I285*H285,2)</f>
        <v>0</v>
      </c>
      <c r="K285" s="250"/>
      <c r="L285" s="41"/>
      <c r="M285" s="251" t="s">
        <v>1</v>
      </c>
      <c r="N285" s="252" t="s">
        <v>40</v>
      </c>
      <c r="O285" s="91"/>
      <c r="P285" s="253">
        <f>O285*H285</f>
        <v>0</v>
      </c>
      <c r="Q285" s="253">
        <v>0</v>
      </c>
      <c r="R285" s="253">
        <f>Q285*H285</f>
        <v>0</v>
      </c>
      <c r="S285" s="253">
        <v>0</v>
      </c>
      <c r="T285" s="254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55" t="s">
        <v>145</v>
      </c>
      <c r="AT285" s="255" t="s">
        <v>141</v>
      </c>
      <c r="AU285" s="255" t="s">
        <v>150</v>
      </c>
      <c r="AY285" s="15" t="s">
        <v>138</v>
      </c>
      <c r="BE285" s="143">
        <f>IF(N285="základní",J285,0)</f>
        <v>0</v>
      </c>
      <c r="BF285" s="143">
        <f>IF(N285="snížená",J285,0)</f>
        <v>0</v>
      </c>
      <c r="BG285" s="143">
        <f>IF(N285="zákl. přenesená",J285,0)</f>
        <v>0</v>
      </c>
      <c r="BH285" s="143">
        <f>IF(N285="sníž. přenesená",J285,0)</f>
        <v>0</v>
      </c>
      <c r="BI285" s="143">
        <f>IF(N285="nulová",J285,0)</f>
        <v>0</v>
      </c>
      <c r="BJ285" s="15" t="s">
        <v>83</v>
      </c>
      <c r="BK285" s="143">
        <f>ROUND(I285*H285,2)</f>
        <v>0</v>
      </c>
      <c r="BL285" s="15" t="s">
        <v>145</v>
      </c>
      <c r="BM285" s="255" t="s">
        <v>703</v>
      </c>
    </row>
    <row r="286" s="2" customFormat="1" ht="16.5" customHeight="1">
      <c r="A286" s="38"/>
      <c r="B286" s="39"/>
      <c r="C286" s="256" t="s">
        <v>704</v>
      </c>
      <c r="D286" s="256" t="s">
        <v>156</v>
      </c>
      <c r="E286" s="257" t="s">
        <v>705</v>
      </c>
      <c r="F286" s="258" t="s">
        <v>701</v>
      </c>
      <c r="G286" s="259" t="s">
        <v>702</v>
      </c>
      <c r="H286" s="260">
        <v>1</v>
      </c>
      <c r="I286" s="261"/>
      <c r="J286" s="262">
        <f>ROUND(I286*H286,2)</f>
        <v>0</v>
      </c>
      <c r="K286" s="263"/>
      <c r="L286" s="264"/>
      <c r="M286" s="265" t="s">
        <v>1</v>
      </c>
      <c r="N286" s="266" t="s">
        <v>40</v>
      </c>
      <c r="O286" s="91"/>
      <c r="P286" s="253">
        <f>O286*H286</f>
        <v>0</v>
      </c>
      <c r="Q286" s="253">
        <v>0</v>
      </c>
      <c r="R286" s="253">
        <f>Q286*H286</f>
        <v>0</v>
      </c>
      <c r="S286" s="253">
        <v>0</v>
      </c>
      <c r="T286" s="254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55" t="s">
        <v>160</v>
      </c>
      <c r="AT286" s="255" t="s">
        <v>156</v>
      </c>
      <c r="AU286" s="255" t="s">
        <v>150</v>
      </c>
      <c r="AY286" s="15" t="s">
        <v>138</v>
      </c>
      <c r="BE286" s="143">
        <f>IF(N286="základní",J286,0)</f>
        <v>0</v>
      </c>
      <c r="BF286" s="143">
        <f>IF(N286="snížená",J286,0)</f>
        <v>0</v>
      </c>
      <c r="BG286" s="143">
        <f>IF(N286="zákl. přenesená",J286,0)</f>
        <v>0</v>
      </c>
      <c r="BH286" s="143">
        <f>IF(N286="sníž. přenesená",J286,0)</f>
        <v>0</v>
      </c>
      <c r="BI286" s="143">
        <f>IF(N286="nulová",J286,0)</f>
        <v>0</v>
      </c>
      <c r="BJ286" s="15" t="s">
        <v>83</v>
      </c>
      <c r="BK286" s="143">
        <f>ROUND(I286*H286,2)</f>
        <v>0</v>
      </c>
      <c r="BL286" s="15" t="s">
        <v>145</v>
      </c>
      <c r="BM286" s="255" t="s">
        <v>706</v>
      </c>
    </row>
    <row r="287" s="2" customFormat="1" ht="24.15" customHeight="1">
      <c r="A287" s="38"/>
      <c r="B287" s="39"/>
      <c r="C287" s="243" t="s">
        <v>707</v>
      </c>
      <c r="D287" s="243" t="s">
        <v>141</v>
      </c>
      <c r="E287" s="244" t="s">
        <v>708</v>
      </c>
      <c r="F287" s="245" t="s">
        <v>709</v>
      </c>
      <c r="G287" s="246" t="s">
        <v>702</v>
      </c>
      <c r="H287" s="247">
        <v>2</v>
      </c>
      <c r="I287" s="248"/>
      <c r="J287" s="249">
        <f>ROUND(I287*H287,2)</f>
        <v>0</v>
      </c>
      <c r="K287" s="250"/>
      <c r="L287" s="41"/>
      <c r="M287" s="251" t="s">
        <v>1</v>
      </c>
      <c r="N287" s="252" t="s">
        <v>40</v>
      </c>
      <c r="O287" s="91"/>
      <c r="P287" s="253">
        <f>O287*H287</f>
        <v>0</v>
      </c>
      <c r="Q287" s="253">
        <v>0</v>
      </c>
      <c r="R287" s="253">
        <f>Q287*H287</f>
        <v>0</v>
      </c>
      <c r="S287" s="253">
        <v>0</v>
      </c>
      <c r="T287" s="254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55" t="s">
        <v>145</v>
      </c>
      <c r="AT287" s="255" t="s">
        <v>141</v>
      </c>
      <c r="AU287" s="255" t="s">
        <v>150</v>
      </c>
      <c r="AY287" s="15" t="s">
        <v>138</v>
      </c>
      <c r="BE287" s="143">
        <f>IF(N287="základní",J287,0)</f>
        <v>0</v>
      </c>
      <c r="BF287" s="143">
        <f>IF(N287="snížená",J287,0)</f>
        <v>0</v>
      </c>
      <c r="BG287" s="143">
        <f>IF(N287="zákl. přenesená",J287,0)</f>
        <v>0</v>
      </c>
      <c r="BH287" s="143">
        <f>IF(N287="sníž. přenesená",J287,0)</f>
        <v>0</v>
      </c>
      <c r="BI287" s="143">
        <f>IF(N287="nulová",J287,0)</f>
        <v>0</v>
      </c>
      <c r="BJ287" s="15" t="s">
        <v>83</v>
      </c>
      <c r="BK287" s="143">
        <f>ROUND(I287*H287,2)</f>
        <v>0</v>
      </c>
      <c r="BL287" s="15" t="s">
        <v>145</v>
      </c>
      <c r="BM287" s="255" t="s">
        <v>710</v>
      </c>
    </row>
    <row r="288" s="2" customFormat="1" ht="24.15" customHeight="1">
      <c r="A288" s="38"/>
      <c r="B288" s="39"/>
      <c r="C288" s="256" t="s">
        <v>711</v>
      </c>
      <c r="D288" s="256" t="s">
        <v>156</v>
      </c>
      <c r="E288" s="257" t="s">
        <v>712</v>
      </c>
      <c r="F288" s="258" t="s">
        <v>709</v>
      </c>
      <c r="G288" s="259" t="s">
        <v>702</v>
      </c>
      <c r="H288" s="260">
        <v>2</v>
      </c>
      <c r="I288" s="261"/>
      <c r="J288" s="262">
        <f>ROUND(I288*H288,2)</f>
        <v>0</v>
      </c>
      <c r="K288" s="263"/>
      <c r="L288" s="264"/>
      <c r="M288" s="265" t="s">
        <v>1</v>
      </c>
      <c r="N288" s="266" t="s">
        <v>40</v>
      </c>
      <c r="O288" s="91"/>
      <c r="P288" s="253">
        <f>O288*H288</f>
        <v>0</v>
      </c>
      <c r="Q288" s="253">
        <v>0</v>
      </c>
      <c r="R288" s="253">
        <f>Q288*H288</f>
        <v>0</v>
      </c>
      <c r="S288" s="253">
        <v>0</v>
      </c>
      <c r="T288" s="254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55" t="s">
        <v>160</v>
      </c>
      <c r="AT288" s="255" t="s">
        <v>156</v>
      </c>
      <c r="AU288" s="255" t="s">
        <v>150</v>
      </c>
      <c r="AY288" s="15" t="s">
        <v>138</v>
      </c>
      <c r="BE288" s="143">
        <f>IF(N288="základní",J288,0)</f>
        <v>0</v>
      </c>
      <c r="BF288" s="143">
        <f>IF(N288="snížená",J288,0)</f>
        <v>0</v>
      </c>
      <c r="BG288" s="143">
        <f>IF(N288="zákl. přenesená",J288,0)</f>
        <v>0</v>
      </c>
      <c r="BH288" s="143">
        <f>IF(N288="sníž. přenesená",J288,0)</f>
        <v>0</v>
      </c>
      <c r="BI288" s="143">
        <f>IF(N288="nulová",J288,0)</f>
        <v>0</v>
      </c>
      <c r="BJ288" s="15" t="s">
        <v>83</v>
      </c>
      <c r="BK288" s="143">
        <f>ROUND(I288*H288,2)</f>
        <v>0</v>
      </c>
      <c r="BL288" s="15" t="s">
        <v>145</v>
      </c>
      <c r="BM288" s="255" t="s">
        <v>713</v>
      </c>
    </row>
    <row r="289" s="2" customFormat="1" ht="24.15" customHeight="1">
      <c r="A289" s="38"/>
      <c r="B289" s="39"/>
      <c r="C289" s="243" t="s">
        <v>714</v>
      </c>
      <c r="D289" s="243" t="s">
        <v>141</v>
      </c>
      <c r="E289" s="244" t="s">
        <v>715</v>
      </c>
      <c r="F289" s="245" t="s">
        <v>716</v>
      </c>
      <c r="G289" s="246" t="s">
        <v>196</v>
      </c>
      <c r="H289" s="247">
        <v>1</v>
      </c>
      <c r="I289" s="248"/>
      <c r="J289" s="249">
        <f>ROUND(I289*H289,2)</f>
        <v>0</v>
      </c>
      <c r="K289" s="250"/>
      <c r="L289" s="41"/>
      <c r="M289" s="251" t="s">
        <v>1</v>
      </c>
      <c r="N289" s="252" t="s">
        <v>40</v>
      </c>
      <c r="O289" s="91"/>
      <c r="P289" s="253">
        <f>O289*H289</f>
        <v>0</v>
      </c>
      <c r="Q289" s="253">
        <v>0</v>
      </c>
      <c r="R289" s="253">
        <f>Q289*H289</f>
        <v>0</v>
      </c>
      <c r="S289" s="253">
        <v>0</v>
      </c>
      <c r="T289" s="254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55" t="s">
        <v>145</v>
      </c>
      <c r="AT289" s="255" t="s">
        <v>141</v>
      </c>
      <c r="AU289" s="255" t="s">
        <v>150</v>
      </c>
      <c r="AY289" s="15" t="s">
        <v>138</v>
      </c>
      <c r="BE289" s="143">
        <f>IF(N289="základní",J289,0)</f>
        <v>0</v>
      </c>
      <c r="BF289" s="143">
        <f>IF(N289="snížená",J289,0)</f>
        <v>0</v>
      </c>
      <c r="BG289" s="143">
        <f>IF(N289="zákl. přenesená",J289,0)</f>
        <v>0</v>
      </c>
      <c r="BH289" s="143">
        <f>IF(N289="sníž. přenesená",J289,0)</f>
        <v>0</v>
      </c>
      <c r="BI289" s="143">
        <f>IF(N289="nulová",J289,0)</f>
        <v>0</v>
      </c>
      <c r="BJ289" s="15" t="s">
        <v>83</v>
      </c>
      <c r="BK289" s="143">
        <f>ROUND(I289*H289,2)</f>
        <v>0</v>
      </c>
      <c r="BL289" s="15" t="s">
        <v>145</v>
      </c>
      <c r="BM289" s="255" t="s">
        <v>717</v>
      </c>
    </row>
    <row r="290" s="2" customFormat="1" ht="24.15" customHeight="1">
      <c r="A290" s="38"/>
      <c r="B290" s="39"/>
      <c r="C290" s="256" t="s">
        <v>718</v>
      </c>
      <c r="D290" s="256" t="s">
        <v>156</v>
      </c>
      <c r="E290" s="257" t="s">
        <v>719</v>
      </c>
      <c r="F290" s="258" t="s">
        <v>716</v>
      </c>
      <c r="G290" s="259" t="s">
        <v>196</v>
      </c>
      <c r="H290" s="260">
        <v>1</v>
      </c>
      <c r="I290" s="261"/>
      <c r="J290" s="262">
        <f>ROUND(I290*H290,2)</f>
        <v>0</v>
      </c>
      <c r="K290" s="263"/>
      <c r="L290" s="264"/>
      <c r="M290" s="265" t="s">
        <v>1</v>
      </c>
      <c r="N290" s="266" t="s">
        <v>40</v>
      </c>
      <c r="O290" s="91"/>
      <c r="P290" s="253">
        <f>O290*H290</f>
        <v>0</v>
      </c>
      <c r="Q290" s="253">
        <v>0</v>
      </c>
      <c r="R290" s="253">
        <f>Q290*H290</f>
        <v>0</v>
      </c>
      <c r="S290" s="253">
        <v>0</v>
      </c>
      <c r="T290" s="254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55" t="s">
        <v>160</v>
      </c>
      <c r="AT290" s="255" t="s">
        <v>156</v>
      </c>
      <c r="AU290" s="255" t="s">
        <v>150</v>
      </c>
      <c r="AY290" s="15" t="s">
        <v>138</v>
      </c>
      <c r="BE290" s="143">
        <f>IF(N290="základní",J290,0)</f>
        <v>0</v>
      </c>
      <c r="BF290" s="143">
        <f>IF(N290="snížená",J290,0)</f>
        <v>0</v>
      </c>
      <c r="BG290" s="143">
        <f>IF(N290="zákl. přenesená",J290,0)</f>
        <v>0</v>
      </c>
      <c r="BH290" s="143">
        <f>IF(N290="sníž. přenesená",J290,0)</f>
        <v>0</v>
      </c>
      <c r="BI290" s="143">
        <f>IF(N290="nulová",J290,0)</f>
        <v>0</v>
      </c>
      <c r="BJ290" s="15" t="s">
        <v>83</v>
      </c>
      <c r="BK290" s="143">
        <f>ROUND(I290*H290,2)</f>
        <v>0</v>
      </c>
      <c r="BL290" s="15" t="s">
        <v>145</v>
      </c>
      <c r="BM290" s="255" t="s">
        <v>720</v>
      </c>
    </row>
    <row r="291" s="2" customFormat="1" ht="24.15" customHeight="1">
      <c r="A291" s="38"/>
      <c r="B291" s="39"/>
      <c r="C291" s="243" t="s">
        <v>721</v>
      </c>
      <c r="D291" s="243" t="s">
        <v>141</v>
      </c>
      <c r="E291" s="244" t="s">
        <v>722</v>
      </c>
      <c r="F291" s="245" t="s">
        <v>723</v>
      </c>
      <c r="G291" s="246" t="s">
        <v>196</v>
      </c>
      <c r="H291" s="247">
        <v>6</v>
      </c>
      <c r="I291" s="248"/>
      <c r="J291" s="249">
        <f>ROUND(I291*H291,2)</f>
        <v>0</v>
      </c>
      <c r="K291" s="250"/>
      <c r="L291" s="41"/>
      <c r="M291" s="251" t="s">
        <v>1</v>
      </c>
      <c r="N291" s="252" t="s">
        <v>40</v>
      </c>
      <c r="O291" s="91"/>
      <c r="P291" s="253">
        <f>O291*H291</f>
        <v>0</v>
      </c>
      <c r="Q291" s="253">
        <v>0</v>
      </c>
      <c r="R291" s="253">
        <f>Q291*H291</f>
        <v>0</v>
      </c>
      <c r="S291" s="253">
        <v>0</v>
      </c>
      <c r="T291" s="254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55" t="s">
        <v>145</v>
      </c>
      <c r="AT291" s="255" t="s">
        <v>141</v>
      </c>
      <c r="AU291" s="255" t="s">
        <v>150</v>
      </c>
      <c r="AY291" s="15" t="s">
        <v>138</v>
      </c>
      <c r="BE291" s="143">
        <f>IF(N291="základní",J291,0)</f>
        <v>0</v>
      </c>
      <c r="BF291" s="143">
        <f>IF(N291="snížená",J291,0)</f>
        <v>0</v>
      </c>
      <c r="BG291" s="143">
        <f>IF(N291="zákl. přenesená",J291,0)</f>
        <v>0</v>
      </c>
      <c r="BH291" s="143">
        <f>IF(N291="sníž. přenesená",J291,0)</f>
        <v>0</v>
      </c>
      <c r="BI291" s="143">
        <f>IF(N291="nulová",J291,0)</f>
        <v>0</v>
      </c>
      <c r="BJ291" s="15" t="s">
        <v>83</v>
      </c>
      <c r="BK291" s="143">
        <f>ROUND(I291*H291,2)</f>
        <v>0</v>
      </c>
      <c r="BL291" s="15" t="s">
        <v>145</v>
      </c>
      <c r="BM291" s="255" t="s">
        <v>724</v>
      </c>
    </row>
    <row r="292" s="2" customFormat="1" ht="24.15" customHeight="1">
      <c r="A292" s="38"/>
      <c r="B292" s="39"/>
      <c r="C292" s="256" t="s">
        <v>725</v>
      </c>
      <c r="D292" s="256" t="s">
        <v>156</v>
      </c>
      <c r="E292" s="257" t="s">
        <v>726</v>
      </c>
      <c r="F292" s="258" t="s">
        <v>723</v>
      </c>
      <c r="G292" s="259" t="s">
        <v>196</v>
      </c>
      <c r="H292" s="260">
        <v>6</v>
      </c>
      <c r="I292" s="261"/>
      <c r="J292" s="262">
        <f>ROUND(I292*H292,2)</f>
        <v>0</v>
      </c>
      <c r="K292" s="263"/>
      <c r="L292" s="264"/>
      <c r="M292" s="265" t="s">
        <v>1</v>
      </c>
      <c r="N292" s="266" t="s">
        <v>40</v>
      </c>
      <c r="O292" s="91"/>
      <c r="P292" s="253">
        <f>O292*H292</f>
        <v>0</v>
      </c>
      <c r="Q292" s="253">
        <v>0</v>
      </c>
      <c r="R292" s="253">
        <f>Q292*H292</f>
        <v>0</v>
      </c>
      <c r="S292" s="253">
        <v>0</v>
      </c>
      <c r="T292" s="254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55" t="s">
        <v>160</v>
      </c>
      <c r="AT292" s="255" t="s">
        <v>156</v>
      </c>
      <c r="AU292" s="255" t="s">
        <v>150</v>
      </c>
      <c r="AY292" s="15" t="s">
        <v>138</v>
      </c>
      <c r="BE292" s="143">
        <f>IF(N292="základní",J292,0)</f>
        <v>0</v>
      </c>
      <c r="BF292" s="143">
        <f>IF(N292="snížená",J292,0)</f>
        <v>0</v>
      </c>
      <c r="BG292" s="143">
        <f>IF(N292="zákl. přenesená",J292,0)</f>
        <v>0</v>
      </c>
      <c r="BH292" s="143">
        <f>IF(N292="sníž. přenesená",J292,0)</f>
        <v>0</v>
      </c>
      <c r="BI292" s="143">
        <f>IF(N292="nulová",J292,0)</f>
        <v>0</v>
      </c>
      <c r="BJ292" s="15" t="s">
        <v>83</v>
      </c>
      <c r="BK292" s="143">
        <f>ROUND(I292*H292,2)</f>
        <v>0</v>
      </c>
      <c r="BL292" s="15" t="s">
        <v>145</v>
      </c>
      <c r="BM292" s="255" t="s">
        <v>727</v>
      </c>
    </row>
    <row r="293" s="2" customFormat="1" ht="16.5" customHeight="1">
      <c r="A293" s="38"/>
      <c r="B293" s="39"/>
      <c r="C293" s="243" t="s">
        <v>728</v>
      </c>
      <c r="D293" s="243" t="s">
        <v>141</v>
      </c>
      <c r="E293" s="244" t="s">
        <v>729</v>
      </c>
      <c r="F293" s="245" t="s">
        <v>730</v>
      </c>
      <c r="G293" s="246" t="s">
        <v>153</v>
      </c>
      <c r="H293" s="247">
        <v>250</v>
      </c>
      <c r="I293" s="248"/>
      <c r="J293" s="249">
        <f>ROUND(I293*H293,2)</f>
        <v>0</v>
      </c>
      <c r="K293" s="250"/>
      <c r="L293" s="41"/>
      <c r="M293" s="251" t="s">
        <v>1</v>
      </c>
      <c r="N293" s="252" t="s">
        <v>40</v>
      </c>
      <c r="O293" s="91"/>
      <c r="P293" s="253">
        <f>O293*H293</f>
        <v>0</v>
      </c>
      <c r="Q293" s="253">
        <v>0</v>
      </c>
      <c r="R293" s="253">
        <f>Q293*H293</f>
        <v>0</v>
      </c>
      <c r="S293" s="253">
        <v>0</v>
      </c>
      <c r="T293" s="254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55" t="s">
        <v>145</v>
      </c>
      <c r="AT293" s="255" t="s">
        <v>141</v>
      </c>
      <c r="AU293" s="255" t="s">
        <v>150</v>
      </c>
      <c r="AY293" s="15" t="s">
        <v>138</v>
      </c>
      <c r="BE293" s="143">
        <f>IF(N293="základní",J293,0)</f>
        <v>0</v>
      </c>
      <c r="BF293" s="143">
        <f>IF(N293="snížená",J293,0)</f>
        <v>0</v>
      </c>
      <c r="BG293" s="143">
        <f>IF(N293="zákl. přenesená",J293,0)</f>
        <v>0</v>
      </c>
      <c r="BH293" s="143">
        <f>IF(N293="sníž. přenesená",J293,0)</f>
        <v>0</v>
      </c>
      <c r="BI293" s="143">
        <f>IF(N293="nulová",J293,0)</f>
        <v>0</v>
      </c>
      <c r="BJ293" s="15" t="s">
        <v>83</v>
      </c>
      <c r="BK293" s="143">
        <f>ROUND(I293*H293,2)</f>
        <v>0</v>
      </c>
      <c r="BL293" s="15" t="s">
        <v>145</v>
      </c>
      <c r="BM293" s="255" t="s">
        <v>731</v>
      </c>
    </row>
    <row r="294" s="2" customFormat="1" ht="16.5" customHeight="1">
      <c r="A294" s="38"/>
      <c r="B294" s="39"/>
      <c r="C294" s="256" t="s">
        <v>732</v>
      </c>
      <c r="D294" s="256" t="s">
        <v>156</v>
      </c>
      <c r="E294" s="257" t="s">
        <v>733</v>
      </c>
      <c r="F294" s="258" t="s">
        <v>730</v>
      </c>
      <c r="G294" s="259" t="s">
        <v>153</v>
      </c>
      <c r="H294" s="260">
        <v>250</v>
      </c>
      <c r="I294" s="261"/>
      <c r="J294" s="262">
        <f>ROUND(I294*H294,2)</f>
        <v>0</v>
      </c>
      <c r="K294" s="263"/>
      <c r="L294" s="264"/>
      <c r="M294" s="265" t="s">
        <v>1</v>
      </c>
      <c r="N294" s="266" t="s">
        <v>40</v>
      </c>
      <c r="O294" s="91"/>
      <c r="P294" s="253">
        <f>O294*H294</f>
        <v>0</v>
      </c>
      <c r="Q294" s="253">
        <v>0</v>
      </c>
      <c r="R294" s="253">
        <f>Q294*H294</f>
        <v>0</v>
      </c>
      <c r="S294" s="253">
        <v>0</v>
      </c>
      <c r="T294" s="254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55" t="s">
        <v>160</v>
      </c>
      <c r="AT294" s="255" t="s">
        <v>156</v>
      </c>
      <c r="AU294" s="255" t="s">
        <v>150</v>
      </c>
      <c r="AY294" s="15" t="s">
        <v>138</v>
      </c>
      <c r="BE294" s="143">
        <f>IF(N294="základní",J294,0)</f>
        <v>0</v>
      </c>
      <c r="BF294" s="143">
        <f>IF(N294="snížená",J294,0)</f>
        <v>0</v>
      </c>
      <c r="BG294" s="143">
        <f>IF(N294="zákl. přenesená",J294,0)</f>
        <v>0</v>
      </c>
      <c r="BH294" s="143">
        <f>IF(N294="sníž. přenesená",J294,0)</f>
        <v>0</v>
      </c>
      <c r="BI294" s="143">
        <f>IF(N294="nulová",J294,0)</f>
        <v>0</v>
      </c>
      <c r="BJ294" s="15" t="s">
        <v>83</v>
      </c>
      <c r="BK294" s="143">
        <f>ROUND(I294*H294,2)</f>
        <v>0</v>
      </c>
      <c r="BL294" s="15" t="s">
        <v>145</v>
      </c>
      <c r="BM294" s="255" t="s">
        <v>734</v>
      </c>
    </row>
    <row r="295" s="2" customFormat="1" ht="33" customHeight="1">
      <c r="A295" s="38"/>
      <c r="B295" s="39"/>
      <c r="C295" s="243" t="s">
        <v>735</v>
      </c>
      <c r="D295" s="243" t="s">
        <v>141</v>
      </c>
      <c r="E295" s="244" t="s">
        <v>736</v>
      </c>
      <c r="F295" s="245" t="s">
        <v>737</v>
      </c>
      <c r="G295" s="246" t="s">
        <v>153</v>
      </c>
      <c r="H295" s="247">
        <v>150</v>
      </c>
      <c r="I295" s="248"/>
      <c r="J295" s="249">
        <f>ROUND(I295*H295,2)</f>
        <v>0</v>
      </c>
      <c r="K295" s="250"/>
      <c r="L295" s="41"/>
      <c r="M295" s="251" t="s">
        <v>1</v>
      </c>
      <c r="N295" s="252" t="s">
        <v>40</v>
      </c>
      <c r="O295" s="91"/>
      <c r="P295" s="253">
        <f>O295*H295</f>
        <v>0</v>
      </c>
      <c r="Q295" s="253">
        <v>0</v>
      </c>
      <c r="R295" s="253">
        <f>Q295*H295</f>
        <v>0</v>
      </c>
      <c r="S295" s="253">
        <v>0</v>
      </c>
      <c r="T295" s="254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55" t="s">
        <v>145</v>
      </c>
      <c r="AT295" s="255" t="s">
        <v>141</v>
      </c>
      <c r="AU295" s="255" t="s">
        <v>150</v>
      </c>
      <c r="AY295" s="15" t="s">
        <v>138</v>
      </c>
      <c r="BE295" s="143">
        <f>IF(N295="základní",J295,0)</f>
        <v>0</v>
      </c>
      <c r="BF295" s="143">
        <f>IF(N295="snížená",J295,0)</f>
        <v>0</v>
      </c>
      <c r="BG295" s="143">
        <f>IF(N295="zákl. přenesená",J295,0)</f>
        <v>0</v>
      </c>
      <c r="BH295" s="143">
        <f>IF(N295="sníž. přenesená",J295,0)</f>
        <v>0</v>
      </c>
      <c r="BI295" s="143">
        <f>IF(N295="nulová",J295,0)</f>
        <v>0</v>
      </c>
      <c r="BJ295" s="15" t="s">
        <v>83</v>
      </c>
      <c r="BK295" s="143">
        <f>ROUND(I295*H295,2)</f>
        <v>0</v>
      </c>
      <c r="BL295" s="15" t="s">
        <v>145</v>
      </c>
      <c r="BM295" s="255" t="s">
        <v>738</v>
      </c>
    </row>
    <row r="296" s="2" customFormat="1" ht="33" customHeight="1">
      <c r="A296" s="38"/>
      <c r="B296" s="39"/>
      <c r="C296" s="256" t="s">
        <v>739</v>
      </c>
      <c r="D296" s="256" t="s">
        <v>156</v>
      </c>
      <c r="E296" s="257" t="s">
        <v>740</v>
      </c>
      <c r="F296" s="258" t="s">
        <v>737</v>
      </c>
      <c r="G296" s="259" t="s">
        <v>153</v>
      </c>
      <c r="H296" s="260">
        <v>150</v>
      </c>
      <c r="I296" s="261"/>
      <c r="J296" s="262">
        <f>ROUND(I296*H296,2)</f>
        <v>0</v>
      </c>
      <c r="K296" s="263"/>
      <c r="L296" s="264"/>
      <c r="M296" s="265" t="s">
        <v>1</v>
      </c>
      <c r="N296" s="266" t="s">
        <v>40</v>
      </c>
      <c r="O296" s="91"/>
      <c r="P296" s="253">
        <f>O296*H296</f>
        <v>0</v>
      </c>
      <c r="Q296" s="253">
        <v>0</v>
      </c>
      <c r="R296" s="253">
        <f>Q296*H296</f>
        <v>0</v>
      </c>
      <c r="S296" s="253">
        <v>0</v>
      </c>
      <c r="T296" s="254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55" t="s">
        <v>160</v>
      </c>
      <c r="AT296" s="255" t="s">
        <v>156</v>
      </c>
      <c r="AU296" s="255" t="s">
        <v>150</v>
      </c>
      <c r="AY296" s="15" t="s">
        <v>138</v>
      </c>
      <c r="BE296" s="143">
        <f>IF(N296="základní",J296,0)</f>
        <v>0</v>
      </c>
      <c r="BF296" s="143">
        <f>IF(N296="snížená",J296,0)</f>
        <v>0</v>
      </c>
      <c r="BG296" s="143">
        <f>IF(N296="zákl. přenesená",J296,0)</f>
        <v>0</v>
      </c>
      <c r="BH296" s="143">
        <f>IF(N296="sníž. přenesená",J296,0)</f>
        <v>0</v>
      </c>
      <c r="BI296" s="143">
        <f>IF(N296="nulová",J296,0)</f>
        <v>0</v>
      </c>
      <c r="BJ296" s="15" t="s">
        <v>83</v>
      </c>
      <c r="BK296" s="143">
        <f>ROUND(I296*H296,2)</f>
        <v>0</v>
      </c>
      <c r="BL296" s="15" t="s">
        <v>145</v>
      </c>
      <c r="BM296" s="255" t="s">
        <v>741</v>
      </c>
    </row>
    <row r="297" s="2" customFormat="1" ht="21.75" customHeight="1">
      <c r="A297" s="38"/>
      <c r="B297" s="39"/>
      <c r="C297" s="243" t="s">
        <v>742</v>
      </c>
      <c r="D297" s="243" t="s">
        <v>141</v>
      </c>
      <c r="E297" s="244" t="s">
        <v>743</v>
      </c>
      <c r="F297" s="245" t="s">
        <v>744</v>
      </c>
      <c r="G297" s="246" t="s">
        <v>144</v>
      </c>
      <c r="H297" s="247">
        <v>1</v>
      </c>
      <c r="I297" s="248"/>
      <c r="J297" s="249">
        <f>ROUND(I297*H297,2)</f>
        <v>0</v>
      </c>
      <c r="K297" s="250"/>
      <c r="L297" s="41"/>
      <c r="M297" s="251" t="s">
        <v>1</v>
      </c>
      <c r="N297" s="252" t="s">
        <v>40</v>
      </c>
      <c r="O297" s="91"/>
      <c r="P297" s="253">
        <f>O297*H297</f>
        <v>0</v>
      </c>
      <c r="Q297" s="253">
        <v>0</v>
      </c>
      <c r="R297" s="253">
        <f>Q297*H297</f>
        <v>0</v>
      </c>
      <c r="S297" s="253">
        <v>0</v>
      </c>
      <c r="T297" s="254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55" t="s">
        <v>145</v>
      </c>
      <c r="AT297" s="255" t="s">
        <v>141</v>
      </c>
      <c r="AU297" s="255" t="s">
        <v>150</v>
      </c>
      <c r="AY297" s="15" t="s">
        <v>138</v>
      </c>
      <c r="BE297" s="143">
        <f>IF(N297="základní",J297,0)</f>
        <v>0</v>
      </c>
      <c r="BF297" s="143">
        <f>IF(N297="snížená",J297,0)</f>
        <v>0</v>
      </c>
      <c r="BG297" s="143">
        <f>IF(N297="zákl. přenesená",J297,0)</f>
        <v>0</v>
      </c>
      <c r="BH297" s="143">
        <f>IF(N297="sníž. přenesená",J297,0)</f>
        <v>0</v>
      </c>
      <c r="BI297" s="143">
        <f>IF(N297="nulová",J297,0)</f>
        <v>0</v>
      </c>
      <c r="BJ297" s="15" t="s">
        <v>83</v>
      </c>
      <c r="BK297" s="143">
        <f>ROUND(I297*H297,2)</f>
        <v>0</v>
      </c>
      <c r="BL297" s="15" t="s">
        <v>145</v>
      </c>
      <c r="BM297" s="255" t="s">
        <v>745</v>
      </c>
    </row>
    <row r="298" s="2" customFormat="1" ht="21.75" customHeight="1">
      <c r="A298" s="38"/>
      <c r="B298" s="39"/>
      <c r="C298" s="256" t="s">
        <v>746</v>
      </c>
      <c r="D298" s="256" t="s">
        <v>156</v>
      </c>
      <c r="E298" s="257" t="s">
        <v>747</v>
      </c>
      <c r="F298" s="258" t="s">
        <v>744</v>
      </c>
      <c r="G298" s="259" t="s">
        <v>144</v>
      </c>
      <c r="H298" s="260">
        <v>1</v>
      </c>
      <c r="I298" s="261"/>
      <c r="J298" s="262">
        <f>ROUND(I298*H298,2)</f>
        <v>0</v>
      </c>
      <c r="K298" s="263"/>
      <c r="L298" s="264"/>
      <c r="M298" s="265" t="s">
        <v>1</v>
      </c>
      <c r="N298" s="266" t="s">
        <v>40</v>
      </c>
      <c r="O298" s="91"/>
      <c r="P298" s="253">
        <f>O298*H298</f>
        <v>0</v>
      </c>
      <c r="Q298" s="253">
        <v>0</v>
      </c>
      <c r="R298" s="253">
        <f>Q298*H298</f>
        <v>0</v>
      </c>
      <c r="S298" s="253">
        <v>0</v>
      </c>
      <c r="T298" s="254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55" t="s">
        <v>160</v>
      </c>
      <c r="AT298" s="255" t="s">
        <v>156</v>
      </c>
      <c r="AU298" s="255" t="s">
        <v>150</v>
      </c>
      <c r="AY298" s="15" t="s">
        <v>138</v>
      </c>
      <c r="BE298" s="143">
        <f>IF(N298="základní",J298,0)</f>
        <v>0</v>
      </c>
      <c r="BF298" s="143">
        <f>IF(N298="snížená",J298,0)</f>
        <v>0</v>
      </c>
      <c r="BG298" s="143">
        <f>IF(N298="zákl. přenesená",J298,0)</f>
        <v>0</v>
      </c>
      <c r="BH298" s="143">
        <f>IF(N298="sníž. přenesená",J298,0)</f>
        <v>0</v>
      </c>
      <c r="BI298" s="143">
        <f>IF(N298="nulová",J298,0)</f>
        <v>0</v>
      </c>
      <c r="BJ298" s="15" t="s">
        <v>83</v>
      </c>
      <c r="BK298" s="143">
        <f>ROUND(I298*H298,2)</f>
        <v>0</v>
      </c>
      <c r="BL298" s="15" t="s">
        <v>145</v>
      </c>
      <c r="BM298" s="255" t="s">
        <v>748</v>
      </c>
    </row>
    <row r="299" s="2" customFormat="1" ht="16.5" customHeight="1">
      <c r="A299" s="38"/>
      <c r="B299" s="39"/>
      <c r="C299" s="243" t="s">
        <v>749</v>
      </c>
      <c r="D299" s="243" t="s">
        <v>141</v>
      </c>
      <c r="E299" s="244" t="s">
        <v>750</v>
      </c>
      <c r="F299" s="245" t="s">
        <v>751</v>
      </c>
      <c r="G299" s="246" t="s">
        <v>144</v>
      </c>
      <c r="H299" s="247">
        <v>1</v>
      </c>
      <c r="I299" s="248"/>
      <c r="J299" s="249">
        <f>ROUND(I299*H299,2)</f>
        <v>0</v>
      </c>
      <c r="K299" s="250"/>
      <c r="L299" s="41"/>
      <c r="M299" s="251" t="s">
        <v>1</v>
      </c>
      <c r="N299" s="252" t="s">
        <v>40</v>
      </c>
      <c r="O299" s="91"/>
      <c r="P299" s="253">
        <f>O299*H299</f>
        <v>0</v>
      </c>
      <c r="Q299" s="253">
        <v>0</v>
      </c>
      <c r="R299" s="253">
        <f>Q299*H299</f>
        <v>0</v>
      </c>
      <c r="S299" s="253">
        <v>0</v>
      </c>
      <c r="T299" s="254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55" t="s">
        <v>145</v>
      </c>
      <c r="AT299" s="255" t="s">
        <v>141</v>
      </c>
      <c r="AU299" s="255" t="s">
        <v>150</v>
      </c>
      <c r="AY299" s="15" t="s">
        <v>138</v>
      </c>
      <c r="BE299" s="143">
        <f>IF(N299="základní",J299,0)</f>
        <v>0</v>
      </c>
      <c r="BF299" s="143">
        <f>IF(N299="snížená",J299,0)</f>
        <v>0</v>
      </c>
      <c r="BG299" s="143">
        <f>IF(N299="zákl. přenesená",J299,0)</f>
        <v>0</v>
      </c>
      <c r="BH299" s="143">
        <f>IF(N299="sníž. přenesená",J299,0)</f>
        <v>0</v>
      </c>
      <c r="BI299" s="143">
        <f>IF(N299="nulová",J299,0)</f>
        <v>0</v>
      </c>
      <c r="BJ299" s="15" t="s">
        <v>83</v>
      </c>
      <c r="BK299" s="143">
        <f>ROUND(I299*H299,2)</f>
        <v>0</v>
      </c>
      <c r="BL299" s="15" t="s">
        <v>145</v>
      </c>
      <c r="BM299" s="255" t="s">
        <v>752</v>
      </c>
    </row>
    <row r="300" s="2" customFormat="1" ht="16.5" customHeight="1">
      <c r="A300" s="38"/>
      <c r="B300" s="39"/>
      <c r="C300" s="243" t="s">
        <v>753</v>
      </c>
      <c r="D300" s="243" t="s">
        <v>141</v>
      </c>
      <c r="E300" s="244" t="s">
        <v>754</v>
      </c>
      <c r="F300" s="245" t="s">
        <v>755</v>
      </c>
      <c r="G300" s="246" t="s">
        <v>144</v>
      </c>
      <c r="H300" s="247">
        <v>1</v>
      </c>
      <c r="I300" s="248"/>
      <c r="J300" s="249">
        <f>ROUND(I300*H300,2)</f>
        <v>0</v>
      </c>
      <c r="K300" s="250"/>
      <c r="L300" s="41"/>
      <c r="M300" s="251" t="s">
        <v>1</v>
      </c>
      <c r="N300" s="252" t="s">
        <v>40</v>
      </c>
      <c r="O300" s="91"/>
      <c r="P300" s="253">
        <f>O300*H300</f>
        <v>0</v>
      </c>
      <c r="Q300" s="253">
        <v>0</v>
      </c>
      <c r="R300" s="253">
        <f>Q300*H300</f>
        <v>0</v>
      </c>
      <c r="S300" s="253">
        <v>0</v>
      </c>
      <c r="T300" s="254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55" t="s">
        <v>145</v>
      </c>
      <c r="AT300" s="255" t="s">
        <v>141</v>
      </c>
      <c r="AU300" s="255" t="s">
        <v>150</v>
      </c>
      <c r="AY300" s="15" t="s">
        <v>138</v>
      </c>
      <c r="BE300" s="143">
        <f>IF(N300="základní",J300,0)</f>
        <v>0</v>
      </c>
      <c r="BF300" s="143">
        <f>IF(N300="snížená",J300,0)</f>
        <v>0</v>
      </c>
      <c r="BG300" s="143">
        <f>IF(N300="zákl. přenesená",J300,0)</f>
        <v>0</v>
      </c>
      <c r="BH300" s="143">
        <f>IF(N300="sníž. přenesená",J300,0)</f>
        <v>0</v>
      </c>
      <c r="BI300" s="143">
        <f>IF(N300="nulová",J300,0)</f>
        <v>0</v>
      </c>
      <c r="BJ300" s="15" t="s">
        <v>83</v>
      </c>
      <c r="BK300" s="143">
        <f>ROUND(I300*H300,2)</f>
        <v>0</v>
      </c>
      <c r="BL300" s="15" t="s">
        <v>145</v>
      </c>
      <c r="BM300" s="255" t="s">
        <v>756</v>
      </c>
    </row>
    <row r="301" s="13" customFormat="1" ht="20.88" customHeight="1">
      <c r="A301" s="13"/>
      <c r="B301" s="267"/>
      <c r="C301" s="268"/>
      <c r="D301" s="269" t="s">
        <v>74</v>
      </c>
      <c r="E301" s="269" t="s">
        <v>757</v>
      </c>
      <c r="F301" s="269" t="s">
        <v>758</v>
      </c>
      <c r="G301" s="268"/>
      <c r="H301" s="268"/>
      <c r="I301" s="270"/>
      <c r="J301" s="271">
        <f>BK301</f>
        <v>0</v>
      </c>
      <c r="K301" s="268"/>
      <c r="L301" s="272"/>
      <c r="M301" s="273"/>
      <c r="N301" s="274"/>
      <c r="O301" s="274"/>
      <c r="P301" s="275">
        <f>SUM(P302:P311)</f>
        <v>0</v>
      </c>
      <c r="Q301" s="274"/>
      <c r="R301" s="275">
        <f>SUM(R302:R311)</f>
        <v>0</v>
      </c>
      <c r="S301" s="274"/>
      <c r="T301" s="276">
        <f>SUM(T302:T311)</f>
        <v>0</v>
      </c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R301" s="277" t="s">
        <v>83</v>
      </c>
      <c r="AT301" s="278" t="s">
        <v>74</v>
      </c>
      <c r="AU301" s="278" t="s">
        <v>150</v>
      </c>
      <c r="AY301" s="277" t="s">
        <v>138</v>
      </c>
      <c r="BK301" s="279">
        <f>SUM(BK302:BK311)</f>
        <v>0</v>
      </c>
    </row>
    <row r="302" s="2" customFormat="1" ht="37.8" customHeight="1">
      <c r="A302" s="38"/>
      <c r="B302" s="39"/>
      <c r="C302" s="243" t="s">
        <v>759</v>
      </c>
      <c r="D302" s="243" t="s">
        <v>141</v>
      </c>
      <c r="E302" s="244" t="s">
        <v>760</v>
      </c>
      <c r="F302" s="245" t="s">
        <v>761</v>
      </c>
      <c r="G302" s="246" t="s">
        <v>196</v>
      </c>
      <c r="H302" s="247">
        <v>1</v>
      </c>
      <c r="I302" s="248"/>
      <c r="J302" s="249">
        <f>ROUND(I302*H302,2)</f>
        <v>0</v>
      </c>
      <c r="K302" s="250"/>
      <c r="L302" s="41"/>
      <c r="M302" s="251" t="s">
        <v>1</v>
      </c>
      <c r="N302" s="252" t="s">
        <v>40</v>
      </c>
      <c r="O302" s="91"/>
      <c r="P302" s="253">
        <f>O302*H302</f>
        <v>0</v>
      </c>
      <c r="Q302" s="253">
        <v>0</v>
      </c>
      <c r="R302" s="253">
        <f>Q302*H302</f>
        <v>0</v>
      </c>
      <c r="S302" s="253">
        <v>0</v>
      </c>
      <c r="T302" s="254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55" t="s">
        <v>155</v>
      </c>
      <c r="AT302" s="255" t="s">
        <v>141</v>
      </c>
      <c r="AU302" s="255" t="s">
        <v>155</v>
      </c>
      <c r="AY302" s="15" t="s">
        <v>138</v>
      </c>
      <c r="BE302" s="143">
        <f>IF(N302="základní",J302,0)</f>
        <v>0</v>
      </c>
      <c r="BF302" s="143">
        <f>IF(N302="snížená",J302,0)</f>
        <v>0</v>
      </c>
      <c r="BG302" s="143">
        <f>IF(N302="zákl. přenesená",J302,0)</f>
        <v>0</v>
      </c>
      <c r="BH302" s="143">
        <f>IF(N302="sníž. přenesená",J302,0)</f>
        <v>0</v>
      </c>
      <c r="BI302" s="143">
        <f>IF(N302="nulová",J302,0)</f>
        <v>0</v>
      </c>
      <c r="BJ302" s="15" t="s">
        <v>83</v>
      </c>
      <c r="BK302" s="143">
        <f>ROUND(I302*H302,2)</f>
        <v>0</v>
      </c>
      <c r="BL302" s="15" t="s">
        <v>155</v>
      </c>
      <c r="BM302" s="255" t="s">
        <v>762</v>
      </c>
    </row>
    <row r="303" s="2" customFormat="1" ht="37.8" customHeight="1">
      <c r="A303" s="38"/>
      <c r="B303" s="39"/>
      <c r="C303" s="256" t="s">
        <v>763</v>
      </c>
      <c r="D303" s="256" t="s">
        <v>156</v>
      </c>
      <c r="E303" s="257" t="s">
        <v>764</v>
      </c>
      <c r="F303" s="258" t="s">
        <v>761</v>
      </c>
      <c r="G303" s="259" t="s">
        <v>196</v>
      </c>
      <c r="H303" s="260">
        <v>1</v>
      </c>
      <c r="I303" s="261"/>
      <c r="J303" s="262">
        <f>ROUND(I303*H303,2)</f>
        <v>0</v>
      </c>
      <c r="K303" s="263"/>
      <c r="L303" s="264"/>
      <c r="M303" s="265" t="s">
        <v>1</v>
      </c>
      <c r="N303" s="266" t="s">
        <v>40</v>
      </c>
      <c r="O303" s="91"/>
      <c r="P303" s="253">
        <f>O303*H303</f>
        <v>0</v>
      </c>
      <c r="Q303" s="253">
        <v>0</v>
      </c>
      <c r="R303" s="253">
        <f>Q303*H303</f>
        <v>0</v>
      </c>
      <c r="S303" s="253">
        <v>0</v>
      </c>
      <c r="T303" s="254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55" t="s">
        <v>174</v>
      </c>
      <c r="AT303" s="255" t="s">
        <v>156</v>
      </c>
      <c r="AU303" s="255" t="s">
        <v>155</v>
      </c>
      <c r="AY303" s="15" t="s">
        <v>138</v>
      </c>
      <c r="BE303" s="143">
        <f>IF(N303="základní",J303,0)</f>
        <v>0</v>
      </c>
      <c r="BF303" s="143">
        <f>IF(N303="snížená",J303,0)</f>
        <v>0</v>
      </c>
      <c r="BG303" s="143">
        <f>IF(N303="zákl. přenesená",J303,0)</f>
        <v>0</v>
      </c>
      <c r="BH303" s="143">
        <f>IF(N303="sníž. přenesená",J303,0)</f>
        <v>0</v>
      </c>
      <c r="BI303" s="143">
        <f>IF(N303="nulová",J303,0)</f>
        <v>0</v>
      </c>
      <c r="BJ303" s="15" t="s">
        <v>83</v>
      </c>
      <c r="BK303" s="143">
        <f>ROUND(I303*H303,2)</f>
        <v>0</v>
      </c>
      <c r="BL303" s="15" t="s">
        <v>155</v>
      </c>
      <c r="BM303" s="255" t="s">
        <v>765</v>
      </c>
    </row>
    <row r="304" s="2" customFormat="1" ht="24.15" customHeight="1">
      <c r="A304" s="38"/>
      <c r="B304" s="39"/>
      <c r="C304" s="243" t="s">
        <v>766</v>
      </c>
      <c r="D304" s="243" t="s">
        <v>141</v>
      </c>
      <c r="E304" s="244" t="s">
        <v>767</v>
      </c>
      <c r="F304" s="245" t="s">
        <v>768</v>
      </c>
      <c r="G304" s="246" t="s">
        <v>196</v>
      </c>
      <c r="H304" s="247">
        <v>1</v>
      </c>
      <c r="I304" s="248"/>
      <c r="J304" s="249">
        <f>ROUND(I304*H304,2)</f>
        <v>0</v>
      </c>
      <c r="K304" s="250"/>
      <c r="L304" s="41"/>
      <c r="M304" s="251" t="s">
        <v>1</v>
      </c>
      <c r="N304" s="252" t="s">
        <v>40</v>
      </c>
      <c r="O304" s="91"/>
      <c r="P304" s="253">
        <f>O304*H304</f>
        <v>0</v>
      </c>
      <c r="Q304" s="253">
        <v>0</v>
      </c>
      <c r="R304" s="253">
        <f>Q304*H304</f>
        <v>0</v>
      </c>
      <c r="S304" s="253">
        <v>0</v>
      </c>
      <c r="T304" s="254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55" t="s">
        <v>155</v>
      </c>
      <c r="AT304" s="255" t="s">
        <v>141</v>
      </c>
      <c r="AU304" s="255" t="s">
        <v>155</v>
      </c>
      <c r="AY304" s="15" t="s">
        <v>138</v>
      </c>
      <c r="BE304" s="143">
        <f>IF(N304="základní",J304,0)</f>
        <v>0</v>
      </c>
      <c r="BF304" s="143">
        <f>IF(N304="snížená",J304,0)</f>
        <v>0</v>
      </c>
      <c r="BG304" s="143">
        <f>IF(N304="zákl. přenesená",J304,0)</f>
        <v>0</v>
      </c>
      <c r="BH304" s="143">
        <f>IF(N304="sníž. přenesená",J304,0)</f>
        <v>0</v>
      </c>
      <c r="BI304" s="143">
        <f>IF(N304="nulová",J304,0)</f>
        <v>0</v>
      </c>
      <c r="BJ304" s="15" t="s">
        <v>83</v>
      </c>
      <c r="BK304" s="143">
        <f>ROUND(I304*H304,2)</f>
        <v>0</v>
      </c>
      <c r="BL304" s="15" t="s">
        <v>155</v>
      </c>
      <c r="BM304" s="255" t="s">
        <v>769</v>
      </c>
    </row>
    <row r="305" s="2" customFormat="1" ht="24.15" customHeight="1">
      <c r="A305" s="38"/>
      <c r="B305" s="39"/>
      <c r="C305" s="256" t="s">
        <v>770</v>
      </c>
      <c r="D305" s="256" t="s">
        <v>156</v>
      </c>
      <c r="E305" s="257" t="s">
        <v>771</v>
      </c>
      <c r="F305" s="258" t="s">
        <v>768</v>
      </c>
      <c r="G305" s="259" t="s">
        <v>196</v>
      </c>
      <c r="H305" s="260">
        <v>1</v>
      </c>
      <c r="I305" s="261"/>
      <c r="J305" s="262">
        <f>ROUND(I305*H305,2)</f>
        <v>0</v>
      </c>
      <c r="K305" s="263"/>
      <c r="L305" s="264"/>
      <c r="M305" s="265" t="s">
        <v>1</v>
      </c>
      <c r="N305" s="266" t="s">
        <v>40</v>
      </c>
      <c r="O305" s="91"/>
      <c r="P305" s="253">
        <f>O305*H305</f>
        <v>0</v>
      </c>
      <c r="Q305" s="253">
        <v>0</v>
      </c>
      <c r="R305" s="253">
        <f>Q305*H305</f>
        <v>0</v>
      </c>
      <c r="S305" s="253">
        <v>0</v>
      </c>
      <c r="T305" s="254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55" t="s">
        <v>174</v>
      </c>
      <c r="AT305" s="255" t="s">
        <v>156</v>
      </c>
      <c r="AU305" s="255" t="s">
        <v>155</v>
      </c>
      <c r="AY305" s="15" t="s">
        <v>138</v>
      </c>
      <c r="BE305" s="143">
        <f>IF(N305="základní",J305,0)</f>
        <v>0</v>
      </c>
      <c r="BF305" s="143">
        <f>IF(N305="snížená",J305,0)</f>
        <v>0</v>
      </c>
      <c r="BG305" s="143">
        <f>IF(N305="zákl. přenesená",J305,0)</f>
        <v>0</v>
      </c>
      <c r="BH305" s="143">
        <f>IF(N305="sníž. přenesená",J305,0)</f>
        <v>0</v>
      </c>
      <c r="BI305" s="143">
        <f>IF(N305="nulová",J305,0)</f>
        <v>0</v>
      </c>
      <c r="BJ305" s="15" t="s">
        <v>83</v>
      </c>
      <c r="BK305" s="143">
        <f>ROUND(I305*H305,2)</f>
        <v>0</v>
      </c>
      <c r="BL305" s="15" t="s">
        <v>155</v>
      </c>
      <c r="BM305" s="255" t="s">
        <v>772</v>
      </c>
    </row>
    <row r="306" s="2" customFormat="1" ht="16.5" customHeight="1">
      <c r="A306" s="38"/>
      <c r="B306" s="39"/>
      <c r="C306" s="243" t="s">
        <v>773</v>
      </c>
      <c r="D306" s="243" t="s">
        <v>141</v>
      </c>
      <c r="E306" s="244" t="s">
        <v>774</v>
      </c>
      <c r="F306" s="245" t="s">
        <v>775</v>
      </c>
      <c r="G306" s="246" t="s">
        <v>153</v>
      </c>
      <c r="H306" s="247">
        <v>50</v>
      </c>
      <c r="I306" s="248"/>
      <c r="J306" s="249">
        <f>ROUND(I306*H306,2)</f>
        <v>0</v>
      </c>
      <c r="K306" s="250"/>
      <c r="L306" s="41"/>
      <c r="M306" s="251" t="s">
        <v>1</v>
      </c>
      <c r="N306" s="252" t="s">
        <v>40</v>
      </c>
      <c r="O306" s="91"/>
      <c r="P306" s="253">
        <f>O306*H306</f>
        <v>0</v>
      </c>
      <c r="Q306" s="253">
        <v>0</v>
      </c>
      <c r="R306" s="253">
        <f>Q306*H306</f>
        <v>0</v>
      </c>
      <c r="S306" s="253">
        <v>0</v>
      </c>
      <c r="T306" s="254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55" t="s">
        <v>155</v>
      </c>
      <c r="AT306" s="255" t="s">
        <v>141</v>
      </c>
      <c r="AU306" s="255" t="s">
        <v>155</v>
      </c>
      <c r="AY306" s="15" t="s">
        <v>138</v>
      </c>
      <c r="BE306" s="143">
        <f>IF(N306="základní",J306,0)</f>
        <v>0</v>
      </c>
      <c r="BF306" s="143">
        <f>IF(N306="snížená",J306,0)</f>
        <v>0</v>
      </c>
      <c r="BG306" s="143">
        <f>IF(N306="zákl. přenesená",J306,0)</f>
        <v>0</v>
      </c>
      <c r="BH306" s="143">
        <f>IF(N306="sníž. přenesená",J306,0)</f>
        <v>0</v>
      </c>
      <c r="BI306" s="143">
        <f>IF(N306="nulová",J306,0)</f>
        <v>0</v>
      </c>
      <c r="BJ306" s="15" t="s">
        <v>83</v>
      </c>
      <c r="BK306" s="143">
        <f>ROUND(I306*H306,2)</f>
        <v>0</v>
      </c>
      <c r="BL306" s="15" t="s">
        <v>155</v>
      </c>
      <c r="BM306" s="255" t="s">
        <v>776</v>
      </c>
    </row>
    <row r="307" s="2" customFormat="1" ht="16.5" customHeight="1">
      <c r="A307" s="38"/>
      <c r="B307" s="39"/>
      <c r="C307" s="256" t="s">
        <v>777</v>
      </c>
      <c r="D307" s="256" t="s">
        <v>156</v>
      </c>
      <c r="E307" s="257" t="s">
        <v>778</v>
      </c>
      <c r="F307" s="258" t="s">
        <v>775</v>
      </c>
      <c r="G307" s="259" t="s">
        <v>153</v>
      </c>
      <c r="H307" s="260">
        <v>50</v>
      </c>
      <c r="I307" s="261"/>
      <c r="J307" s="262">
        <f>ROUND(I307*H307,2)</f>
        <v>0</v>
      </c>
      <c r="K307" s="263"/>
      <c r="L307" s="264"/>
      <c r="M307" s="265" t="s">
        <v>1</v>
      </c>
      <c r="N307" s="266" t="s">
        <v>40</v>
      </c>
      <c r="O307" s="91"/>
      <c r="P307" s="253">
        <f>O307*H307</f>
        <v>0</v>
      </c>
      <c r="Q307" s="253">
        <v>0</v>
      </c>
      <c r="R307" s="253">
        <f>Q307*H307</f>
        <v>0</v>
      </c>
      <c r="S307" s="253">
        <v>0</v>
      </c>
      <c r="T307" s="254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55" t="s">
        <v>174</v>
      </c>
      <c r="AT307" s="255" t="s">
        <v>156</v>
      </c>
      <c r="AU307" s="255" t="s">
        <v>155</v>
      </c>
      <c r="AY307" s="15" t="s">
        <v>138</v>
      </c>
      <c r="BE307" s="143">
        <f>IF(N307="základní",J307,0)</f>
        <v>0</v>
      </c>
      <c r="BF307" s="143">
        <f>IF(N307="snížená",J307,0)</f>
        <v>0</v>
      </c>
      <c r="BG307" s="143">
        <f>IF(N307="zákl. přenesená",J307,0)</f>
        <v>0</v>
      </c>
      <c r="BH307" s="143">
        <f>IF(N307="sníž. přenesená",J307,0)</f>
        <v>0</v>
      </c>
      <c r="BI307" s="143">
        <f>IF(N307="nulová",J307,0)</f>
        <v>0</v>
      </c>
      <c r="BJ307" s="15" t="s">
        <v>83</v>
      </c>
      <c r="BK307" s="143">
        <f>ROUND(I307*H307,2)</f>
        <v>0</v>
      </c>
      <c r="BL307" s="15" t="s">
        <v>155</v>
      </c>
      <c r="BM307" s="255" t="s">
        <v>779</v>
      </c>
    </row>
    <row r="308" s="2" customFormat="1" ht="21.75" customHeight="1">
      <c r="A308" s="38"/>
      <c r="B308" s="39"/>
      <c r="C308" s="243" t="s">
        <v>780</v>
      </c>
      <c r="D308" s="243" t="s">
        <v>141</v>
      </c>
      <c r="E308" s="244" t="s">
        <v>781</v>
      </c>
      <c r="F308" s="245" t="s">
        <v>744</v>
      </c>
      <c r="G308" s="246" t="s">
        <v>144</v>
      </c>
      <c r="H308" s="247">
        <v>1</v>
      </c>
      <c r="I308" s="248"/>
      <c r="J308" s="249">
        <f>ROUND(I308*H308,2)</f>
        <v>0</v>
      </c>
      <c r="K308" s="250"/>
      <c r="L308" s="41"/>
      <c r="M308" s="251" t="s">
        <v>1</v>
      </c>
      <c r="N308" s="252" t="s">
        <v>40</v>
      </c>
      <c r="O308" s="91"/>
      <c r="P308" s="253">
        <f>O308*H308</f>
        <v>0</v>
      </c>
      <c r="Q308" s="253">
        <v>0</v>
      </c>
      <c r="R308" s="253">
        <f>Q308*H308</f>
        <v>0</v>
      </c>
      <c r="S308" s="253">
        <v>0</v>
      </c>
      <c r="T308" s="254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55" t="s">
        <v>155</v>
      </c>
      <c r="AT308" s="255" t="s">
        <v>141</v>
      </c>
      <c r="AU308" s="255" t="s">
        <v>155</v>
      </c>
      <c r="AY308" s="15" t="s">
        <v>138</v>
      </c>
      <c r="BE308" s="143">
        <f>IF(N308="základní",J308,0)</f>
        <v>0</v>
      </c>
      <c r="BF308" s="143">
        <f>IF(N308="snížená",J308,0)</f>
        <v>0</v>
      </c>
      <c r="BG308" s="143">
        <f>IF(N308="zákl. přenesená",J308,0)</f>
        <v>0</v>
      </c>
      <c r="BH308" s="143">
        <f>IF(N308="sníž. přenesená",J308,0)</f>
        <v>0</v>
      </c>
      <c r="BI308" s="143">
        <f>IF(N308="nulová",J308,0)</f>
        <v>0</v>
      </c>
      <c r="BJ308" s="15" t="s">
        <v>83</v>
      </c>
      <c r="BK308" s="143">
        <f>ROUND(I308*H308,2)</f>
        <v>0</v>
      </c>
      <c r="BL308" s="15" t="s">
        <v>155</v>
      </c>
      <c r="BM308" s="255" t="s">
        <v>782</v>
      </c>
    </row>
    <row r="309" s="2" customFormat="1" ht="21.75" customHeight="1">
      <c r="A309" s="38"/>
      <c r="B309" s="39"/>
      <c r="C309" s="256" t="s">
        <v>783</v>
      </c>
      <c r="D309" s="256" t="s">
        <v>156</v>
      </c>
      <c r="E309" s="257" t="s">
        <v>784</v>
      </c>
      <c r="F309" s="258" t="s">
        <v>744</v>
      </c>
      <c r="G309" s="259" t="s">
        <v>144</v>
      </c>
      <c r="H309" s="260">
        <v>1</v>
      </c>
      <c r="I309" s="261"/>
      <c r="J309" s="262">
        <f>ROUND(I309*H309,2)</f>
        <v>0</v>
      </c>
      <c r="K309" s="263"/>
      <c r="L309" s="264"/>
      <c r="M309" s="265" t="s">
        <v>1</v>
      </c>
      <c r="N309" s="266" t="s">
        <v>40</v>
      </c>
      <c r="O309" s="91"/>
      <c r="P309" s="253">
        <f>O309*H309</f>
        <v>0</v>
      </c>
      <c r="Q309" s="253">
        <v>0</v>
      </c>
      <c r="R309" s="253">
        <f>Q309*H309</f>
        <v>0</v>
      </c>
      <c r="S309" s="253">
        <v>0</v>
      </c>
      <c r="T309" s="254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55" t="s">
        <v>174</v>
      </c>
      <c r="AT309" s="255" t="s">
        <v>156</v>
      </c>
      <c r="AU309" s="255" t="s">
        <v>155</v>
      </c>
      <c r="AY309" s="15" t="s">
        <v>138</v>
      </c>
      <c r="BE309" s="143">
        <f>IF(N309="základní",J309,0)</f>
        <v>0</v>
      </c>
      <c r="BF309" s="143">
        <f>IF(N309="snížená",J309,0)</f>
        <v>0</v>
      </c>
      <c r="BG309" s="143">
        <f>IF(N309="zákl. přenesená",J309,0)</f>
        <v>0</v>
      </c>
      <c r="BH309" s="143">
        <f>IF(N309="sníž. přenesená",J309,0)</f>
        <v>0</v>
      </c>
      <c r="BI309" s="143">
        <f>IF(N309="nulová",J309,0)</f>
        <v>0</v>
      </c>
      <c r="BJ309" s="15" t="s">
        <v>83</v>
      </c>
      <c r="BK309" s="143">
        <f>ROUND(I309*H309,2)</f>
        <v>0</v>
      </c>
      <c r="BL309" s="15" t="s">
        <v>155</v>
      </c>
      <c r="BM309" s="255" t="s">
        <v>785</v>
      </c>
    </row>
    <row r="310" s="2" customFormat="1" ht="16.5" customHeight="1">
      <c r="A310" s="38"/>
      <c r="B310" s="39"/>
      <c r="C310" s="243" t="s">
        <v>786</v>
      </c>
      <c r="D310" s="243" t="s">
        <v>141</v>
      </c>
      <c r="E310" s="244" t="s">
        <v>787</v>
      </c>
      <c r="F310" s="245" t="s">
        <v>751</v>
      </c>
      <c r="G310" s="246" t="s">
        <v>144</v>
      </c>
      <c r="H310" s="247">
        <v>1</v>
      </c>
      <c r="I310" s="248"/>
      <c r="J310" s="249">
        <f>ROUND(I310*H310,2)</f>
        <v>0</v>
      </c>
      <c r="K310" s="250"/>
      <c r="L310" s="41"/>
      <c r="M310" s="251" t="s">
        <v>1</v>
      </c>
      <c r="N310" s="252" t="s">
        <v>40</v>
      </c>
      <c r="O310" s="91"/>
      <c r="P310" s="253">
        <f>O310*H310</f>
        <v>0</v>
      </c>
      <c r="Q310" s="253">
        <v>0</v>
      </c>
      <c r="R310" s="253">
        <f>Q310*H310</f>
        <v>0</v>
      </c>
      <c r="S310" s="253">
        <v>0</v>
      </c>
      <c r="T310" s="254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55" t="s">
        <v>155</v>
      </c>
      <c r="AT310" s="255" t="s">
        <v>141</v>
      </c>
      <c r="AU310" s="255" t="s">
        <v>155</v>
      </c>
      <c r="AY310" s="15" t="s">
        <v>138</v>
      </c>
      <c r="BE310" s="143">
        <f>IF(N310="základní",J310,0)</f>
        <v>0</v>
      </c>
      <c r="BF310" s="143">
        <f>IF(N310="snížená",J310,0)</f>
        <v>0</v>
      </c>
      <c r="BG310" s="143">
        <f>IF(N310="zákl. přenesená",J310,0)</f>
        <v>0</v>
      </c>
      <c r="BH310" s="143">
        <f>IF(N310="sníž. přenesená",J310,0)</f>
        <v>0</v>
      </c>
      <c r="BI310" s="143">
        <f>IF(N310="nulová",J310,0)</f>
        <v>0</v>
      </c>
      <c r="BJ310" s="15" t="s">
        <v>83</v>
      </c>
      <c r="BK310" s="143">
        <f>ROUND(I310*H310,2)</f>
        <v>0</v>
      </c>
      <c r="BL310" s="15" t="s">
        <v>155</v>
      </c>
      <c r="BM310" s="255" t="s">
        <v>788</v>
      </c>
    </row>
    <row r="311" s="2" customFormat="1" ht="16.5" customHeight="1">
      <c r="A311" s="38"/>
      <c r="B311" s="39"/>
      <c r="C311" s="243" t="s">
        <v>789</v>
      </c>
      <c r="D311" s="243" t="s">
        <v>141</v>
      </c>
      <c r="E311" s="244" t="s">
        <v>790</v>
      </c>
      <c r="F311" s="245" t="s">
        <v>755</v>
      </c>
      <c r="G311" s="246" t="s">
        <v>144</v>
      </c>
      <c r="H311" s="247">
        <v>1</v>
      </c>
      <c r="I311" s="248"/>
      <c r="J311" s="249">
        <f>ROUND(I311*H311,2)</f>
        <v>0</v>
      </c>
      <c r="K311" s="250"/>
      <c r="L311" s="41"/>
      <c r="M311" s="251" t="s">
        <v>1</v>
      </c>
      <c r="N311" s="252" t="s">
        <v>40</v>
      </c>
      <c r="O311" s="91"/>
      <c r="P311" s="253">
        <f>O311*H311</f>
        <v>0</v>
      </c>
      <c r="Q311" s="253">
        <v>0</v>
      </c>
      <c r="R311" s="253">
        <f>Q311*H311</f>
        <v>0</v>
      </c>
      <c r="S311" s="253">
        <v>0</v>
      </c>
      <c r="T311" s="254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55" t="s">
        <v>155</v>
      </c>
      <c r="AT311" s="255" t="s">
        <v>141</v>
      </c>
      <c r="AU311" s="255" t="s">
        <v>155</v>
      </c>
      <c r="AY311" s="15" t="s">
        <v>138</v>
      </c>
      <c r="BE311" s="143">
        <f>IF(N311="základní",J311,0)</f>
        <v>0</v>
      </c>
      <c r="BF311" s="143">
        <f>IF(N311="snížená",J311,0)</f>
        <v>0</v>
      </c>
      <c r="BG311" s="143">
        <f>IF(N311="zákl. přenesená",J311,0)</f>
        <v>0</v>
      </c>
      <c r="BH311" s="143">
        <f>IF(N311="sníž. přenesená",J311,0)</f>
        <v>0</v>
      </c>
      <c r="BI311" s="143">
        <f>IF(N311="nulová",J311,0)</f>
        <v>0</v>
      </c>
      <c r="BJ311" s="15" t="s">
        <v>83</v>
      </c>
      <c r="BK311" s="143">
        <f>ROUND(I311*H311,2)</f>
        <v>0</v>
      </c>
      <c r="BL311" s="15" t="s">
        <v>155</v>
      </c>
      <c r="BM311" s="255" t="s">
        <v>791</v>
      </c>
    </row>
    <row r="312" s="12" customFormat="1" ht="22.8" customHeight="1">
      <c r="A312" s="12"/>
      <c r="B312" s="227"/>
      <c r="C312" s="228"/>
      <c r="D312" s="229" t="s">
        <v>74</v>
      </c>
      <c r="E312" s="241" t="s">
        <v>792</v>
      </c>
      <c r="F312" s="241" t="s">
        <v>793</v>
      </c>
      <c r="G312" s="228"/>
      <c r="H312" s="228"/>
      <c r="I312" s="231"/>
      <c r="J312" s="242">
        <f>BK312</f>
        <v>0</v>
      </c>
      <c r="K312" s="228"/>
      <c r="L312" s="233"/>
      <c r="M312" s="234"/>
      <c r="N312" s="235"/>
      <c r="O312" s="235"/>
      <c r="P312" s="236">
        <f>SUM(P313:P322)</f>
        <v>0</v>
      </c>
      <c r="Q312" s="235"/>
      <c r="R312" s="236">
        <f>SUM(R313:R322)</f>
        <v>0</v>
      </c>
      <c r="S312" s="235"/>
      <c r="T312" s="237">
        <f>SUM(T313:T322)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38" t="s">
        <v>85</v>
      </c>
      <c r="AT312" s="239" t="s">
        <v>74</v>
      </c>
      <c r="AU312" s="239" t="s">
        <v>83</v>
      </c>
      <c r="AY312" s="238" t="s">
        <v>138</v>
      </c>
      <c r="BK312" s="240">
        <f>SUM(BK313:BK322)</f>
        <v>0</v>
      </c>
    </row>
    <row r="313" s="2" customFormat="1" ht="24.15" customHeight="1">
      <c r="A313" s="38"/>
      <c r="B313" s="39"/>
      <c r="C313" s="243" t="s">
        <v>794</v>
      </c>
      <c r="D313" s="243" t="s">
        <v>141</v>
      </c>
      <c r="E313" s="244" t="s">
        <v>795</v>
      </c>
      <c r="F313" s="245" t="s">
        <v>796</v>
      </c>
      <c r="G313" s="246" t="s">
        <v>196</v>
      </c>
      <c r="H313" s="247">
        <v>1</v>
      </c>
      <c r="I313" s="248"/>
      <c r="J313" s="249">
        <f>ROUND(I313*H313,2)</f>
        <v>0</v>
      </c>
      <c r="K313" s="250"/>
      <c r="L313" s="41"/>
      <c r="M313" s="251" t="s">
        <v>1</v>
      </c>
      <c r="N313" s="252" t="s">
        <v>40</v>
      </c>
      <c r="O313" s="91"/>
      <c r="P313" s="253">
        <f>O313*H313</f>
        <v>0</v>
      </c>
      <c r="Q313" s="253">
        <v>0</v>
      </c>
      <c r="R313" s="253">
        <f>Q313*H313</f>
        <v>0</v>
      </c>
      <c r="S313" s="253">
        <v>0</v>
      </c>
      <c r="T313" s="254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55" t="s">
        <v>145</v>
      </c>
      <c r="AT313" s="255" t="s">
        <v>141</v>
      </c>
      <c r="AU313" s="255" t="s">
        <v>85</v>
      </c>
      <c r="AY313" s="15" t="s">
        <v>138</v>
      </c>
      <c r="BE313" s="143">
        <f>IF(N313="základní",J313,0)</f>
        <v>0</v>
      </c>
      <c r="BF313" s="143">
        <f>IF(N313="snížená",J313,0)</f>
        <v>0</v>
      </c>
      <c r="BG313" s="143">
        <f>IF(N313="zákl. přenesená",J313,0)</f>
        <v>0</v>
      </c>
      <c r="BH313" s="143">
        <f>IF(N313="sníž. přenesená",J313,0)</f>
        <v>0</v>
      </c>
      <c r="BI313" s="143">
        <f>IF(N313="nulová",J313,0)</f>
        <v>0</v>
      </c>
      <c r="BJ313" s="15" t="s">
        <v>83</v>
      </c>
      <c r="BK313" s="143">
        <f>ROUND(I313*H313,2)</f>
        <v>0</v>
      </c>
      <c r="BL313" s="15" t="s">
        <v>145</v>
      </c>
      <c r="BM313" s="255" t="s">
        <v>797</v>
      </c>
    </row>
    <row r="314" s="2" customFormat="1" ht="24.15" customHeight="1">
      <c r="A314" s="38"/>
      <c r="B314" s="39"/>
      <c r="C314" s="256" t="s">
        <v>798</v>
      </c>
      <c r="D314" s="256" t="s">
        <v>156</v>
      </c>
      <c r="E314" s="257" t="s">
        <v>799</v>
      </c>
      <c r="F314" s="258" t="s">
        <v>796</v>
      </c>
      <c r="G314" s="259" t="s">
        <v>196</v>
      </c>
      <c r="H314" s="260">
        <v>1</v>
      </c>
      <c r="I314" s="261"/>
      <c r="J314" s="262">
        <f>ROUND(I314*H314,2)</f>
        <v>0</v>
      </c>
      <c r="K314" s="263"/>
      <c r="L314" s="264"/>
      <c r="M314" s="265" t="s">
        <v>1</v>
      </c>
      <c r="N314" s="266" t="s">
        <v>40</v>
      </c>
      <c r="O314" s="91"/>
      <c r="P314" s="253">
        <f>O314*H314</f>
        <v>0</v>
      </c>
      <c r="Q314" s="253">
        <v>0</v>
      </c>
      <c r="R314" s="253">
        <f>Q314*H314</f>
        <v>0</v>
      </c>
      <c r="S314" s="253">
        <v>0</v>
      </c>
      <c r="T314" s="254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55" t="s">
        <v>160</v>
      </c>
      <c r="AT314" s="255" t="s">
        <v>156</v>
      </c>
      <c r="AU314" s="255" t="s">
        <v>85</v>
      </c>
      <c r="AY314" s="15" t="s">
        <v>138</v>
      </c>
      <c r="BE314" s="143">
        <f>IF(N314="základní",J314,0)</f>
        <v>0</v>
      </c>
      <c r="BF314" s="143">
        <f>IF(N314="snížená",J314,0)</f>
        <v>0</v>
      </c>
      <c r="BG314" s="143">
        <f>IF(N314="zákl. přenesená",J314,0)</f>
        <v>0</v>
      </c>
      <c r="BH314" s="143">
        <f>IF(N314="sníž. přenesená",J314,0)</f>
        <v>0</v>
      </c>
      <c r="BI314" s="143">
        <f>IF(N314="nulová",J314,0)</f>
        <v>0</v>
      </c>
      <c r="BJ314" s="15" t="s">
        <v>83</v>
      </c>
      <c r="BK314" s="143">
        <f>ROUND(I314*H314,2)</f>
        <v>0</v>
      </c>
      <c r="BL314" s="15" t="s">
        <v>145</v>
      </c>
      <c r="BM314" s="255" t="s">
        <v>800</v>
      </c>
    </row>
    <row r="315" s="2" customFormat="1" ht="21.75" customHeight="1">
      <c r="A315" s="38"/>
      <c r="B315" s="39"/>
      <c r="C315" s="243" t="s">
        <v>801</v>
      </c>
      <c r="D315" s="243" t="s">
        <v>141</v>
      </c>
      <c r="E315" s="244" t="s">
        <v>802</v>
      </c>
      <c r="F315" s="245" t="s">
        <v>803</v>
      </c>
      <c r="G315" s="246" t="s">
        <v>153</v>
      </c>
      <c r="H315" s="247">
        <v>80</v>
      </c>
      <c r="I315" s="248"/>
      <c r="J315" s="249">
        <f>ROUND(I315*H315,2)</f>
        <v>0</v>
      </c>
      <c r="K315" s="250"/>
      <c r="L315" s="41"/>
      <c r="M315" s="251" t="s">
        <v>1</v>
      </c>
      <c r="N315" s="252" t="s">
        <v>40</v>
      </c>
      <c r="O315" s="91"/>
      <c r="P315" s="253">
        <f>O315*H315</f>
        <v>0</v>
      </c>
      <c r="Q315" s="253">
        <v>0</v>
      </c>
      <c r="R315" s="253">
        <f>Q315*H315</f>
        <v>0</v>
      </c>
      <c r="S315" s="253">
        <v>0</v>
      </c>
      <c r="T315" s="254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55" t="s">
        <v>145</v>
      </c>
      <c r="AT315" s="255" t="s">
        <v>141</v>
      </c>
      <c r="AU315" s="255" t="s">
        <v>85</v>
      </c>
      <c r="AY315" s="15" t="s">
        <v>138</v>
      </c>
      <c r="BE315" s="143">
        <f>IF(N315="základní",J315,0)</f>
        <v>0</v>
      </c>
      <c r="BF315" s="143">
        <f>IF(N315="snížená",J315,0)</f>
        <v>0</v>
      </c>
      <c r="BG315" s="143">
        <f>IF(N315="zákl. přenesená",J315,0)</f>
        <v>0</v>
      </c>
      <c r="BH315" s="143">
        <f>IF(N315="sníž. přenesená",J315,0)</f>
        <v>0</v>
      </c>
      <c r="BI315" s="143">
        <f>IF(N315="nulová",J315,0)</f>
        <v>0</v>
      </c>
      <c r="BJ315" s="15" t="s">
        <v>83</v>
      </c>
      <c r="BK315" s="143">
        <f>ROUND(I315*H315,2)</f>
        <v>0</v>
      </c>
      <c r="BL315" s="15" t="s">
        <v>145</v>
      </c>
      <c r="BM315" s="255" t="s">
        <v>804</v>
      </c>
    </row>
    <row r="316" s="2" customFormat="1" ht="21.75" customHeight="1">
      <c r="A316" s="38"/>
      <c r="B316" s="39"/>
      <c r="C316" s="256" t="s">
        <v>805</v>
      </c>
      <c r="D316" s="256" t="s">
        <v>156</v>
      </c>
      <c r="E316" s="257" t="s">
        <v>806</v>
      </c>
      <c r="F316" s="258" t="s">
        <v>803</v>
      </c>
      <c r="G316" s="259" t="s">
        <v>153</v>
      </c>
      <c r="H316" s="260">
        <v>80</v>
      </c>
      <c r="I316" s="261"/>
      <c r="J316" s="262">
        <f>ROUND(I316*H316,2)</f>
        <v>0</v>
      </c>
      <c r="K316" s="263"/>
      <c r="L316" s="264"/>
      <c r="M316" s="265" t="s">
        <v>1</v>
      </c>
      <c r="N316" s="266" t="s">
        <v>40</v>
      </c>
      <c r="O316" s="91"/>
      <c r="P316" s="253">
        <f>O316*H316</f>
        <v>0</v>
      </c>
      <c r="Q316" s="253">
        <v>0</v>
      </c>
      <c r="R316" s="253">
        <f>Q316*H316</f>
        <v>0</v>
      </c>
      <c r="S316" s="253">
        <v>0</v>
      </c>
      <c r="T316" s="254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55" t="s">
        <v>160</v>
      </c>
      <c r="AT316" s="255" t="s">
        <v>156</v>
      </c>
      <c r="AU316" s="255" t="s">
        <v>85</v>
      </c>
      <c r="AY316" s="15" t="s">
        <v>138</v>
      </c>
      <c r="BE316" s="143">
        <f>IF(N316="základní",J316,0)</f>
        <v>0</v>
      </c>
      <c r="BF316" s="143">
        <f>IF(N316="snížená",J316,0)</f>
        <v>0</v>
      </c>
      <c r="BG316" s="143">
        <f>IF(N316="zákl. přenesená",J316,0)</f>
        <v>0</v>
      </c>
      <c r="BH316" s="143">
        <f>IF(N316="sníž. přenesená",J316,0)</f>
        <v>0</v>
      </c>
      <c r="BI316" s="143">
        <f>IF(N316="nulová",J316,0)</f>
        <v>0</v>
      </c>
      <c r="BJ316" s="15" t="s">
        <v>83</v>
      </c>
      <c r="BK316" s="143">
        <f>ROUND(I316*H316,2)</f>
        <v>0</v>
      </c>
      <c r="BL316" s="15" t="s">
        <v>145</v>
      </c>
      <c r="BM316" s="255" t="s">
        <v>807</v>
      </c>
    </row>
    <row r="317" s="2" customFormat="1" ht="33" customHeight="1">
      <c r="A317" s="38"/>
      <c r="B317" s="39"/>
      <c r="C317" s="243" t="s">
        <v>808</v>
      </c>
      <c r="D317" s="243" t="s">
        <v>141</v>
      </c>
      <c r="E317" s="244" t="s">
        <v>809</v>
      </c>
      <c r="F317" s="245" t="s">
        <v>737</v>
      </c>
      <c r="G317" s="246" t="s">
        <v>153</v>
      </c>
      <c r="H317" s="247">
        <v>50</v>
      </c>
      <c r="I317" s="248"/>
      <c r="J317" s="249">
        <f>ROUND(I317*H317,2)</f>
        <v>0</v>
      </c>
      <c r="K317" s="250"/>
      <c r="L317" s="41"/>
      <c r="M317" s="251" t="s">
        <v>1</v>
      </c>
      <c r="N317" s="252" t="s">
        <v>40</v>
      </c>
      <c r="O317" s="91"/>
      <c r="P317" s="253">
        <f>O317*H317</f>
        <v>0</v>
      </c>
      <c r="Q317" s="253">
        <v>0</v>
      </c>
      <c r="R317" s="253">
        <f>Q317*H317</f>
        <v>0</v>
      </c>
      <c r="S317" s="253">
        <v>0</v>
      </c>
      <c r="T317" s="254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55" t="s">
        <v>145</v>
      </c>
      <c r="AT317" s="255" t="s">
        <v>141</v>
      </c>
      <c r="AU317" s="255" t="s">
        <v>85</v>
      </c>
      <c r="AY317" s="15" t="s">
        <v>138</v>
      </c>
      <c r="BE317" s="143">
        <f>IF(N317="základní",J317,0)</f>
        <v>0</v>
      </c>
      <c r="BF317" s="143">
        <f>IF(N317="snížená",J317,0)</f>
        <v>0</v>
      </c>
      <c r="BG317" s="143">
        <f>IF(N317="zákl. přenesená",J317,0)</f>
        <v>0</v>
      </c>
      <c r="BH317" s="143">
        <f>IF(N317="sníž. přenesená",J317,0)</f>
        <v>0</v>
      </c>
      <c r="BI317" s="143">
        <f>IF(N317="nulová",J317,0)</f>
        <v>0</v>
      </c>
      <c r="BJ317" s="15" t="s">
        <v>83</v>
      </c>
      <c r="BK317" s="143">
        <f>ROUND(I317*H317,2)</f>
        <v>0</v>
      </c>
      <c r="BL317" s="15" t="s">
        <v>145</v>
      </c>
      <c r="BM317" s="255" t="s">
        <v>810</v>
      </c>
    </row>
    <row r="318" s="2" customFormat="1" ht="33" customHeight="1">
      <c r="A318" s="38"/>
      <c r="B318" s="39"/>
      <c r="C318" s="256" t="s">
        <v>811</v>
      </c>
      <c r="D318" s="256" t="s">
        <v>156</v>
      </c>
      <c r="E318" s="257" t="s">
        <v>812</v>
      </c>
      <c r="F318" s="258" t="s">
        <v>737</v>
      </c>
      <c r="G318" s="259" t="s">
        <v>153</v>
      </c>
      <c r="H318" s="260">
        <v>50</v>
      </c>
      <c r="I318" s="261"/>
      <c r="J318" s="262">
        <f>ROUND(I318*H318,2)</f>
        <v>0</v>
      </c>
      <c r="K318" s="263"/>
      <c r="L318" s="264"/>
      <c r="M318" s="265" t="s">
        <v>1</v>
      </c>
      <c r="N318" s="266" t="s">
        <v>40</v>
      </c>
      <c r="O318" s="91"/>
      <c r="P318" s="253">
        <f>O318*H318</f>
        <v>0</v>
      </c>
      <c r="Q318" s="253">
        <v>0</v>
      </c>
      <c r="R318" s="253">
        <f>Q318*H318</f>
        <v>0</v>
      </c>
      <c r="S318" s="253">
        <v>0</v>
      </c>
      <c r="T318" s="254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55" t="s">
        <v>160</v>
      </c>
      <c r="AT318" s="255" t="s">
        <v>156</v>
      </c>
      <c r="AU318" s="255" t="s">
        <v>85</v>
      </c>
      <c r="AY318" s="15" t="s">
        <v>138</v>
      </c>
      <c r="BE318" s="143">
        <f>IF(N318="základní",J318,0)</f>
        <v>0</v>
      </c>
      <c r="BF318" s="143">
        <f>IF(N318="snížená",J318,0)</f>
        <v>0</v>
      </c>
      <c r="BG318" s="143">
        <f>IF(N318="zákl. přenesená",J318,0)</f>
        <v>0</v>
      </c>
      <c r="BH318" s="143">
        <f>IF(N318="sníž. přenesená",J318,0)</f>
        <v>0</v>
      </c>
      <c r="BI318" s="143">
        <f>IF(N318="nulová",J318,0)</f>
        <v>0</v>
      </c>
      <c r="BJ318" s="15" t="s">
        <v>83</v>
      </c>
      <c r="BK318" s="143">
        <f>ROUND(I318*H318,2)</f>
        <v>0</v>
      </c>
      <c r="BL318" s="15" t="s">
        <v>145</v>
      </c>
      <c r="BM318" s="255" t="s">
        <v>813</v>
      </c>
    </row>
    <row r="319" s="2" customFormat="1" ht="21.75" customHeight="1">
      <c r="A319" s="38"/>
      <c r="B319" s="39"/>
      <c r="C319" s="243" t="s">
        <v>814</v>
      </c>
      <c r="D319" s="243" t="s">
        <v>141</v>
      </c>
      <c r="E319" s="244" t="s">
        <v>815</v>
      </c>
      <c r="F319" s="245" t="s">
        <v>744</v>
      </c>
      <c r="G319" s="246" t="s">
        <v>144</v>
      </c>
      <c r="H319" s="247">
        <v>1</v>
      </c>
      <c r="I319" s="248"/>
      <c r="J319" s="249">
        <f>ROUND(I319*H319,2)</f>
        <v>0</v>
      </c>
      <c r="K319" s="250"/>
      <c r="L319" s="41"/>
      <c r="M319" s="251" t="s">
        <v>1</v>
      </c>
      <c r="N319" s="252" t="s">
        <v>40</v>
      </c>
      <c r="O319" s="91"/>
      <c r="P319" s="253">
        <f>O319*H319</f>
        <v>0</v>
      </c>
      <c r="Q319" s="253">
        <v>0</v>
      </c>
      <c r="R319" s="253">
        <f>Q319*H319</f>
        <v>0</v>
      </c>
      <c r="S319" s="253">
        <v>0</v>
      </c>
      <c r="T319" s="254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55" t="s">
        <v>145</v>
      </c>
      <c r="AT319" s="255" t="s">
        <v>141</v>
      </c>
      <c r="AU319" s="255" t="s">
        <v>85</v>
      </c>
      <c r="AY319" s="15" t="s">
        <v>138</v>
      </c>
      <c r="BE319" s="143">
        <f>IF(N319="základní",J319,0)</f>
        <v>0</v>
      </c>
      <c r="BF319" s="143">
        <f>IF(N319="snížená",J319,0)</f>
        <v>0</v>
      </c>
      <c r="BG319" s="143">
        <f>IF(N319="zákl. přenesená",J319,0)</f>
        <v>0</v>
      </c>
      <c r="BH319" s="143">
        <f>IF(N319="sníž. přenesená",J319,0)</f>
        <v>0</v>
      </c>
      <c r="BI319" s="143">
        <f>IF(N319="nulová",J319,0)</f>
        <v>0</v>
      </c>
      <c r="BJ319" s="15" t="s">
        <v>83</v>
      </c>
      <c r="BK319" s="143">
        <f>ROUND(I319*H319,2)</f>
        <v>0</v>
      </c>
      <c r="BL319" s="15" t="s">
        <v>145</v>
      </c>
      <c r="BM319" s="255" t="s">
        <v>816</v>
      </c>
    </row>
    <row r="320" s="2" customFormat="1" ht="21.75" customHeight="1">
      <c r="A320" s="38"/>
      <c r="B320" s="39"/>
      <c r="C320" s="256" t="s">
        <v>817</v>
      </c>
      <c r="D320" s="256" t="s">
        <v>156</v>
      </c>
      <c r="E320" s="257" t="s">
        <v>818</v>
      </c>
      <c r="F320" s="258" t="s">
        <v>744</v>
      </c>
      <c r="G320" s="259" t="s">
        <v>144</v>
      </c>
      <c r="H320" s="260">
        <v>1</v>
      </c>
      <c r="I320" s="261"/>
      <c r="J320" s="262">
        <f>ROUND(I320*H320,2)</f>
        <v>0</v>
      </c>
      <c r="K320" s="263"/>
      <c r="L320" s="264"/>
      <c r="M320" s="265" t="s">
        <v>1</v>
      </c>
      <c r="N320" s="266" t="s">
        <v>40</v>
      </c>
      <c r="O320" s="91"/>
      <c r="P320" s="253">
        <f>O320*H320</f>
        <v>0</v>
      </c>
      <c r="Q320" s="253">
        <v>0</v>
      </c>
      <c r="R320" s="253">
        <f>Q320*H320</f>
        <v>0</v>
      </c>
      <c r="S320" s="253">
        <v>0</v>
      </c>
      <c r="T320" s="254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55" t="s">
        <v>160</v>
      </c>
      <c r="AT320" s="255" t="s">
        <v>156</v>
      </c>
      <c r="AU320" s="255" t="s">
        <v>85</v>
      </c>
      <c r="AY320" s="15" t="s">
        <v>138</v>
      </c>
      <c r="BE320" s="143">
        <f>IF(N320="základní",J320,0)</f>
        <v>0</v>
      </c>
      <c r="BF320" s="143">
        <f>IF(N320="snížená",J320,0)</f>
        <v>0</v>
      </c>
      <c r="BG320" s="143">
        <f>IF(N320="zákl. přenesená",J320,0)</f>
        <v>0</v>
      </c>
      <c r="BH320" s="143">
        <f>IF(N320="sníž. přenesená",J320,0)</f>
        <v>0</v>
      </c>
      <c r="BI320" s="143">
        <f>IF(N320="nulová",J320,0)</f>
        <v>0</v>
      </c>
      <c r="BJ320" s="15" t="s">
        <v>83</v>
      </c>
      <c r="BK320" s="143">
        <f>ROUND(I320*H320,2)</f>
        <v>0</v>
      </c>
      <c r="BL320" s="15" t="s">
        <v>145</v>
      </c>
      <c r="BM320" s="255" t="s">
        <v>819</v>
      </c>
    </row>
    <row r="321" s="2" customFormat="1" ht="16.5" customHeight="1">
      <c r="A321" s="38"/>
      <c r="B321" s="39"/>
      <c r="C321" s="243" t="s">
        <v>820</v>
      </c>
      <c r="D321" s="243" t="s">
        <v>141</v>
      </c>
      <c r="E321" s="244" t="s">
        <v>821</v>
      </c>
      <c r="F321" s="245" t="s">
        <v>751</v>
      </c>
      <c r="G321" s="246" t="s">
        <v>144</v>
      </c>
      <c r="H321" s="247">
        <v>1</v>
      </c>
      <c r="I321" s="248"/>
      <c r="J321" s="249">
        <f>ROUND(I321*H321,2)</f>
        <v>0</v>
      </c>
      <c r="K321" s="250"/>
      <c r="L321" s="41"/>
      <c r="M321" s="251" t="s">
        <v>1</v>
      </c>
      <c r="N321" s="252" t="s">
        <v>40</v>
      </c>
      <c r="O321" s="91"/>
      <c r="P321" s="253">
        <f>O321*H321</f>
        <v>0</v>
      </c>
      <c r="Q321" s="253">
        <v>0</v>
      </c>
      <c r="R321" s="253">
        <f>Q321*H321</f>
        <v>0</v>
      </c>
      <c r="S321" s="253">
        <v>0</v>
      </c>
      <c r="T321" s="254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55" t="s">
        <v>145</v>
      </c>
      <c r="AT321" s="255" t="s">
        <v>141</v>
      </c>
      <c r="AU321" s="255" t="s">
        <v>85</v>
      </c>
      <c r="AY321" s="15" t="s">
        <v>138</v>
      </c>
      <c r="BE321" s="143">
        <f>IF(N321="základní",J321,0)</f>
        <v>0</v>
      </c>
      <c r="BF321" s="143">
        <f>IF(N321="snížená",J321,0)</f>
        <v>0</v>
      </c>
      <c r="BG321" s="143">
        <f>IF(N321="zákl. přenesená",J321,0)</f>
        <v>0</v>
      </c>
      <c r="BH321" s="143">
        <f>IF(N321="sníž. přenesená",J321,0)</f>
        <v>0</v>
      </c>
      <c r="BI321" s="143">
        <f>IF(N321="nulová",J321,0)</f>
        <v>0</v>
      </c>
      <c r="BJ321" s="15" t="s">
        <v>83</v>
      </c>
      <c r="BK321" s="143">
        <f>ROUND(I321*H321,2)</f>
        <v>0</v>
      </c>
      <c r="BL321" s="15" t="s">
        <v>145</v>
      </c>
      <c r="BM321" s="255" t="s">
        <v>822</v>
      </c>
    </row>
    <row r="322" s="2" customFormat="1" ht="16.5" customHeight="1">
      <c r="A322" s="38"/>
      <c r="B322" s="39"/>
      <c r="C322" s="243" t="s">
        <v>823</v>
      </c>
      <c r="D322" s="243" t="s">
        <v>141</v>
      </c>
      <c r="E322" s="244" t="s">
        <v>824</v>
      </c>
      <c r="F322" s="245" t="s">
        <v>755</v>
      </c>
      <c r="G322" s="246" t="s">
        <v>144</v>
      </c>
      <c r="H322" s="247">
        <v>1</v>
      </c>
      <c r="I322" s="248"/>
      <c r="J322" s="249">
        <f>ROUND(I322*H322,2)</f>
        <v>0</v>
      </c>
      <c r="K322" s="250"/>
      <c r="L322" s="41"/>
      <c r="M322" s="280" t="s">
        <v>1</v>
      </c>
      <c r="N322" s="281" t="s">
        <v>40</v>
      </c>
      <c r="O322" s="282"/>
      <c r="P322" s="283">
        <f>O322*H322</f>
        <v>0</v>
      </c>
      <c r="Q322" s="283">
        <v>0</v>
      </c>
      <c r="R322" s="283">
        <f>Q322*H322</f>
        <v>0</v>
      </c>
      <c r="S322" s="283">
        <v>0</v>
      </c>
      <c r="T322" s="284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55" t="s">
        <v>145</v>
      </c>
      <c r="AT322" s="255" t="s">
        <v>141</v>
      </c>
      <c r="AU322" s="255" t="s">
        <v>85</v>
      </c>
      <c r="AY322" s="15" t="s">
        <v>138</v>
      </c>
      <c r="BE322" s="143">
        <f>IF(N322="základní",J322,0)</f>
        <v>0</v>
      </c>
      <c r="BF322" s="143">
        <f>IF(N322="snížená",J322,0)</f>
        <v>0</v>
      </c>
      <c r="BG322" s="143">
        <f>IF(N322="zákl. přenesená",J322,0)</f>
        <v>0</v>
      </c>
      <c r="BH322" s="143">
        <f>IF(N322="sníž. přenesená",J322,0)</f>
        <v>0</v>
      </c>
      <c r="BI322" s="143">
        <f>IF(N322="nulová",J322,0)</f>
        <v>0</v>
      </c>
      <c r="BJ322" s="15" t="s">
        <v>83</v>
      </c>
      <c r="BK322" s="143">
        <f>ROUND(I322*H322,2)</f>
        <v>0</v>
      </c>
      <c r="BL322" s="15" t="s">
        <v>145</v>
      </c>
      <c r="BM322" s="255" t="s">
        <v>825</v>
      </c>
    </row>
    <row r="323" s="2" customFormat="1" ht="6.96" customHeight="1">
      <c r="A323" s="38"/>
      <c r="B323" s="66"/>
      <c r="C323" s="67"/>
      <c r="D323" s="67"/>
      <c r="E323" s="67"/>
      <c r="F323" s="67"/>
      <c r="G323" s="67"/>
      <c r="H323" s="67"/>
      <c r="I323" s="67"/>
      <c r="J323" s="67"/>
      <c r="K323" s="67"/>
      <c r="L323" s="41"/>
      <c r="M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</row>
  </sheetData>
  <sheetProtection sheet="1" autoFilter="0" formatColumns="0" formatRows="0" objects="1" scenarios="1" spinCount="100000" saltValue="F1D1nEFGXZdThE3ZkNXVyIW7E0HFe1e2t8A/NuRiz9cyFwXnextoSxblgSgfYS7yJQq5VlXGDZh7MSyAY1mYZA==" hashValue="iwQSPpaYvKtpeTxVxedHxLnaQSleWbuHiIq9KLrv1LpophAGA9iK14Ooub0172UBDadBRALPsPhb71fIIFOg7A==" algorithmName="SHA-512" password="9132"/>
  <autoFilter ref="C132:K322"/>
  <mergeCells count="14">
    <mergeCell ref="E7:H7"/>
    <mergeCell ref="E9:H9"/>
    <mergeCell ref="E18:H18"/>
    <mergeCell ref="E27:H27"/>
    <mergeCell ref="E85:H85"/>
    <mergeCell ref="E87:H87"/>
    <mergeCell ref="D107:F107"/>
    <mergeCell ref="D108:F108"/>
    <mergeCell ref="D109:F109"/>
    <mergeCell ref="D110:F110"/>
    <mergeCell ref="D111:F11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88</v>
      </c>
    </row>
    <row r="3" s="1" customFormat="1" ht="6.96" customHeight="1">
      <c r="B3" s="151"/>
      <c r="C3" s="152"/>
      <c r="D3" s="152"/>
      <c r="E3" s="152"/>
      <c r="F3" s="152"/>
      <c r="G3" s="152"/>
      <c r="H3" s="152"/>
      <c r="I3" s="152"/>
      <c r="J3" s="152"/>
      <c r="K3" s="152"/>
      <c r="L3" s="18"/>
      <c r="AT3" s="15" t="s">
        <v>85</v>
      </c>
    </row>
    <row r="4" s="1" customFormat="1" ht="24.96" customHeight="1">
      <c r="B4" s="18"/>
      <c r="D4" s="153" t="s">
        <v>98</v>
      </c>
      <c r="L4" s="18"/>
      <c r="M4" s="154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55" t="s">
        <v>16</v>
      </c>
      <c r="L6" s="18"/>
    </row>
    <row r="7" s="1" customFormat="1" ht="16.5" customHeight="1">
      <c r="B7" s="18"/>
      <c r="E7" s="156" t="str">
        <f>'Rekapitulace stavby'!K6</f>
        <v>Žebrák-Školní tělocvična-pavilon č.6 a družina</v>
      </c>
      <c r="F7" s="155"/>
      <c r="G7" s="155"/>
      <c r="H7" s="155"/>
      <c r="L7" s="18"/>
    </row>
    <row r="8" s="2" customFormat="1" ht="12" customHeight="1">
      <c r="A8" s="38"/>
      <c r="B8" s="41"/>
      <c r="C8" s="38"/>
      <c r="D8" s="155" t="s">
        <v>99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1"/>
      <c r="C9" s="38"/>
      <c r="D9" s="38"/>
      <c r="E9" s="157" t="s">
        <v>826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1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1"/>
      <c r="C11" s="38"/>
      <c r="D11" s="155" t="s">
        <v>18</v>
      </c>
      <c r="E11" s="38"/>
      <c r="F11" s="158" t="s">
        <v>1</v>
      </c>
      <c r="G11" s="38"/>
      <c r="H11" s="38"/>
      <c r="I11" s="155" t="s">
        <v>19</v>
      </c>
      <c r="J11" s="158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1"/>
      <c r="C12" s="38"/>
      <c r="D12" s="155" t="s">
        <v>20</v>
      </c>
      <c r="E12" s="38"/>
      <c r="F12" s="158" t="s">
        <v>21</v>
      </c>
      <c r="G12" s="38"/>
      <c r="H12" s="38"/>
      <c r="I12" s="155" t="s">
        <v>22</v>
      </c>
      <c r="J12" s="159" t="str">
        <f>'Rekapitulace stavby'!AN8</f>
        <v>19. 11. 2024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1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1"/>
      <c r="C14" s="38"/>
      <c r="D14" s="155" t="s">
        <v>24</v>
      </c>
      <c r="E14" s="38"/>
      <c r="F14" s="38"/>
      <c r="G14" s="38"/>
      <c r="H14" s="38"/>
      <c r="I14" s="155" t="s">
        <v>25</v>
      </c>
      <c r="J14" s="158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1"/>
      <c r="C15" s="38"/>
      <c r="D15" s="38"/>
      <c r="E15" s="158" t="s">
        <v>21</v>
      </c>
      <c r="F15" s="38"/>
      <c r="G15" s="38"/>
      <c r="H15" s="38"/>
      <c r="I15" s="155" t="s">
        <v>26</v>
      </c>
      <c r="J15" s="158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1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1"/>
      <c r="C17" s="38"/>
      <c r="D17" s="155" t="s">
        <v>27</v>
      </c>
      <c r="E17" s="38"/>
      <c r="F17" s="38"/>
      <c r="G17" s="38"/>
      <c r="H17" s="38"/>
      <c r="I17" s="155" t="s">
        <v>25</v>
      </c>
      <c r="J17" s="31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1"/>
      <c r="C18" s="38"/>
      <c r="D18" s="38"/>
      <c r="E18" s="31" t="str">
        <f>'Rekapitulace stavby'!E14</f>
        <v>Vyplň údaj</v>
      </c>
      <c r="F18" s="158"/>
      <c r="G18" s="158"/>
      <c r="H18" s="158"/>
      <c r="I18" s="155" t="s">
        <v>26</v>
      </c>
      <c r="J18" s="31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1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1"/>
      <c r="C20" s="38"/>
      <c r="D20" s="155" t="s">
        <v>29</v>
      </c>
      <c r="E20" s="38"/>
      <c r="F20" s="38"/>
      <c r="G20" s="38"/>
      <c r="H20" s="38"/>
      <c r="I20" s="155" t="s">
        <v>25</v>
      </c>
      <c r="J20" s="158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1"/>
      <c r="C21" s="38"/>
      <c r="D21" s="38"/>
      <c r="E21" s="158" t="s">
        <v>21</v>
      </c>
      <c r="F21" s="38"/>
      <c r="G21" s="38"/>
      <c r="H21" s="38"/>
      <c r="I21" s="155" t="s">
        <v>26</v>
      </c>
      <c r="J21" s="158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1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1"/>
      <c r="C23" s="38"/>
      <c r="D23" s="155" t="s">
        <v>31</v>
      </c>
      <c r="E23" s="38"/>
      <c r="F23" s="38"/>
      <c r="G23" s="38"/>
      <c r="H23" s="38"/>
      <c r="I23" s="155" t="s">
        <v>25</v>
      </c>
      <c r="J23" s="158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1"/>
      <c r="C24" s="38"/>
      <c r="D24" s="38"/>
      <c r="E24" s="158" t="s">
        <v>21</v>
      </c>
      <c r="F24" s="38"/>
      <c r="G24" s="38"/>
      <c r="H24" s="38"/>
      <c r="I24" s="155" t="s">
        <v>26</v>
      </c>
      <c r="J24" s="158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1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1"/>
      <c r="C26" s="38"/>
      <c r="D26" s="155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60"/>
      <c r="B27" s="161"/>
      <c r="C27" s="160"/>
      <c r="D27" s="160"/>
      <c r="E27" s="162" t="s">
        <v>1</v>
      </c>
      <c r="F27" s="162"/>
      <c r="G27" s="162"/>
      <c r="H27" s="162"/>
      <c r="I27" s="160"/>
      <c r="J27" s="160"/>
      <c r="K27" s="160"/>
      <c r="L27" s="163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</row>
    <row r="28" s="2" customFormat="1" ht="6.96" customHeight="1">
      <c r="A28" s="38"/>
      <c r="B28" s="41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1"/>
      <c r="C29" s="38"/>
      <c r="D29" s="164"/>
      <c r="E29" s="164"/>
      <c r="F29" s="164"/>
      <c r="G29" s="164"/>
      <c r="H29" s="164"/>
      <c r="I29" s="164"/>
      <c r="J29" s="164"/>
      <c r="K29" s="164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1"/>
      <c r="C30" s="38"/>
      <c r="D30" s="158" t="s">
        <v>101</v>
      </c>
      <c r="E30" s="38"/>
      <c r="F30" s="38"/>
      <c r="G30" s="38"/>
      <c r="H30" s="38"/>
      <c r="I30" s="38"/>
      <c r="J30" s="165">
        <f>J96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1"/>
      <c r="C31" s="38"/>
      <c r="D31" s="166" t="s">
        <v>92</v>
      </c>
      <c r="E31" s="38"/>
      <c r="F31" s="38"/>
      <c r="G31" s="38"/>
      <c r="H31" s="38"/>
      <c r="I31" s="38"/>
      <c r="J31" s="165">
        <f>J108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1"/>
      <c r="C32" s="38"/>
      <c r="D32" s="167" t="s">
        <v>35</v>
      </c>
      <c r="E32" s="38"/>
      <c r="F32" s="38"/>
      <c r="G32" s="38"/>
      <c r="H32" s="38"/>
      <c r="I32" s="38"/>
      <c r="J32" s="168">
        <f>ROUND(J30 + J31,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1"/>
      <c r="C33" s="38"/>
      <c r="D33" s="164"/>
      <c r="E33" s="164"/>
      <c r="F33" s="164"/>
      <c r="G33" s="164"/>
      <c r="H33" s="164"/>
      <c r="I33" s="164"/>
      <c r="J33" s="164"/>
      <c r="K33" s="164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1"/>
      <c r="C34" s="38"/>
      <c r="D34" s="38"/>
      <c r="E34" s="38"/>
      <c r="F34" s="169" t="s">
        <v>37</v>
      </c>
      <c r="G34" s="38"/>
      <c r="H34" s="38"/>
      <c r="I34" s="169" t="s">
        <v>36</v>
      </c>
      <c r="J34" s="169" t="s">
        <v>38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1"/>
      <c r="C35" s="38"/>
      <c r="D35" s="170" t="s">
        <v>39</v>
      </c>
      <c r="E35" s="155" t="s">
        <v>40</v>
      </c>
      <c r="F35" s="171">
        <f>ROUND((SUM(BE108:BE115) + SUM(BE135:BE160)),  2)</f>
        <v>0</v>
      </c>
      <c r="G35" s="38"/>
      <c r="H35" s="38"/>
      <c r="I35" s="172">
        <v>0.20999999999999999</v>
      </c>
      <c r="J35" s="171">
        <f>ROUND(((SUM(BE108:BE115) + SUM(BE135:BE160))*I35),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1"/>
      <c r="C36" s="38"/>
      <c r="D36" s="38"/>
      <c r="E36" s="155" t="s">
        <v>41</v>
      </c>
      <c r="F36" s="171">
        <f>ROUND((SUM(BF108:BF115) + SUM(BF135:BF160)),  2)</f>
        <v>0</v>
      </c>
      <c r="G36" s="38"/>
      <c r="H36" s="38"/>
      <c r="I36" s="172">
        <v>0.12</v>
      </c>
      <c r="J36" s="171">
        <f>ROUND(((SUM(BF108:BF115) + SUM(BF135:BF160))*I36),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1"/>
      <c r="C37" s="38"/>
      <c r="D37" s="38"/>
      <c r="E37" s="155" t="s">
        <v>42</v>
      </c>
      <c r="F37" s="171">
        <f>ROUND((SUM(BG108:BG115) + SUM(BG135:BG160)),  2)</f>
        <v>0</v>
      </c>
      <c r="G37" s="38"/>
      <c r="H37" s="38"/>
      <c r="I37" s="172">
        <v>0.20999999999999999</v>
      </c>
      <c r="J37" s="171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1"/>
      <c r="C38" s="38"/>
      <c r="D38" s="38"/>
      <c r="E38" s="155" t="s">
        <v>43</v>
      </c>
      <c r="F38" s="171">
        <f>ROUND((SUM(BH108:BH115) + SUM(BH135:BH160)),  2)</f>
        <v>0</v>
      </c>
      <c r="G38" s="38"/>
      <c r="H38" s="38"/>
      <c r="I38" s="172">
        <v>0.12</v>
      </c>
      <c r="J38" s="171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1"/>
      <c r="C39" s="38"/>
      <c r="D39" s="38"/>
      <c r="E39" s="155" t="s">
        <v>44</v>
      </c>
      <c r="F39" s="171">
        <f>ROUND((SUM(BI108:BI115) + SUM(BI135:BI160)),  2)</f>
        <v>0</v>
      </c>
      <c r="G39" s="38"/>
      <c r="H39" s="38"/>
      <c r="I39" s="172">
        <v>0</v>
      </c>
      <c r="J39" s="171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1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1"/>
      <c r="C41" s="173"/>
      <c r="D41" s="174" t="s">
        <v>45</v>
      </c>
      <c r="E41" s="175"/>
      <c r="F41" s="175"/>
      <c r="G41" s="176" t="s">
        <v>46</v>
      </c>
      <c r="H41" s="177" t="s">
        <v>47</v>
      </c>
      <c r="I41" s="175"/>
      <c r="J41" s="178">
        <f>SUM(J32:J39)</f>
        <v>0</v>
      </c>
      <c r="K41" s="179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1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3"/>
      <c r="D50" s="180" t="s">
        <v>48</v>
      </c>
      <c r="E50" s="181"/>
      <c r="F50" s="181"/>
      <c r="G50" s="180" t="s">
        <v>49</v>
      </c>
      <c r="H50" s="181"/>
      <c r="I50" s="181"/>
      <c r="J50" s="181"/>
      <c r="K50" s="181"/>
      <c r="L50" s="63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8"/>
      <c r="B61" s="41"/>
      <c r="C61" s="38"/>
      <c r="D61" s="182" t="s">
        <v>50</v>
      </c>
      <c r="E61" s="183"/>
      <c r="F61" s="184" t="s">
        <v>51</v>
      </c>
      <c r="G61" s="182" t="s">
        <v>50</v>
      </c>
      <c r="H61" s="183"/>
      <c r="I61" s="183"/>
      <c r="J61" s="185" t="s">
        <v>51</v>
      </c>
      <c r="K61" s="183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8"/>
      <c r="B65" s="41"/>
      <c r="C65" s="38"/>
      <c r="D65" s="180" t="s">
        <v>52</v>
      </c>
      <c r="E65" s="186"/>
      <c r="F65" s="186"/>
      <c r="G65" s="180" t="s">
        <v>53</v>
      </c>
      <c r="H65" s="186"/>
      <c r="I65" s="186"/>
      <c r="J65" s="186"/>
      <c r="K65" s="186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8"/>
      <c r="B76" s="41"/>
      <c r="C76" s="38"/>
      <c r="D76" s="182" t="s">
        <v>50</v>
      </c>
      <c r="E76" s="183"/>
      <c r="F76" s="184" t="s">
        <v>51</v>
      </c>
      <c r="G76" s="182" t="s">
        <v>50</v>
      </c>
      <c r="H76" s="183"/>
      <c r="I76" s="183"/>
      <c r="J76" s="185" t="s">
        <v>51</v>
      </c>
      <c r="K76" s="183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7"/>
      <c r="C77" s="188"/>
      <c r="D77" s="188"/>
      <c r="E77" s="188"/>
      <c r="F77" s="188"/>
      <c r="G77" s="188"/>
      <c r="H77" s="188"/>
      <c r="I77" s="188"/>
      <c r="J77" s="188"/>
      <c r="K77" s="188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9"/>
      <c r="C81" s="190"/>
      <c r="D81" s="190"/>
      <c r="E81" s="190"/>
      <c r="F81" s="190"/>
      <c r="G81" s="190"/>
      <c r="H81" s="190"/>
      <c r="I81" s="190"/>
      <c r="J81" s="190"/>
      <c r="K81" s="190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1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0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91" t="str">
        <f>E7</f>
        <v>Žebrák-Školní tělocvična-pavilon č.6 a družina</v>
      </c>
      <c r="F85" s="30"/>
      <c r="G85" s="30"/>
      <c r="H85" s="3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0" t="s">
        <v>99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02 - NEZPŮSOBILÉ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0" t="s">
        <v>20</v>
      </c>
      <c r="D89" s="40"/>
      <c r="E89" s="40"/>
      <c r="F89" s="25" t="str">
        <f>F12</f>
        <v xml:space="preserve"> </v>
      </c>
      <c r="G89" s="40"/>
      <c r="H89" s="40"/>
      <c r="I89" s="30" t="s">
        <v>22</v>
      </c>
      <c r="J89" s="79" t="str">
        <f>IF(J12="","",J12)</f>
        <v>19. 11. 2024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0" t="s">
        <v>24</v>
      </c>
      <c r="D91" s="40"/>
      <c r="E91" s="40"/>
      <c r="F91" s="25" t="str">
        <f>E15</f>
        <v xml:space="preserve"> </v>
      </c>
      <c r="G91" s="40"/>
      <c r="H91" s="40"/>
      <c r="I91" s="30" t="s">
        <v>29</v>
      </c>
      <c r="J91" s="34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0" t="s">
        <v>27</v>
      </c>
      <c r="D92" s="40"/>
      <c r="E92" s="40"/>
      <c r="F92" s="25" t="str">
        <f>IF(E18="","",E18)</f>
        <v>Vyplň údaj</v>
      </c>
      <c r="G92" s="40"/>
      <c r="H92" s="40"/>
      <c r="I92" s="30" t="s">
        <v>31</v>
      </c>
      <c r="J92" s="34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92" t="s">
        <v>103</v>
      </c>
      <c r="D94" s="149"/>
      <c r="E94" s="149"/>
      <c r="F94" s="149"/>
      <c r="G94" s="149"/>
      <c r="H94" s="149"/>
      <c r="I94" s="149"/>
      <c r="J94" s="193" t="s">
        <v>104</v>
      </c>
      <c r="K94" s="149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94" t="s">
        <v>105</v>
      </c>
      <c r="D96" s="40"/>
      <c r="E96" s="40"/>
      <c r="F96" s="40"/>
      <c r="G96" s="40"/>
      <c r="H96" s="40"/>
      <c r="I96" s="40"/>
      <c r="J96" s="110">
        <f>J135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5" t="s">
        <v>106</v>
      </c>
    </row>
    <row r="97" s="9" customFormat="1" ht="24.96" customHeight="1">
      <c r="A97" s="9"/>
      <c r="B97" s="195"/>
      <c r="C97" s="196"/>
      <c r="D97" s="197" t="s">
        <v>827</v>
      </c>
      <c r="E97" s="198"/>
      <c r="F97" s="198"/>
      <c r="G97" s="198"/>
      <c r="H97" s="198"/>
      <c r="I97" s="198"/>
      <c r="J97" s="199">
        <f>J136</f>
        <v>0</v>
      </c>
      <c r="K97" s="196"/>
      <c r="L97" s="20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95"/>
      <c r="C98" s="196"/>
      <c r="D98" s="197" t="s">
        <v>828</v>
      </c>
      <c r="E98" s="198"/>
      <c r="F98" s="198"/>
      <c r="G98" s="198"/>
      <c r="H98" s="198"/>
      <c r="I98" s="198"/>
      <c r="J98" s="199">
        <f>J137</f>
        <v>0</v>
      </c>
      <c r="K98" s="196"/>
      <c r="L98" s="200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201"/>
      <c r="C99" s="202"/>
      <c r="D99" s="203" t="s">
        <v>829</v>
      </c>
      <c r="E99" s="204"/>
      <c r="F99" s="204"/>
      <c r="G99" s="204"/>
      <c r="H99" s="204"/>
      <c r="I99" s="204"/>
      <c r="J99" s="205">
        <f>J138</f>
        <v>0</v>
      </c>
      <c r="K99" s="202"/>
      <c r="L99" s="20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1"/>
      <c r="C100" s="202"/>
      <c r="D100" s="203" t="s">
        <v>830</v>
      </c>
      <c r="E100" s="204"/>
      <c r="F100" s="204"/>
      <c r="G100" s="204"/>
      <c r="H100" s="204"/>
      <c r="I100" s="204"/>
      <c r="J100" s="205">
        <f>J141</f>
        <v>0</v>
      </c>
      <c r="K100" s="202"/>
      <c r="L100" s="20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202"/>
      <c r="D101" s="203" t="s">
        <v>831</v>
      </c>
      <c r="E101" s="204"/>
      <c r="F101" s="204"/>
      <c r="G101" s="204"/>
      <c r="H101" s="204"/>
      <c r="I101" s="204"/>
      <c r="J101" s="205">
        <f>J144</f>
        <v>0</v>
      </c>
      <c r="K101" s="202"/>
      <c r="L101" s="20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202"/>
      <c r="D102" s="203" t="s">
        <v>832</v>
      </c>
      <c r="E102" s="204"/>
      <c r="F102" s="204"/>
      <c r="G102" s="204"/>
      <c r="H102" s="204"/>
      <c r="I102" s="204"/>
      <c r="J102" s="205">
        <f>J146</f>
        <v>0</v>
      </c>
      <c r="K102" s="202"/>
      <c r="L102" s="20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201"/>
      <c r="C103" s="202"/>
      <c r="D103" s="203" t="s">
        <v>111</v>
      </c>
      <c r="E103" s="204"/>
      <c r="F103" s="204"/>
      <c r="G103" s="204"/>
      <c r="H103" s="204"/>
      <c r="I103" s="204"/>
      <c r="J103" s="205">
        <f>J148</f>
        <v>0</v>
      </c>
      <c r="K103" s="202"/>
      <c r="L103" s="20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201"/>
      <c r="C104" s="202"/>
      <c r="D104" s="203" t="s">
        <v>833</v>
      </c>
      <c r="E104" s="204"/>
      <c r="F104" s="204"/>
      <c r="G104" s="204"/>
      <c r="H104" s="204"/>
      <c r="I104" s="204"/>
      <c r="J104" s="205">
        <f>J153</f>
        <v>0</v>
      </c>
      <c r="K104" s="202"/>
      <c r="L104" s="20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21.84" customHeight="1">
      <c r="A105" s="10"/>
      <c r="B105" s="201"/>
      <c r="C105" s="202"/>
      <c r="D105" s="203" t="s">
        <v>834</v>
      </c>
      <c r="E105" s="204"/>
      <c r="F105" s="204"/>
      <c r="G105" s="204"/>
      <c r="H105" s="204"/>
      <c r="I105" s="204"/>
      <c r="J105" s="205">
        <f>J157</f>
        <v>0</v>
      </c>
      <c r="K105" s="202"/>
      <c r="L105" s="20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9.28" customHeight="1">
      <c r="A108" s="38"/>
      <c r="B108" s="39"/>
      <c r="C108" s="194" t="s">
        <v>114</v>
      </c>
      <c r="D108" s="40"/>
      <c r="E108" s="40"/>
      <c r="F108" s="40"/>
      <c r="G108" s="40"/>
      <c r="H108" s="40"/>
      <c r="I108" s="40"/>
      <c r="J108" s="207">
        <f>ROUND(J109 + J110 + J111 + J112 + J113 + J114,2)</f>
        <v>0</v>
      </c>
      <c r="K108" s="40"/>
      <c r="L108" s="63"/>
      <c r="N108" s="208" t="s">
        <v>39</v>
      </c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8" customHeight="1">
      <c r="A109" s="38"/>
      <c r="B109" s="39"/>
      <c r="C109" s="40"/>
      <c r="D109" s="144" t="s">
        <v>115</v>
      </c>
      <c r="E109" s="137"/>
      <c r="F109" s="137"/>
      <c r="G109" s="40"/>
      <c r="H109" s="40"/>
      <c r="I109" s="40"/>
      <c r="J109" s="138">
        <v>0</v>
      </c>
      <c r="K109" s="40"/>
      <c r="L109" s="209"/>
      <c r="M109" s="210"/>
      <c r="N109" s="211" t="s">
        <v>40</v>
      </c>
      <c r="O109" s="210"/>
      <c r="P109" s="210"/>
      <c r="Q109" s="210"/>
      <c r="R109" s="210"/>
      <c r="S109" s="212"/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0"/>
      <c r="AG109" s="210"/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3" t="s">
        <v>116</v>
      </c>
      <c r="AZ109" s="210"/>
      <c r="BA109" s="210"/>
      <c r="BB109" s="210"/>
      <c r="BC109" s="210"/>
      <c r="BD109" s="210"/>
      <c r="BE109" s="214">
        <f>IF(N109="základní",J109,0)</f>
        <v>0</v>
      </c>
      <c r="BF109" s="214">
        <f>IF(N109="snížená",J109,0)</f>
        <v>0</v>
      </c>
      <c r="BG109" s="214">
        <f>IF(N109="zákl. přenesená",J109,0)</f>
        <v>0</v>
      </c>
      <c r="BH109" s="214">
        <f>IF(N109="sníž. přenesená",J109,0)</f>
        <v>0</v>
      </c>
      <c r="BI109" s="214">
        <f>IF(N109="nulová",J109,0)</f>
        <v>0</v>
      </c>
      <c r="BJ109" s="213" t="s">
        <v>83</v>
      </c>
      <c r="BK109" s="210"/>
      <c r="BL109" s="210"/>
      <c r="BM109" s="210"/>
    </row>
    <row r="110" s="2" customFormat="1" ht="18" customHeight="1">
      <c r="A110" s="38"/>
      <c r="B110" s="39"/>
      <c r="C110" s="40"/>
      <c r="D110" s="144" t="s">
        <v>117</v>
      </c>
      <c r="E110" s="137"/>
      <c r="F110" s="137"/>
      <c r="G110" s="40"/>
      <c r="H110" s="40"/>
      <c r="I110" s="40"/>
      <c r="J110" s="138">
        <v>0</v>
      </c>
      <c r="K110" s="40"/>
      <c r="L110" s="209"/>
      <c r="M110" s="210"/>
      <c r="N110" s="211" t="s">
        <v>40</v>
      </c>
      <c r="O110" s="210"/>
      <c r="P110" s="210"/>
      <c r="Q110" s="210"/>
      <c r="R110" s="210"/>
      <c r="S110" s="212"/>
      <c r="T110" s="212"/>
      <c r="U110" s="212"/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/>
      <c r="AF110" s="210"/>
      <c r="AG110" s="210"/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3" t="s">
        <v>116</v>
      </c>
      <c r="AZ110" s="210"/>
      <c r="BA110" s="210"/>
      <c r="BB110" s="210"/>
      <c r="BC110" s="210"/>
      <c r="BD110" s="210"/>
      <c r="BE110" s="214">
        <f>IF(N110="základní",J110,0)</f>
        <v>0</v>
      </c>
      <c r="BF110" s="214">
        <f>IF(N110="snížená",J110,0)</f>
        <v>0</v>
      </c>
      <c r="BG110" s="214">
        <f>IF(N110="zákl. přenesená",J110,0)</f>
        <v>0</v>
      </c>
      <c r="BH110" s="214">
        <f>IF(N110="sníž. přenesená",J110,0)</f>
        <v>0</v>
      </c>
      <c r="BI110" s="214">
        <f>IF(N110="nulová",J110,0)</f>
        <v>0</v>
      </c>
      <c r="BJ110" s="213" t="s">
        <v>83</v>
      </c>
      <c r="BK110" s="210"/>
      <c r="BL110" s="210"/>
      <c r="BM110" s="210"/>
    </row>
    <row r="111" s="2" customFormat="1" ht="18" customHeight="1">
      <c r="A111" s="38"/>
      <c r="B111" s="39"/>
      <c r="C111" s="40"/>
      <c r="D111" s="144" t="s">
        <v>118</v>
      </c>
      <c r="E111" s="137"/>
      <c r="F111" s="137"/>
      <c r="G111" s="40"/>
      <c r="H111" s="40"/>
      <c r="I111" s="40"/>
      <c r="J111" s="138">
        <v>0</v>
      </c>
      <c r="K111" s="40"/>
      <c r="L111" s="209"/>
      <c r="M111" s="210"/>
      <c r="N111" s="211" t="s">
        <v>40</v>
      </c>
      <c r="O111" s="210"/>
      <c r="P111" s="210"/>
      <c r="Q111" s="210"/>
      <c r="R111" s="210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0"/>
      <c r="AG111" s="210"/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3" t="s">
        <v>116</v>
      </c>
      <c r="AZ111" s="210"/>
      <c r="BA111" s="210"/>
      <c r="BB111" s="210"/>
      <c r="BC111" s="210"/>
      <c r="BD111" s="210"/>
      <c r="BE111" s="214">
        <f>IF(N111="základní",J111,0)</f>
        <v>0</v>
      </c>
      <c r="BF111" s="214">
        <f>IF(N111="snížená",J111,0)</f>
        <v>0</v>
      </c>
      <c r="BG111" s="214">
        <f>IF(N111="zákl. přenesená",J111,0)</f>
        <v>0</v>
      </c>
      <c r="BH111" s="214">
        <f>IF(N111="sníž. přenesená",J111,0)</f>
        <v>0</v>
      </c>
      <c r="BI111" s="214">
        <f>IF(N111="nulová",J111,0)</f>
        <v>0</v>
      </c>
      <c r="BJ111" s="213" t="s">
        <v>83</v>
      </c>
      <c r="BK111" s="210"/>
      <c r="BL111" s="210"/>
      <c r="BM111" s="210"/>
    </row>
    <row r="112" s="2" customFormat="1" ht="18" customHeight="1">
      <c r="A112" s="38"/>
      <c r="B112" s="39"/>
      <c r="C112" s="40"/>
      <c r="D112" s="144" t="s">
        <v>119</v>
      </c>
      <c r="E112" s="137"/>
      <c r="F112" s="137"/>
      <c r="G112" s="40"/>
      <c r="H112" s="40"/>
      <c r="I112" s="40"/>
      <c r="J112" s="138">
        <v>0</v>
      </c>
      <c r="K112" s="40"/>
      <c r="L112" s="209"/>
      <c r="M112" s="210"/>
      <c r="N112" s="211" t="s">
        <v>40</v>
      </c>
      <c r="O112" s="210"/>
      <c r="P112" s="210"/>
      <c r="Q112" s="210"/>
      <c r="R112" s="210"/>
      <c r="S112" s="212"/>
      <c r="T112" s="212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0"/>
      <c r="AG112" s="210"/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3" t="s">
        <v>116</v>
      </c>
      <c r="AZ112" s="210"/>
      <c r="BA112" s="210"/>
      <c r="BB112" s="210"/>
      <c r="BC112" s="210"/>
      <c r="BD112" s="210"/>
      <c r="BE112" s="214">
        <f>IF(N112="základní",J112,0)</f>
        <v>0</v>
      </c>
      <c r="BF112" s="214">
        <f>IF(N112="snížená",J112,0)</f>
        <v>0</v>
      </c>
      <c r="BG112" s="214">
        <f>IF(N112="zákl. přenesená",J112,0)</f>
        <v>0</v>
      </c>
      <c r="BH112" s="214">
        <f>IF(N112="sníž. přenesená",J112,0)</f>
        <v>0</v>
      </c>
      <c r="BI112" s="214">
        <f>IF(N112="nulová",J112,0)</f>
        <v>0</v>
      </c>
      <c r="BJ112" s="213" t="s">
        <v>83</v>
      </c>
      <c r="BK112" s="210"/>
      <c r="BL112" s="210"/>
      <c r="BM112" s="210"/>
    </row>
    <row r="113" s="2" customFormat="1" ht="18" customHeight="1">
      <c r="A113" s="38"/>
      <c r="B113" s="39"/>
      <c r="C113" s="40"/>
      <c r="D113" s="144" t="s">
        <v>120</v>
      </c>
      <c r="E113" s="137"/>
      <c r="F113" s="137"/>
      <c r="G113" s="40"/>
      <c r="H113" s="40"/>
      <c r="I113" s="40"/>
      <c r="J113" s="138">
        <v>0</v>
      </c>
      <c r="K113" s="40"/>
      <c r="L113" s="209"/>
      <c r="M113" s="210"/>
      <c r="N113" s="211" t="s">
        <v>40</v>
      </c>
      <c r="O113" s="210"/>
      <c r="P113" s="210"/>
      <c r="Q113" s="210"/>
      <c r="R113" s="210"/>
      <c r="S113" s="212"/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3" t="s">
        <v>116</v>
      </c>
      <c r="AZ113" s="210"/>
      <c r="BA113" s="210"/>
      <c r="BB113" s="210"/>
      <c r="BC113" s="210"/>
      <c r="BD113" s="210"/>
      <c r="BE113" s="214">
        <f>IF(N113="základní",J113,0)</f>
        <v>0</v>
      </c>
      <c r="BF113" s="214">
        <f>IF(N113="snížená",J113,0)</f>
        <v>0</v>
      </c>
      <c r="BG113" s="214">
        <f>IF(N113="zákl. přenesená",J113,0)</f>
        <v>0</v>
      </c>
      <c r="BH113" s="214">
        <f>IF(N113="sníž. přenesená",J113,0)</f>
        <v>0</v>
      </c>
      <c r="BI113" s="214">
        <f>IF(N113="nulová",J113,0)</f>
        <v>0</v>
      </c>
      <c r="BJ113" s="213" t="s">
        <v>83</v>
      </c>
      <c r="BK113" s="210"/>
      <c r="BL113" s="210"/>
      <c r="BM113" s="210"/>
    </row>
    <row r="114" s="2" customFormat="1" ht="18" customHeight="1">
      <c r="A114" s="38"/>
      <c r="B114" s="39"/>
      <c r="C114" s="40"/>
      <c r="D114" s="137" t="s">
        <v>121</v>
      </c>
      <c r="E114" s="40"/>
      <c r="F114" s="40"/>
      <c r="G114" s="40"/>
      <c r="H114" s="40"/>
      <c r="I114" s="40"/>
      <c r="J114" s="138">
        <f>ROUND(J30*T114,2)</f>
        <v>0</v>
      </c>
      <c r="K114" s="40"/>
      <c r="L114" s="209"/>
      <c r="M114" s="210"/>
      <c r="N114" s="211" t="s">
        <v>40</v>
      </c>
      <c r="O114" s="210"/>
      <c r="P114" s="210"/>
      <c r="Q114" s="210"/>
      <c r="R114" s="210"/>
      <c r="S114" s="212"/>
      <c r="T114" s="212"/>
      <c r="U114" s="212"/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/>
      <c r="AF114" s="210"/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3" t="s">
        <v>122</v>
      </c>
      <c r="AZ114" s="210"/>
      <c r="BA114" s="210"/>
      <c r="BB114" s="210"/>
      <c r="BC114" s="210"/>
      <c r="BD114" s="210"/>
      <c r="BE114" s="214">
        <f>IF(N114="základní",J114,0)</f>
        <v>0</v>
      </c>
      <c r="BF114" s="214">
        <f>IF(N114="snížená",J114,0)</f>
        <v>0</v>
      </c>
      <c r="BG114" s="214">
        <f>IF(N114="zákl. přenesená",J114,0)</f>
        <v>0</v>
      </c>
      <c r="BH114" s="214">
        <f>IF(N114="sníž. přenesená",J114,0)</f>
        <v>0</v>
      </c>
      <c r="BI114" s="214">
        <f>IF(N114="nulová",J114,0)</f>
        <v>0</v>
      </c>
      <c r="BJ114" s="213" t="s">
        <v>83</v>
      </c>
      <c r="BK114" s="210"/>
      <c r="BL114" s="210"/>
      <c r="BM114" s="210"/>
    </row>
    <row r="115" s="2" customForma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9.28" customHeight="1">
      <c r="A116" s="38"/>
      <c r="B116" s="39"/>
      <c r="C116" s="148" t="s">
        <v>97</v>
      </c>
      <c r="D116" s="149"/>
      <c r="E116" s="149"/>
      <c r="F116" s="149"/>
      <c r="G116" s="149"/>
      <c r="H116" s="149"/>
      <c r="I116" s="149"/>
      <c r="J116" s="150">
        <f>ROUND(J96+J108,2)</f>
        <v>0</v>
      </c>
      <c r="K116" s="149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66"/>
      <c r="C117" s="67"/>
      <c r="D117" s="67"/>
      <c r="E117" s="67"/>
      <c r="F117" s="67"/>
      <c r="G117" s="67"/>
      <c r="H117" s="67"/>
      <c r="I117" s="67"/>
      <c r="J117" s="67"/>
      <c r="K117" s="67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21" s="2" customFormat="1" ht="6.96" customHeight="1">
      <c r="A121" s="38"/>
      <c r="B121" s="68"/>
      <c r="C121" s="69"/>
      <c r="D121" s="69"/>
      <c r="E121" s="69"/>
      <c r="F121" s="69"/>
      <c r="G121" s="69"/>
      <c r="H121" s="69"/>
      <c r="I121" s="69"/>
      <c r="J121" s="69"/>
      <c r="K121" s="69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4.96" customHeight="1">
      <c r="A122" s="38"/>
      <c r="B122" s="39"/>
      <c r="C122" s="21" t="s">
        <v>123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0" t="s">
        <v>16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40"/>
      <c r="D125" s="40"/>
      <c r="E125" s="191" t="str">
        <f>E7</f>
        <v>Žebrák-Školní tělocvična-pavilon č.6 a družina</v>
      </c>
      <c r="F125" s="30"/>
      <c r="G125" s="30"/>
      <c r="H125" s="3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0" t="s">
        <v>99</v>
      </c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6.5" customHeight="1">
      <c r="A127" s="38"/>
      <c r="B127" s="39"/>
      <c r="C127" s="40"/>
      <c r="D127" s="40"/>
      <c r="E127" s="76" t="str">
        <f>E9</f>
        <v>02 - NEZPŮSOBILÉ NÁKLADY</v>
      </c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0" t="s">
        <v>20</v>
      </c>
      <c r="D129" s="40"/>
      <c r="E129" s="40"/>
      <c r="F129" s="25" t="str">
        <f>F12</f>
        <v xml:space="preserve"> </v>
      </c>
      <c r="G129" s="40"/>
      <c r="H129" s="40"/>
      <c r="I129" s="30" t="s">
        <v>22</v>
      </c>
      <c r="J129" s="79" t="str">
        <f>IF(J12="","",J12)</f>
        <v>19. 11. 2024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5.15" customHeight="1">
      <c r="A131" s="38"/>
      <c r="B131" s="39"/>
      <c r="C131" s="30" t="s">
        <v>24</v>
      </c>
      <c r="D131" s="40"/>
      <c r="E131" s="40"/>
      <c r="F131" s="25" t="str">
        <f>E15</f>
        <v xml:space="preserve"> </v>
      </c>
      <c r="G131" s="40"/>
      <c r="H131" s="40"/>
      <c r="I131" s="30" t="s">
        <v>29</v>
      </c>
      <c r="J131" s="34" t="str">
        <f>E21</f>
        <v xml:space="preserve"> 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5.15" customHeight="1">
      <c r="A132" s="38"/>
      <c r="B132" s="39"/>
      <c r="C132" s="30" t="s">
        <v>27</v>
      </c>
      <c r="D132" s="40"/>
      <c r="E132" s="40"/>
      <c r="F132" s="25" t="str">
        <f>IF(E18="","",E18)</f>
        <v>Vyplň údaj</v>
      </c>
      <c r="G132" s="40"/>
      <c r="H132" s="40"/>
      <c r="I132" s="30" t="s">
        <v>31</v>
      </c>
      <c r="J132" s="34" t="str">
        <f>E24</f>
        <v xml:space="preserve"> 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0.32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11" customFormat="1" ht="29.28" customHeight="1">
      <c r="A134" s="215"/>
      <c r="B134" s="216"/>
      <c r="C134" s="217" t="s">
        <v>124</v>
      </c>
      <c r="D134" s="218" t="s">
        <v>60</v>
      </c>
      <c r="E134" s="218" t="s">
        <v>56</v>
      </c>
      <c r="F134" s="218" t="s">
        <v>57</v>
      </c>
      <c r="G134" s="218" t="s">
        <v>125</v>
      </c>
      <c r="H134" s="218" t="s">
        <v>126</v>
      </c>
      <c r="I134" s="218" t="s">
        <v>127</v>
      </c>
      <c r="J134" s="219" t="s">
        <v>104</v>
      </c>
      <c r="K134" s="220" t="s">
        <v>128</v>
      </c>
      <c r="L134" s="221"/>
      <c r="M134" s="100" t="s">
        <v>1</v>
      </c>
      <c r="N134" s="101" t="s">
        <v>39</v>
      </c>
      <c r="O134" s="101" t="s">
        <v>129</v>
      </c>
      <c r="P134" s="101" t="s">
        <v>130</v>
      </c>
      <c r="Q134" s="101" t="s">
        <v>131</v>
      </c>
      <c r="R134" s="101" t="s">
        <v>132</v>
      </c>
      <c r="S134" s="101" t="s">
        <v>133</v>
      </c>
      <c r="T134" s="102" t="s">
        <v>134</v>
      </c>
      <c r="U134" s="215"/>
      <c r="V134" s="215"/>
      <c r="W134" s="215"/>
      <c r="X134" s="215"/>
      <c r="Y134" s="215"/>
      <c r="Z134" s="215"/>
      <c r="AA134" s="215"/>
      <c r="AB134" s="215"/>
      <c r="AC134" s="215"/>
      <c r="AD134" s="215"/>
      <c r="AE134" s="215"/>
    </row>
    <row r="135" s="2" customFormat="1" ht="22.8" customHeight="1">
      <c r="A135" s="38"/>
      <c r="B135" s="39"/>
      <c r="C135" s="107" t="s">
        <v>135</v>
      </c>
      <c r="D135" s="40"/>
      <c r="E135" s="40"/>
      <c r="F135" s="40"/>
      <c r="G135" s="40"/>
      <c r="H135" s="40"/>
      <c r="I135" s="40"/>
      <c r="J135" s="222">
        <f>BK135</f>
        <v>0</v>
      </c>
      <c r="K135" s="40"/>
      <c r="L135" s="41"/>
      <c r="M135" s="103"/>
      <c r="N135" s="223"/>
      <c r="O135" s="104"/>
      <c r="P135" s="224">
        <f>P136+P137</f>
        <v>0</v>
      </c>
      <c r="Q135" s="104"/>
      <c r="R135" s="224">
        <f>R136+R137</f>
        <v>0</v>
      </c>
      <c r="S135" s="104"/>
      <c r="T135" s="225">
        <f>T136+T137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5" t="s">
        <v>74</v>
      </c>
      <c r="AU135" s="15" t="s">
        <v>106</v>
      </c>
      <c r="BK135" s="226">
        <f>BK136+BK137</f>
        <v>0</v>
      </c>
    </row>
    <row r="136" s="12" customFormat="1" ht="25.92" customHeight="1">
      <c r="A136" s="12"/>
      <c r="B136" s="227"/>
      <c r="C136" s="228"/>
      <c r="D136" s="229" t="s">
        <v>74</v>
      </c>
      <c r="E136" s="230" t="s">
        <v>136</v>
      </c>
      <c r="F136" s="230" t="s">
        <v>136</v>
      </c>
      <c r="G136" s="228"/>
      <c r="H136" s="228"/>
      <c r="I136" s="231"/>
      <c r="J136" s="232">
        <f>BK136</f>
        <v>0</v>
      </c>
      <c r="K136" s="228"/>
      <c r="L136" s="233"/>
      <c r="M136" s="234"/>
      <c r="N136" s="235"/>
      <c r="O136" s="235"/>
      <c r="P136" s="236">
        <v>0</v>
      </c>
      <c r="Q136" s="235"/>
      <c r="R136" s="236">
        <v>0</v>
      </c>
      <c r="S136" s="235"/>
      <c r="T136" s="237"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38" t="s">
        <v>85</v>
      </c>
      <c r="AT136" s="239" t="s">
        <v>74</v>
      </c>
      <c r="AU136" s="239" t="s">
        <v>75</v>
      </c>
      <c r="AY136" s="238" t="s">
        <v>138</v>
      </c>
      <c r="BK136" s="240">
        <v>0</v>
      </c>
    </row>
    <row r="137" s="12" customFormat="1" ht="25.92" customHeight="1">
      <c r="A137" s="12"/>
      <c r="B137" s="227"/>
      <c r="C137" s="228"/>
      <c r="D137" s="229" t="s">
        <v>74</v>
      </c>
      <c r="E137" s="230" t="s">
        <v>116</v>
      </c>
      <c r="F137" s="230" t="s">
        <v>835</v>
      </c>
      <c r="G137" s="228"/>
      <c r="H137" s="228"/>
      <c r="I137" s="231"/>
      <c r="J137" s="232">
        <f>BK137</f>
        <v>0</v>
      </c>
      <c r="K137" s="228"/>
      <c r="L137" s="233"/>
      <c r="M137" s="234"/>
      <c r="N137" s="235"/>
      <c r="O137" s="235"/>
      <c r="P137" s="236">
        <f>P138+P141+P144+P146</f>
        <v>0</v>
      </c>
      <c r="Q137" s="235"/>
      <c r="R137" s="236">
        <f>R138+R141+R144+R146</f>
        <v>0</v>
      </c>
      <c r="S137" s="235"/>
      <c r="T137" s="237">
        <f>T138+T141+T144+T146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38" t="s">
        <v>162</v>
      </c>
      <c r="AT137" s="239" t="s">
        <v>74</v>
      </c>
      <c r="AU137" s="239" t="s">
        <v>75</v>
      </c>
      <c r="AY137" s="238" t="s">
        <v>138</v>
      </c>
      <c r="BK137" s="240">
        <f>BK138+BK141+BK144+BK146</f>
        <v>0</v>
      </c>
    </row>
    <row r="138" s="12" customFormat="1" ht="22.8" customHeight="1">
      <c r="A138" s="12"/>
      <c r="B138" s="227"/>
      <c r="C138" s="228"/>
      <c r="D138" s="229" t="s">
        <v>74</v>
      </c>
      <c r="E138" s="241" t="s">
        <v>836</v>
      </c>
      <c r="F138" s="241" t="s">
        <v>837</v>
      </c>
      <c r="G138" s="228"/>
      <c r="H138" s="228"/>
      <c r="I138" s="231"/>
      <c r="J138" s="242">
        <f>BK138</f>
        <v>0</v>
      </c>
      <c r="K138" s="228"/>
      <c r="L138" s="233"/>
      <c r="M138" s="234"/>
      <c r="N138" s="235"/>
      <c r="O138" s="235"/>
      <c r="P138" s="236">
        <f>SUM(P139:P140)</f>
        <v>0</v>
      </c>
      <c r="Q138" s="235"/>
      <c r="R138" s="236">
        <f>SUM(R139:R140)</f>
        <v>0</v>
      </c>
      <c r="S138" s="235"/>
      <c r="T138" s="237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38" t="s">
        <v>162</v>
      </c>
      <c r="AT138" s="239" t="s">
        <v>74</v>
      </c>
      <c r="AU138" s="239" t="s">
        <v>83</v>
      </c>
      <c r="AY138" s="238" t="s">
        <v>138</v>
      </c>
      <c r="BK138" s="240">
        <f>SUM(BK139:BK140)</f>
        <v>0</v>
      </c>
    </row>
    <row r="139" s="2" customFormat="1" ht="16.5" customHeight="1">
      <c r="A139" s="38"/>
      <c r="B139" s="39"/>
      <c r="C139" s="243" t="s">
        <v>83</v>
      </c>
      <c r="D139" s="243" t="s">
        <v>141</v>
      </c>
      <c r="E139" s="244" t="s">
        <v>838</v>
      </c>
      <c r="F139" s="245" t="s">
        <v>839</v>
      </c>
      <c r="G139" s="246" t="s">
        <v>144</v>
      </c>
      <c r="H139" s="247">
        <v>1</v>
      </c>
      <c r="I139" s="248"/>
      <c r="J139" s="249">
        <f>ROUND(I139*H139,2)</f>
        <v>0</v>
      </c>
      <c r="K139" s="250"/>
      <c r="L139" s="41"/>
      <c r="M139" s="251" t="s">
        <v>1</v>
      </c>
      <c r="N139" s="252" t="s">
        <v>40</v>
      </c>
      <c r="O139" s="91"/>
      <c r="P139" s="253">
        <f>O139*H139</f>
        <v>0</v>
      </c>
      <c r="Q139" s="253">
        <v>0</v>
      </c>
      <c r="R139" s="253">
        <f>Q139*H139</f>
        <v>0</v>
      </c>
      <c r="S139" s="253">
        <v>0</v>
      </c>
      <c r="T139" s="25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55" t="s">
        <v>840</v>
      </c>
      <c r="AT139" s="255" t="s">
        <v>141</v>
      </c>
      <c r="AU139" s="255" t="s">
        <v>85</v>
      </c>
      <c r="AY139" s="15" t="s">
        <v>138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5" t="s">
        <v>83</v>
      </c>
      <c r="BK139" s="143">
        <f>ROUND(I139*H139,2)</f>
        <v>0</v>
      </c>
      <c r="BL139" s="15" t="s">
        <v>840</v>
      </c>
      <c r="BM139" s="255" t="s">
        <v>841</v>
      </c>
    </row>
    <row r="140" s="2" customFormat="1" ht="16.5" customHeight="1">
      <c r="A140" s="38"/>
      <c r="B140" s="39"/>
      <c r="C140" s="243" t="s">
        <v>85</v>
      </c>
      <c r="D140" s="243" t="s">
        <v>141</v>
      </c>
      <c r="E140" s="244" t="s">
        <v>842</v>
      </c>
      <c r="F140" s="245" t="s">
        <v>843</v>
      </c>
      <c r="G140" s="246" t="s">
        <v>144</v>
      </c>
      <c r="H140" s="247">
        <v>1</v>
      </c>
      <c r="I140" s="248"/>
      <c r="J140" s="249">
        <f>ROUND(I140*H140,2)</f>
        <v>0</v>
      </c>
      <c r="K140" s="250"/>
      <c r="L140" s="41"/>
      <c r="M140" s="251" t="s">
        <v>1</v>
      </c>
      <c r="N140" s="252" t="s">
        <v>40</v>
      </c>
      <c r="O140" s="91"/>
      <c r="P140" s="253">
        <f>O140*H140</f>
        <v>0</v>
      </c>
      <c r="Q140" s="253">
        <v>0</v>
      </c>
      <c r="R140" s="253">
        <f>Q140*H140</f>
        <v>0</v>
      </c>
      <c r="S140" s="253">
        <v>0</v>
      </c>
      <c r="T140" s="254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55" t="s">
        <v>840</v>
      </c>
      <c r="AT140" s="255" t="s">
        <v>141</v>
      </c>
      <c r="AU140" s="255" t="s">
        <v>85</v>
      </c>
      <c r="AY140" s="15" t="s">
        <v>138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5" t="s">
        <v>83</v>
      </c>
      <c r="BK140" s="143">
        <f>ROUND(I140*H140,2)</f>
        <v>0</v>
      </c>
      <c r="BL140" s="15" t="s">
        <v>840</v>
      </c>
      <c r="BM140" s="255" t="s">
        <v>844</v>
      </c>
    </row>
    <row r="141" s="12" customFormat="1" ht="22.8" customHeight="1">
      <c r="A141" s="12"/>
      <c r="B141" s="227"/>
      <c r="C141" s="228"/>
      <c r="D141" s="229" t="s">
        <v>74</v>
      </c>
      <c r="E141" s="241" t="s">
        <v>845</v>
      </c>
      <c r="F141" s="241" t="s">
        <v>115</v>
      </c>
      <c r="G141" s="228"/>
      <c r="H141" s="228"/>
      <c r="I141" s="231"/>
      <c r="J141" s="242">
        <f>BK141</f>
        <v>0</v>
      </c>
      <c r="K141" s="228"/>
      <c r="L141" s="233"/>
      <c r="M141" s="234"/>
      <c r="N141" s="235"/>
      <c r="O141" s="235"/>
      <c r="P141" s="236">
        <f>SUM(P142:P143)</f>
        <v>0</v>
      </c>
      <c r="Q141" s="235"/>
      <c r="R141" s="236">
        <f>SUM(R142:R143)</f>
        <v>0</v>
      </c>
      <c r="S141" s="235"/>
      <c r="T141" s="237">
        <f>SUM(T142:T143)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38" t="s">
        <v>162</v>
      </c>
      <c r="AT141" s="239" t="s">
        <v>74</v>
      </c>
      <c r="AU141" s="239" t="s">
        <v>83</v>
      </c>
      <c r="AY141" s="238" t="s">
        <v>138</v>
      </c>
      <c r="BK141" s="240">
        <f>SUM(BK142:BK143)</f>
        <v>0</v>
      </c>
    </row>
    <row r="142" s="2" customFormat="1" ht="16.5" customHeight="1">
      <c r="A142" s="38"/>
      <c r="B142" s="39"/>
      <c r="C142" s="243" t="s">
        <v>150</v>
      </c>
      <c r="D142" s="243" t="s">
        <v>141</v>
      </c>
      <c r="E142" s="244" t="s">
        <v>846</v>
      </c>
      <c r="F142" s="245" t="s">
        <v>115</v>
      </c>
      <c r="G142" s="246" t="s">
        <v>144</v>
      </c>
      <c r="H142" s="247">
        <v>1</v>
      </c>
      <c r="I142" s="248"/>
      <c r="J142" s="249">
        <f>ROUND(I142*H142,2)</f>
        <v>0</v>
      </c>
      <c r="K142" s="250"/>
      <c r="L142" s="41"/>
      <c r="M142" s="251" t="s">
        <v>1</v>
      </c>
      <c r="N142" s="252" t="s">
        <v>40</v>
      </c>
      <c r="O142" s="91"/>
      <c r="P142" s="253">
        <f>O142*H142</f>
        <v>0</v>
      </c>
      <c r="Q142" s="253">
        <v>0</v>
      </c>
      <c r="R142" s="253">
        <f>Q142*H142</f>
        <v>0</v>
      </c>
      <c r="S142" s="253">
        <v>0</v>
      </c>
      <c r="T142" s="254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55" t="s">
        <v>840</v>
      </c>
      <c r="AT142" s="255" t="s">
        <v>141</v>
      </c>
      <c r="AU142" s="255" t="s">
        <v>85</v>
      </c>
      <c r="AY142" s="15" t="s">
        <v>138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5" t="s">
        <v>83</v>
      </c>
      <c r="BK142" s="143">
        <f>ROUND(I142*H142,2)</f>
        <v>0</v>
      </c>
      <c r="BL142" s="15" t="s">
        <v>840</v>
      </c>
      <c r="BM142" s="255" t="s">
        <v>847</v>
      </c>
    </row>
    <row r="143" s="2" customFormat="1" ht="16.5" customHeight="1">
      <c r="A143" s="38"/>
      <c r="B143" s="39"/>
      <c r="C143" s="243" t="s">
        <v>155</v>
      </c>
      <c r="D143" s="243" t="s">
        <v>141</v>
      </c>
      <c r="E143" s="244" t="s">
        <v>848</v>
      </c>
      <c r="F143" s="245" t="s">
        <v>849</v>
      </c>
      <c r="G143" s="246" t="s">
        <v>144</v>
      </c>
      <c r="H143" s="247">
        <v>1</v>
      </c>
      <c r="I143" s="248"/>
      <c r="J143" s="249">
        <f>ROUND(I143*H143,2)</f>
        <v>0</v>
      </c>
      <c r="K143" s="250"/>
      <c r="L143" s="41"/>
      <c r="M143" s="251" t="s">
        <v>1</v>
      </c>
      <c r="N143" s="252" t="s">
        <v>40</v>
      </c>
      <c r="O143" s="91"/>
      <c r="P143" s="253">
        <f>O143*H143</f>
        <v>0</v>
      </c>
      <c r="Q143" s="253">
        <v>0</v>
      </c>
      <c r="R143" s="253">
        <f>Q143*H143</f>
        <v>0</v>
      </c>
      <c r="S143" s="253">
        <v>0</v>
      </c>
      <c r="T143" s="25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55" t="s">
        <v>840</v>
      </c>
      <c r="AT143" s="255" t="s">
        <v>141</v>
      </c>
      <c r="AU143" s="255" t="s">
        <v>85</v>
      </c>
      <c r="AY143" s="15" t="s">
        <v>138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5" t="s">
        <v>83</v>
      </c>
      <c r="BK143" s="143">
        <f>ROUND(I143*H143,2)</f>
        <v>0</v>
      </c>
      <c r="BL143" s="15" t="s">
        <v>840</v>
      </c>
      <c r="BM143" s="255" t="s">
        <v>850</v>
      </c>
    </row>
    <row r="144" s="12" customFormat="1" ht="22.8" customHeight="1">
      <c r="A144" s="12"/>
      <c r="B144" s="227"/>
      <c r="C144" s="228"/>
      <c r="D144" s="229" t="s">
        <v>74</v>
      </c>
      <c r="E144" s="241" t="s">
        <v>851</v>
      </c>
      <c r="F144" s="241" t="s">
        <v>852</v>
      </c>
      <c r="G144" s="228"/>
      <c r="H144" s="228"/>
      <c r="I144" s="231"/>
      <c r="J144" s="242">
        <f>BK144</f>
        <v>0</v>
      </c>
      <c r="K144" s="228"/>
      <c r="L144" s="233"/>
      <c r="M144" s="234"/>
      <c r="N144" s="235"/>
      <c r="O144" s="235"/>
      <c r="P144" s="236">
        <f>P145</f>
        <v>0</v>
      </c>
      <c r="Q144" s="235"/>
      <c r="R144" s="236">
        <f>R145</f>
        <v>0</v>
      </c>
      <c r="S144" s="235"/>
      <c r="T144" s="237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38" t="s">
        <v>162</v>
      </c>
      <c r="AT144" s="239" t="s">
        <v>74</v>
      </c>
      <c r="AU144" s="239" t="s">
        <v>83</v>
      </c>
      <c r="AY144" s="238" t="s">
        <v>138</v>
      </c>
      <c r="BK144" s="240">
        <f>BK145</f>
        <v>0</v>
      </c>
    </row>
    <row r="145" s="2" customFormat="1" ht="16.5" customHeight="1">
      <c r="A145" s="38"/>
      <c r="B145" s="39"/>
      <c r="C145" s="243" t="s">
        <v>162</v>
      </c>
      <c r="D145" s="243" t="s">
        <v>141</v>
      </c>
      <c r="E145" s="244" t="s">
        <v>853</v>
      </c>
      <c r="F145" s="245" t="s">
        <v>854</v>
      </c>
      <c r="G145" s="246" t="s">
        <v>144</v>
      </c>
      <c r="H145" s="247">
        <v>1</v>
      </c>
      <c r="I145" s="248"/>
      <c r="J145" s="249">
        <f>ROUND(I145*H145,2)</f>
        <v>0</v>
      </c>
      <c r="K145" s="250"/>
      <c r="L145" s="41"/>
      <c r="M145" s="251" t="s">
        <v>1</v>
      </c>
      <c r="N145" s="252" t="s">
        <v>40</v>
      </c>
      <c r="O145" s="91"/>
      <c r="P145" s="253">
        <f>O145*H145</f>
        <v>0</v>
      </c>
      <c r="Q145" s="253">
        <v>0</v>
      </c>
      <c r="R145" s="253">
        <f>Q145*H145</f>
        <v>0</v>
      </c>
      <c r="S145" s="253">
        <v>0</v>
      </c>
      <c r="T145" s="254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55" t="s">
        <v>840</v>
      </c>
      <c r="AT145" s="255" t="s">
        <v>141</v>
      </c>
      <c r="AU145" s="255" t="s">
        <v>85</v>
      </c>
      <c r="AY145" s="15" t="s">
        <v>138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5" t="s">
        <v>83</v>
      </c>
      <c r="BK145" s="143">
        <f>ROUND(I145*H145,2)</f>
        <v>0</v>
      </c>
      <c r="BL145" s="15" t="s">
        <v>840</v>
      </c>
      <c r="BM145" s="255" t="s">
        <v>855</v>
      </c>
    </row>
    <row r="146" s="12" customFormat="1" ht="22.8" customHeight="1">
      <c r="A146" s="12"/>
      <c r="B146" s="227"/>
      <c r="C146" s="228"/>
      <c r="D146" s="229" t="s">
        <v>74</v>
      </c>
      <c r="E146" s="241" t="s">
        <v>856</v>
      </c>
      <c r="F146" s="241" t="s">
        <v>857</v>
      </c>
      <c r="G146" s="228"/>
      <c r="H146" s="228"/>
      <c r="I146" s="231"/>
      <c r="J146" s="242">
        <f>BK146</f>
        <v>0</v>
      </c>
      <c r="K146" s="228"/>
      <c r="L146" s="233"/>
      <c r="M146" s="234"/>
      <c r="N146" s="235"/>
      <c r="O146" s="235"/>
      <c r="P146" s="236">
        <f>P147+P148+P153</f>
        <v>0</v>
      </c>
      <c r="Q146" s="235"/>
      <c r="R146" s="236">
        <f>R147+R148+R153</f>
        <v>0</v>
      </c>
      <c r="S146" s="235"/>
      <c r="T146" s="237">
        <f>T147+T148+T153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38" t="s">
        <v>162</v>
      </c>
      <c r="AT146" s="239" t="s">
        <v>74</v>
      </c>
      <c r="AU146" s="239" t="s">
        <v>83</v>
      </c>
      <c r="AY146" s="238" t="s">
        <v>138</v>
      </c>
      <c r="BK146" s="240">
        <f>BK147+BK148+BK153</f>
        <v>0</v>
      </c>
    </row>
    <row r="147" s="2" customFormat="1" ht="16.5" customHeight="1">
      <c r="A147" s="38"/>
      <c r="B147" s="39"/>
      <c r="C147" s="243" t="s">
        <v>166</v>
      </c>
      <c r="D147" s="243" t="s">
        <v>141</v>
      </c>
      <c r="E147" s="244" t="s">
        <v>858</v>
      </c>
      <c r="F147" s="245" t="s">
        <v>859</v>
      </c>
      <c r="G147" s="246" t="s">
        <v>144</v>
      </c>
      <c r="H147" s="247">
        <v>1</v>
      </c>
      <c r="I147" s="248"/>
      <c r="J147" s="249">
        <f>ROUND(I147*H147,2)</f>
        <v>0</v>
      </c>
      <c r="K147" s="250"/>
      <c r="L147" s="41"/>
      <c r="M147" s="251" t="s">
        <v>1</v>
      </c>
      <c r="N147" s="252" t="s">
        <v>40</v>
      </c>
      <c r="O147" s="91"/>
      <c r="P147" s="253">
        <f>O147*H147</f>
        <v>0</v>
      </c>
      <c r="Q147" s="253">
        <v>0</v>
      </c>
      <c r="R147" s="253">
        <f>Q147*H147</f>
        <v>0</v>
      </c>
      <c r="S147" s="253">
        <v>0</v>
      </c>
      <c r="T147" s="254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55" t="s">
        <v>840</v>
      </c>
      <c r="AT147" s="255" t="s">
        <v>141</v>
      </c>
      <c r="AU147" s="255" t="s">
        <v>85</v>
      </c>
      <c r="AY147" s="15" t="s">
        <v>138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5" t="s">
        <v>83</v>
      </c>
      <c r="BK147" s="143">
        <f>ROUND(I147*H147,2)</f>
        <v>0</v>
      </c>
      <c r="BL147" s="15" t="s">
        <v>840</v>
      </c>
      <c r="BM147" s="255" t="s">
        <v>860</v>
      </c>
    </row>
    <row r="148" s="12" customFormat="1" ht="20.88" customHeight="1">
      <c r="A148" s="12"/>
      <c r="B148" s="227"/>
      <c r="C148" s="228"/>
      <c r="D148" s="229" t="s">
        <v>74</v>
      </c>
      <c r="E148" s="241" t="s">
        <v>683</v>
      </c>
      <c r="F148" s="241" t="s">
        <v>684</v>
      </c>
      <c r="G148" s="228"/>
      <c r="H148" s="228"/>
      <c r="I148" s="231"/>
      <c r="J148" s="242">
        <f>BK148</f>
        <v>0</v>
      </c>
      <c r="K148" s="228"/>
      <c r="L148" s="233"/>
      <c r="M148" s="234"/>
      <c r="N148" s="235"/>
      <c r="O148" s="235"/>
      <c r="P148" s="236">
        <f>SUM(P149:P152)</f>
        <v>0</v>
      </c>
      <c r="Q148" s="235"/>
      <c r="R148" s="236">
        <f>SUM(R149:R152)</f>
        <v>0</v>
      </c>
      <c r="S148" s="235"/>
      <c r="T148" s="237">
        <f>SUM(T149:T152)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38" t="s">
        <v>85</v>
      </c>
      <c r="AT148" s="239" t="s">
        <v>74</v>
      </c>
      <c r="AU148" s="239" t="s">
        <v>85</v>
      </c>
      <c r="AY148" s="238" t="s">
        <v>138</v>
      </c>
      <c r="BK148" s="240">
        <f>SUM(BK149:BK152)</f>
        <v>0</v>
      </c>
    </row>
    <row r="149" s="2" customFormat="1" ht="16.5" customHeight="1">
      <c r="A149" s="38"/>
      <c r="B149" s="39"/>
      <c r="C149" s="243" t="s">
        <v>170</v>
      </c>
      <c r="D149" s="243" t="s">
        <v>141</v>
      </c>
      <c r="E149" s="244" t="s">
        <v>861</v>
      </c>
      <c r="F149" s="245" t="s">
        <v>862</v>
      </c>
      <c r="G149" s="246" t="s">
        <v>144</v>
      </c>
      <c r="H149" s="247">
        <v>1</v>
      </c>
      <c r="I149" s="248"/>
      <c r="J149" s="249">
        <f>ROUND(I149*H149,2)</f>
        <v>0</v>
      </c>
      <c r="K149" s="250"/>
      <c r="L149" s="41"/>
      <c r="M149" s="251" t="s">
        <v>1</v>
      </c>
      <c r="N149" s="252" t="s">
        <v>40</v>
      </c>
      <c r="O149" s="91"/>
      <c r="P149" s="253">
        <f>O149*H149</f>
        <v>0</v>
      </c>
      <c r="Q149" s="253">
        <v>0</v>
      </c>
      <c r="R149" s="253">
        <f>Q149*H149</f>
        <v>0</v>
      </c>
      <c r="S149" s="253">
        <v>0</v>
      </c>
      <c r="T149" s="254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55" t="s">
        <v>145</v>
      </c>
      <c r="AT149" s="255" t="s">
        <v>141</v>
      </c>
      <c r="AU149" s="255" t="s">
        <v>150</v>
      </c>
      <c r="AY149" s="15" t="s">
        <v>138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5" t="s">
        <v>83</v>
      </c>
      <c r="BK149" s="143">
        <f>ROUND(I149*H149,2)</f>
        <v>0</v>
      </c>
      <c r="BL149" s="15" t="s">
        <v>145</v>
      </c>
      <c r="BM149" s="255" t="s">
        <v>863</v>
      </c>
    </row>
    <row r="150" s="2" customFormat="1" ht="16.5" customHeight="1">
      <c r="A150" s="38"/>
      <c r="B150" s="39"/>
      <c r="C150" s="243" t="s">
        <v>174</v>
      </c>
      <c r="D150" s="243" t="s">
        <v>141</v>
      </c>
      <c r="E150" s="244" t="s">
        <v>864</v>
      </c>
      <c r="F150" s="245" t="s">
        <v>865</v>
      </c>
      <c r="G150" s="246" t="s">
        <v>144</v>
      </c>
      <c r="H150" s="247">
        <v>1</v>
      </c>
      <c r="I150" s="248"/>
      <c r="J150" s="249">
        <f>ROUND(I150*H150,2)</f>
        <v>0</v>
      </c>
      <c r="K150" s="250"/>
      <c r="L150" s="41"/>
      <c r="M150" s="251" t="s">
        <v>1</v>
      </c>
      <c r="N150" s="252" t="s">
        <v>40</v>
      </c>
      <c r="O150" s="91"/>
      <c r="P150" s="253">
        <f>O150*H150</f>
        <v>0</v>
      </c>
      <c r="Q150" s="253">
        <v>0</v>
      </c>
      <c r="R150" s="253">
        <f>Q150*H150</f>
        <v>0</v>
      </c>
      <c r="S150" s="253">
        <v>0</v>
      </c>
      <c r="T150" s="254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55" t="s">
        <v>145</v>
      </c>
      <c r="AT150" s="255" t="s">
        <v>141</v>
      </c>
      <c r="AU150" s="255" t="s">
        <v>150</v>
      </c>
      <c r="AY150" s="15" t="s">
        <v>138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5" t="s">
        <v>83</v>
      </c>
      <c r="BK150" s="143">
        <f>ROUND(I150*H150,2)</f>
        <v>0</v>
      </c>
      <c r="BL150" s="15" t="s">
        <v>145</v>
      </c>
      <c r="BM150" s="255" t="s">
        <v>866</v>
      </c>
    </row>
    <row r="151" s="2" customFormat="1" ht="16.5" customHeight="1">
      <c r="A151" s="38"/>
      <c r="B151" s="39"/>
      <c r="C151" s="243" t="s">
        <v>178</v>
      </c>
      <c r="D151" s="243" t="s">
        <v>141</v>
      </c>
      <c r="E151" s="244" t="s">
        <v>867</v>
      </c>
      <c r="F151" s="245" t="s">
        <v>868</v>
      </c>
      <c r="G151" s="246" t="s">
        <v>144</v>
      </c>
      <c r="H151" s="247">
        <v>1</v>
      </c>
      <c r="I151" s="248"/>
      <c r="J151" s="249">
        <f>ROUND(I151*H151,2)</f>
        <v>0</v>
      </c>
      <c r="K151" s="250"/>
      <c r="L151" s="41"/>
      <c r="M151" s="251" t="s">
        <v>1</v>
      </c>
      <c r="N151" s="252" t="s">
        <v>40</v>
      </c>
      <c r="O151" s="91"/>
      <c r="P151" s="253">
        <f>O151*H151</f>
        <v>0</v>
      </c>
      <c r="Q151" s="253">
        <v>0</v>
      </c>
      <c r="R151" s="253">
        <f>Q151*H151</f>
        <v>0</v>
      </c>
      <c r="S151" s="253">
        <v>0</v>
      </c>
      <c r="T151" s="254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55" t="s">
        <v>145</v>
      </c>
      <c r="AT151" s="255" t="s">
        <v>141</v>
      </c>
      <c r="AU151" s="255" t="s">
        <v>150</v>
      </c>
      <c r="AY151" s="15" t="s">
        <v>138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5" t="s">
        <v>83</v>
      </c>
      <c r="BK151" s="143">
        <f>ROUND(I151*H151,2)</f>
        <v>0</v>
      </c>
      <c r="BL151" s="15" t="s">
        <v>145</v>
      </c>
      <c r="BM151" s="255" t="s">
        <v>869</v>
      </c>
    </row>
    <row r="152" s="2" customFormat="1" ht="16.5" customHeight="1">
      <c r="A152" s="38"/>
      <c r="B152" s="39"/>
      <c r="C152" s="243" t="s">
        <v>182</v>
      </c>
      <c r="D152" s="243" t="s">
        <v>141</v>
      </c>
      <c r="E152" s="244" t="s">
        <v>870</v>
      </c>
      <c r="F152" s="245" t="s">
        <v>871</v>
      </c>
      <c r="G152" s="246" t="s">
        <v>144</v>
      </c>
      <c r="H152" s="247">
        <v>1</v>
      </c>
      <c r="I152" s="248"/>
      <c r="J152" s="249">
        <f>ROUND(I152*H152,2)</f>
        <v>0</v>
      </c>
      <c r="K152" s="250"/>
      <c r="L152" s="41"/>
      <c r="M152" s="251" t="s">
        <v>1</v>
      </c>
      <c r="N152" s="252" t="s">
        <v>40</v>
      </c>
      <c r="O152" s="91"/>
      <c r="P152" s="253">
        <f>O152*H152</f>
        <v>0</v>
      </c>
      <c r="Q152" s="253">
        <v>0</v>
      </c>
      <c r="R152" s="253">
        <f>Q152*H152</f>
        <v>0</v>
      </c>
      <c r="S152" s="253">
        <v>0</v>
      </c>
      <c r="T152" s="25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55" t="s">
        <v>145</v>
      </c>
      <c r="AT152" s="255" t="s">
        <v>141</v>
      </c>
      <c r="AU152" s="255" t="s">
        <v>150</v>
      </c>
      <c r="AY152" s="15" t="s">
        <v>138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5" t="s">
        <v>83</v>
      </c>
      <c r="BK152" s="143">
        <f>ROUND(I152*H152,2)</f>
        <v>0</v>
      </c>
      <c r="BL152" s="15" t="s">
        <v>145</v>
      </c>
      <c r="BM152" s="255" t="s">
        <v>872</v>
      </c>
    </row>
    <row r="153" s="12" customFormat="1" ht="20.88" customHeight="1">
      <c r="A153" s="12"/>
      <c r="B153" s="227"/>
      <c r="C153" s="228"/>
      <c r="D153" s="229" t="s">
        <v>74</v>
      </c>
      <c r="E153" s="241" t="s">
        <v>757</v>
      </c>
      <c r="F153" s="241" t="s">
        <v>758</v>
      </c>
      <c r="G153" s="228"/>
      <c r="H153" s="228"/>
      <c r="I153" s="231"/>
      <c r="J153" s="242">
        <f>BK153</f>
        <v>0</v>
      </c>
      <c r="K153" s="228"/>
      <c r="L153" s="233"/>
      <c r="M153" s="234"/>
      <c r="N153" s="235"/>
      <c r="O153" s="235"/>
      <c r="P153" s="236">
        <f>P154+SUM(P155:P157)</f>
        <v>0</v>
      </c>
      <c r="Q153" s="235"/>
      <c r="R153" s="236">
        <f>R154+SUM(R155:R157)</f>
        <v>0</v>
      </c>
      <c r="S153" s="235"/>
      <c r="T153" s="237">
        <f>T154+SUM(T155:T157)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38" t="s">
        <v>83</v>
      </c>
      <c r="AT153" s="239" t="s">
        <v>74</v>
      </c>
      <c r="AU153" s="239" t="s">
        <v>85</v>
      </c>
      <c r="AY153" s="238" t="s">
        <v>138</v>
      </c>
      <c r="BK153" s="240">
        <f>BK154+SUM(BK155:BK157)</f>
        <v>0</v>
      </c>
    </row>
    <row r="154" s="2" customFormat="1" ht="16.5" customHeight="1">
      <c r="A154" s="38"/>
      <c r="B154" s="39"/>
      <c r="C154" s="243" t="s">
        <v>186</v>
      </c>
      <c r="D154" s="243" t="s">
        <v>141</v>
      </c>
      <c r="E154" s="244" t="s">
        <v>760</v>
      </c>
      <c r="F154" s="245" t="s">
        <v>865</v>
      </c>
      <c r="G154" s="246" t="s">
        <v>144</v>
      </c>
      <c r="H154" s="247">
        <v>1</v>
      </c>
      <c r="I154" s="248"/>
      <c r="J154" s="249">
        <f>ROUND(I154*H154,2)</f>
        <v>0</v>
      </c>
      <c r="K154" s="250"/>
      <c r="L154" s="41"/>
      <c r="M154" s="251" t="s">
        <v>1</v>
      </c>
      <c r="N154" s="252" t="s">
        <v>40</v>
      </c>
      <c r="O154" s="91"/>
      <c r="P154" s="253">
        <f>O154*H154</f>
        <v>0</v>
      </c>
      <c r="Q154" s="253">
        <v>0</v>
      </c>
      <c r="R154" s="253">
        <f>Q154*H154</f>
        <v>0</v>
      </c>
      <c r="S154" s="253">
        <v>0</v>
      </c>
      <c r="T154" s="25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55" t="s">
        <v>155</v>
      </c>
      <c r="AT154" s="255" t="s">
        <v>141</v>
      </c>
      <c r="AU154" s="255" t="s">
        <v>150</v>
      </c>
      <c r="AY154" s="15" t="s">
        <v>138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5" t="s">
        <v>83</v>
      </c>
      <c r="BK154" s="143">
        <f>ROUND(I154*H154,2)</f>
        <v>0</v>
      </c>
      <c r="BL154" s="15" t="s">
        <v>155</v>
      </c>
      <c r="BM154" s="255" t="s">
        <v>873</v>
      </c>
    </row>
    <row r="155" s="2" customFormat="1" ht="16.5" customHeight="1">
      <c r="A155" s="38"/>
      <c r="B155" s="39"/>
      <c r="C155" s="243" t="s">
        <v>8</v>
      </c>
      <c r="D155" s="243" t="s">
        <v>141</v>
      </c>
      <c r="E155" s="244" t="s">
        <v>874</v>
      </c>
      <c r="F155" s="245" t="s">
        <v>868</v>
      </c>
      <c r="G155" s="246" t="s">
        <v>144</v>
      </c>
      <c r="H155" s="247">
        <v>1</v>
      </c>
      <c r="I155" s="248"/>
      <c r="J155" s="249">
        <f>ROUND(I155*H155,2)</f>
        <v>0</v>
      </c>
      <c r="K155" s="250"/>
      <c r="L155" s="41"/>
      <c r="M155" s="251" t="s">
        <v>1</v>
      </c>
      <c r="N155" s="252" t="s">
        <v>40</v>
      </c>
      <c r="O155" s="91"/>
      <c r="P155" s="253">
        <f>O155*H155</f>
        <v>0</v>
      </c>
      <c r="Q155" s="253">
        <v>0</v>
      </c>
      <c r="R155" s="253">
        <f>Q155*H155</f>
        <v>0</v>
      </c>
      <c r="S155" s="253">
        <v>0</v>
      </c>
      <c r="T155" s="254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55" t="s">
        <v>155</v>
      </c>
      <c r="AT155" s="255" t="s">
        <v>141</v>
      </c>
      <c r="AU155" s="255" t="s">
        <v>150</v>
      </c>
      <c r="AY155" s="15" t="s">
        <v>138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5" t="s">
        <v>83</v>
      </c>
      <c r="BK155" s="143">
        <f>ROUND(I155*H155,2)</f>
        <v>0</v>
      </c>
      <c r="BL155" s="15" t="s">
        <v>155</v>
      </c>
      <c r="BM155" s="255" t="s">
        <v>875</v>
      </c>
    </row>
    <row r="156" s="2" customFormat="1" ht="16.5" customHeight="1">
      <c r="A156" s="38"/>
      <c r="B156" s="39"/>
      <c r="C156" s="243" t="s">
        <v>193</v>
      </c>
      <c r="D156" s="243" t="s">
        <v>141</v>
      </c>
      <c r="E156" s="244" t="s">
        <v>876</v>
      </c>
      <c r="F156" s="245" t="s">
        <v>871</v>
      </c>
      <c r="G156" s="246" t="s">
        <v>144</v>
      </c>
      <c r="H156" s="247">
        <v>1</v>
      </c>
      <c r="I156" s="248"/>
      <c r="J156" s="249">
        <f>ROUND(I156*H156,2)</f>
        <v>0</v>
      </c>
      <c r="K156" s="250"/>
      <c r="L156" s="41"/>
      <c r="M156" s="251" t="s">
        <v>1</v>
      </c>
      <c r="N156" s="252" t="s">
        <v>40</v>
      </c>
      <c r="O156" s="91"/>
      <c r="P156" s="253">
        <f>O156*H156</f>
        <v>0</v>
      </c>
      <c r="Q156" s="253">
        <v>0</v>
      </c>
      <c r="R156" s="253">
        <f>Q156*H156</f>
        <v>0</v>
      </c>
      <c r="S156" s="253">
        <v>0</v>
      </c>
      <c r="T156" s="254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55" t="s">
        <v>155</v>
      </c>
      <c r="AT156" s="255" t="s">
        <v>141</v>
      </c>
      <c r="AU156" s="255" t="s">
        <v>150</v>
      </c>
      <c r="AY156" s="15" t="s">
        <v>138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5" t="s">
        <v>83</v>
      </c>
      <c r="BK156" s="143">
        <f>ROUND(I156*H156,2)</f>
        <v>0</v>
      </c>
      <c r="BL156" s="15" t="s">
        <v>155</v>
      </c>
      <c r="BM156" s="255" t="s">
        <v>877</v>
      </c>
    </row>
    <row r="157" s="13" customFormat="1" ht="20.88" customHeight="1">
      <c r="A157" s="13"/>
      <c r="B157" s="267"/>
      <c r="C157" s="268"/>
      <c r="D157" s="269" t="s">
        <v>74</v>
      </c>
      <c r="E157" s="269" t="s">
        <v>792</v>
      </c>
      <c r="F157" s="269" t="s">
        <v>793</v>
      </c>
      <c r="G157" s="268"/>
      <c r="H157" s="268"/>
      <c r="I157" s="270"/>
      <c r="J157" s="271">
        <f>BK157</f>
        <v>0</v>
      </c>
      <c r="K157" s="268"/>
      <c r="L157" s="272"/>
      <c r="M157" s="273"/>
      <c r="N157" s="274"/>
      <c r="O157" s="274"/>
      <c r="P157" s="275">
        <f>SUM(P158:P160)</f>
        <v>0</v>
      </c>
      <c r="Q157" s="274"/>
      <c r="R157" s="275">
        <f>SUM(R158:R160)</f>
        <v>0</v>
      </c>
      <c r="S157" s="274"/>
      <c r="T157" s="276">
        <f>SUM(T158:T160)</f>
        <v>0</v>
      </c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R157" s="277" t="s">
        <v>85</v>
      </c>
      <c r="AT157" s="278" t="s">
        <v>74</v>
      </c>
      <c r="AU157" s="278" t="s">
        <v>150</v>
      </c>
      <c r="AY157" s="277" t="s">
        <v>138</v>
      </c>
      <c r="BK157" s="279">
        <f>SUM(BK158:BK160)</f>
        <v>0</v>
      </c>
    </row>
    <row r="158" s="2" customFormat="1" ht="16.5" customHeight="1">
      <c r="A158" s="38"/>
      <c r="B158" s="39"/>
      <c r="C158" s="243" t="s">
        <v>198</v>
      </c>
      <c r="D158" s="243" t="s">
        <v>141</v>
      </c>
      <c r="E158" s="244" t="s">
        <v>878</v>
      </c>
      <c r="F158" s="245" t="s">
        <v>865</v>
      </c>
      <c r="G158" s="246" t="s">
        <v>144</v>
      </c>
      <c r="H158" s="247">
        <v>1</v>
      </c>
      <c r="I158" s="248"/>
      <c r="J158" s="249">
        <f>ROUND(I158*H158,2)</f>
        <v>0</v>
      </c>
      <c r="K158" s="250"/>
      <c r="L158" s="41"/>
      <c r="M158" s="251" t="s">
        <v>1</v>
      </c>
      <c r="N158" s="252" t="s">
        <v>40</v>
      </c>
      <c r="O158" s="91"/>
      <c r="P158" s="253">
        <f>O158*H158</f>
        <v>0</v>
      </c>
      <c r="Q158" s="253">
        <v>0</v>
      </c>
      <c r="R158" s="253">
        <f>Q158*H158</f>
        <v>0</v>
      </c>
      <c r="S158" s="253">
        <v>0</v>
      </c>
      <c r="T158" s="25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55" t="s">
        <v>145</v>
      </c>
      <c r="AT158" s="255" t="s">
        <v>141</v>
      </c>
      <c r="AU158" s="255" t="s">
        <v>155</v>
      </c>
      <c r="AY158" s="15" t="s">
        <v>138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5" t="s">
        <v>83</v>
      </c>
      <c r="BK158" s="143">
        <f>ROUND(I158*H158,2)</f>
        <v>0</v>
      </c>
      <c r="BL158" s="15" t="s">
        <v>145</v>
      </c>
      <c r="BM158" s="255" t="s">
        <v>879</v>
      </c>
    </row>
    <row r="159" s="2" customFormat="1" ht="16.5" customHeight="1">
      <c r="A159" s="38"/>
      <c r="B159" s="39"/>
      <c r="C159" s="243" t="s">
        <v>202</v>
      </c>
      <c r="D159" s="243" t="s">
        <v>141</v>
      </c>
      <c r="E159" s="244" t="s">
        <v>880</v>
      </c>
      <c r="F159" s="245" t="s">
        <v>881</v>
      </c>
      <c r="G159" s="246" t="s">
        <v>144</v>
      </c>
      <c r="H159" s="247">
        <v>1</v>
      </c>
      <c r="I159" s="248"/>
      <c r="J159" s="249">
        <f>ROUND(I159*H159,2)</f>
        <v>0</v>
      </c>
      <c r="K159" s="250"/>
      <c r="L159" s="41"/>
      <c r="M159" s="251" t="s">
        <v>1</v>
      </c>
      <c r="N159" s="252" t="s">
        <v>40</v>
      </c>
      <c r="O159" s="91"/>
      <c r="P159" s="253">
        <f>O159*H159</f>
        <v>0</v>
      </c>
      <c r="Q159" s="253">
        <v>0</v>
      </c>
      <c r="R159" s="253">
        <f>Q159*H159</f>
        <v>0</v>
      </c>
      <c r="S159" s="253">
        <v>0</v>
      </c>
      <c r="T159" s="25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55" t="s">
        <v>145</v>
      </c>
      <c r="AT159" s="255" t="s">
        <v>141</v>
      </c>
      <c r="AU159" s="255" t="s">
        <v>155</v>
      </c>
      <c r="AY159" s="15" t="s">
        <v>138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5" t="s">
        <v>83</v>
      </c>
      <c r="BK159" s="143">
        <f>ROUND(I159*H159,2)</f>
        <v>0</v>
      </c>
      <c r="BL159" s="15" t="s">
        <v>145</v>
      </c>
      <c r="BM159" s="255" t="s">
        <v>882</v>
      </c>
    </row>
    <row r="160" s="2" customFormat="1" ht="16.5" customHeight="1">
      <c r="A160" s="38"/>
      <c r="B160" s="39"/>
      <c r="C160" s="243" t="s">
        <v>145</v>
      </c>
      <c r="D160" s="243" t="s">
        <v>141</v>
      </c>
      <c r="E160" s="244" t="s">
        <v>883</v>
      </c>
      <c r="F160" s="245" t="s">
        <v>871</v>
      </c>
      <c r="G160" s="246" t="s">
        <v>144</v>
      </c>
      <c r="H160" s="247">
        <v>1</v>
      </c>
      <c r="I160" s="248"/>
      <c r="J160" s="249">
        <f>ROUND(I160*H160,2)</f>
        <v>0</v>
      </c>
      <c r="K160" s="250"/>
      <c r="L160" s="41"/>
      <c r="M160" s="280" t="s">
        <v>1</v>
      </c>
      <c r="N160" s="281" t="s">
        <v>40</v>
      </c>
      <c r="O160" s="282"/>
      <c r="P160" s="283">
        <f>O160*H160</f>
        <v>0</v>
      </c>
      <c r="Q160" s="283">
        <v>0</v>
      </c>
      <c r="R160" s="283">
        <f>Q160*H160</f>
        <v>0</v>
      </c>
      <c r="S160" s="283">
        <v>0</v>
      </c>
      <c r="T160" s="284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55" t="s">
        <v>145</v>
      </c>
      <c r="AT160" s="255" t="s">
        <v>141</v>
      </c>
      <c r="AU160" s="255" t="s">
        <v>155</v>
      </c>
      <c r="AY160" s="15" t="s">
        <v>138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5" t="s">
        <v>83</v>
      </c>
      <c r="BK160" s="143">
        <f>ROUND(I160*H160,2)</f>
        <v>0</v>
      </c>
      <c r="BL160" s="15" t="s">
        <v>145</v>
      </c>
      <c r="BM160" s="255" t="s">
        <v>884</v>
      </c>
    </row>
    <row r="161" s="2" customFormat="1" ht="6.96" customHeight="1">
      <c r="A161" s="38"/>
      <c r="B161" s="66"/>
      <c r="C161" s="67"/>
      <c r="D161" s="67"/>
      <c r="E161" s="67"/>
      <c r="F161" s="67"/>
      <c r="G161" s="67"/>
      <c r="H161" s="67"/>
      <c r="I161" s="67"/>
      <c r="J161" s="67"/>
      <c r="K161" s="67"/>
      <c r="L161" s="41"/>
      <c r="M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</row>
  </sheetData>
  <sheetProtection sheet="1" autoFilter="0" formatColumns="0" formatRows="0" objects="1" scenarios="1" spinCount="100000" saltValue="gj5Ccv369ErnbVNYRHTT5b8oPcKwxGFoXN8u9UVEXcQ7sUY2wURwu6wOXkVwmoka3+JqQRlsVlP9yjajGxZLRw==" hashValue="dDqsRCoFdovZ6aOs45QTaCA12puSwBbx+rxn7I03KzxQo4wqLNVep6MHyB1q+oQoqiPcWaHxjj/VD8hNc7YpRg==" algorithmName="SHA-512" password="9132"/>
  <autoFilter ref="C134:K160"/>
  <mergeCells count="14">
    <mergeCell ref="E7:H7"/>
    <mergeCell ref="E9:H9"/>
    <mergeCell ref="E18:H18"/>
    <mergeCell ref="E27:H27"/>
    <mergeCell ref="E85:H85"/>
    <mergeCell ref="E87:H87"/>
    <mergeCell ref="D109:F109"/>
    <mergeCell ref="D110:F110"/>
    <mergeCell ref="D111:F111"/>
    <mergeCell ref="D112:F112"/>
    <mergeCell ref="D113:F113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Matěj Dejdar</dc:creator>
  <cp:lastModifiedBy>Matěj Dejdar</cp:lastModifiedBy>
  <dcterms:created xsi:type="dcterms:W3CDTF">2025-03-28T06:49:25Z</dcterms:created>
  <dcterms:modified xsi:type="dcterms:W3CDTF">2025-03-28T06:49:27Z</dcterms:modified>
</cp:coreProperties>
</file>