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Rekapitulace stavby" sheetId="1" r:id="rId1"/>
    <sheet name="01 - Oprava ocelových slo..." sheetId="2" r:id="rId2"/>
    <sheet name="02 - Oprava ŽB konstrukcí..." sheetId="3" r:id="rId3"/>
    <sheet name="03 - Vedlejší rozpočtové ..." sheetId="4" r:id="rId4"/>
  </sheets>
  <definedNames>
    <definedName name="_xlnm._FilterDatabase" localSheetId="1" hidden="1">'01 - Oprava ocelových slo...'!$C$136:$K$317</definedName>
    <definedName name="_xlnm._FilterDatabase" localSheetId="2" hidden="1">'02 - Oprava ŽB konstrukcí...'!$C$136:$K$311</definedName>
    <definedName name="_xlnm._FilterDatabase" localSheetId="3" hidden="1">'03 - Vedlejší rozpočtové ...'!$C$130:$K$145</definedName>
    <definedName name="_xlnm.Print_Area" localSheetId="1">'01 - Oprava ocelových slo...'!$C$4:$J$76,'01 - Oprava ocelových slo...'!$C$82:$J$118,'01 - Oprava ocelových slo...'!$C$124:$K$317</definedName>
    <definedName name="_xlnm.Print_Area" localSheetId="2">'02 - Oprava ŽB konstrukcí...'!$C$4:$J$76,'02 - Oprava ŽB konstrukcí...'!$C$82:$J$118,'02 - Oprava ŽB konstrukcí...'!$C$124:$K$311</definedName>
    <definedName name="_xlnm.Print_Area" localSheetId="3">'03 - Vedlejší rozpočtové ...'!$C$4:$J$76,'03 - Vedlejší rozpočtové ...'!$C$82:$J$112,'03 - Vedlejší rozpočtové ...'!$C$118:$K$145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Oprava ocelových slo...'!$136:$136</definedName>
    <definedName name="_xlnm.Print_Titles" localSheetId="2">'02 - Oprava ŽB konstrukcí...'!$136:$136</definedName>
    <definedName name="_xlnm.Print_Titles" localSheetId="3">'03 - Vedlejší rozpočtové ...'!$130:$130</definedName>
  </definedNames>
  <calcPr calcId="152511"/>
</workbook>
</file>

<file path=xl/sharedStrings.xml><?xml version="1.0" encoding="utf-8"?>
<sst xmlns="http://schemas.openxmlformats.org/spreadsheetml/2006/main" count="4408" uniqueCount="702">
  <si>
    <t>Export Komplet</t>
  </si>
  <si>
    <t/>
  </si>
  <si>
    <t>2.0</t>
  </si>
  <si>
    <t>ZAMOK</t>
  </si>
  <si>
    <t>False</t>
  </si>
  <si>
    <t>{db7af26f-ba95-427b-ae54-0cdae1ebd846}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</si>
  <si>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</si>
  <si>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</si>
  <si>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</si>
  <si>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</si>
  <si>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</si>
  <si>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</si>
  <si>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</si>
  <si>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</si>
  <si>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01a-2020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</si>
  <si>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</si>
  <si>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</si>
  <si>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1.základní škola Hořovice</t>
  </si>
  <si>
    <t>KSO:</t>
  </si>
  <si>
    <t>CC-CZ:</t>
  </si>
  <si>
    <t>Místo:</t>
  </si>
  <si>
    <t>Hořovice - Komenského 1245</t>
  </si>
  <si>
    <t>Datum:</t>
  </si>
  <si>
    <t>2. 1. 2020</t>
  </si>
  <si>
    <t>Zadavatel:</t>
  </si>
  <si>
    <t>IČ:</t>
  </si>
  <si>
    <t>47515601</t>
  </si>
  <si>
    <t>1.základní škola Hořovice, 268 01 Hořovice</t>
  </si>
  <si>
    <t>DIČ:</t>
  </si>
  <si>
    <t>Uchazeč:</t>
  </si>
  <si>
    <t>Vyplň údaj</t>
  </si>
  <si>
    <t>Projektant:</t>
  </si>
  <si>
    <t>75512556</t>
  </si>
  <si>
    <t>Ing. Roman Šafář</t>
  </si>
  <si>
    <t>True</t>
  </si>
  <si>
    <t>Zpracovatel:</t>
  </si>
  <si>
    <t xml:space="preserve"> </t>
  </si>
  <si>
    <t>Poznámka:</t>
  </si>
  <si>
    <t>Oprava ocelových sloupů + oprava zděné jímky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</si>
  <si>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</si>
  <si>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</si>
  <si>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</si>
  <si>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</si>
  <si>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</si>
  <si>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</si>
  <si>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</si>
  <si>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</si>
  <si>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</si>
  <si>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</si>
  <si>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</si>
  <si>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</si>
  <si>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</si>
  <si>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</si>
  <si>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</si>
  <si>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</si>
  <si>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</si>
  <si>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</si>
  <si>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</si>
  <si>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</si>
  <si>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</si>
  <si>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</si>
  <si>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</si>
  <si>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</si>
  <si>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</si>
  <si>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</si>
  <si>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</si>
  <si>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</si>
  <si>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</si>
  <si>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</si>
  <si>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</si>
  <si>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</si>
  <si>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</si>
  <si>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</si>
  <si>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</si>
  <si>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</si>
  <si>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</si>
  <si>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</si>
  <si>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</si>
  <si>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</si>
  <si>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</si>
  <si>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</si>
  <si>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</si>
  <si>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</si>
  <si>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</si>
  <si>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</si>
  <si>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ocelových sloupů u bazénu</t>
  </si>
  <si>
    <t>STA</t>
  </si>
  <si>
    <t>1</t>
  </si>
  <si>
    <t>{2e55d5d4-728b-4541-afcf-78d71f4517cb}</t>
  </si>
  <si>
    <t>2</t>
  </si>
  <si>
    <t>02</t>
  </si>
  <si>
    <t>Oprava ŽB konstrukcí u bazénu</t>
  </si>
  <si>
    <t>{9a3db59e-0509-4668-aaa1-494f189bd2bb}</t>
  </si>
  <si>
    <t>03</t>
  </si>
  <si>
    <t>Vedlejší rozpočtové náklady</t>
  </si>
  <si>
    <t>{a46a22ad-3af7-4e1a-9e68-a94e4869a8fa}</t>
  </si>
  <si>
    <t>KRYCÍ LIST SOUPISU PRACÍ</t>
  </si>
  <si>
    <t>Objekt:</t>
  </si>
  <si>
    <t>01 - Oprava ocelových sloupů u bazénu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</si>
  <si>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</si>
  <si>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</si>
  <si>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</si>
  <si>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</si>
  <si>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</si>
  <si>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</si>
  <si>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</si>
  <si>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</si>
  <si>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</si>
  <si>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</si>
  <si>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</si>
  <si>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</si>
  <si>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</si>
  <si>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</si>
  <si>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</si>
  <si>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</si>
  <si>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</si>
  <si>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 xml:space="preserve">    789 - Povrchové úpravy ocelových konstrukcí a technologických zařízení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</si>
  <si>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</si>
  <si>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</si>
  <si>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</si>
  <si>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</si>
  <si>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</si>
  <si>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</si>
  <si>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</si>
  <si>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</si>
  <si>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</si>
  <si>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</si>
  <si>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</si>
  <si>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</si>
  <si>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</si>
  <si>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</si>
  <si>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</si>
  <si>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</si>
  <si>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</si>
  <si>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</si>
  <si>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</si>
  <si>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</si>
  <si>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</si>
  <si>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</si>
  <si>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</si>
  <si>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</si>
  <si>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</si>
  <si>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</si>
  <si>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</si>
  <si>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</si>
  <si>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275322511</t>
  </si>
  <si>
    <t>Základové patky ze ŽB se zvýšenými nároky na prostředí tř. C 25/30</t>
  </si>
  <si>
    <t>m3</t>
  </si>
  <si>
    <t>4</t>
  </si>
  <si>
    <t>-453431991</t>
  </si>
  <si>
    <t>VV</t>
  </si>
  <si>
    <t>"sloupy č.1-5"</t>
  </si>
  <si>
    <t>5*0,9*1,14*0,510</t>
  </si>
  <si>
    <t>5*2*0,05*0,315</t>
  </si>
  <si>
    <t>"sloup č.6"</t>
  </si>
  <si>
    <t>0,9*1,14*0,51</t>
  </si>
  <si>
    <t>2*0,05*0,315</t>
  </si>
  <si>
    <t>2*0,03*0,315</t>
  </si>
  <si>
    <t>Součet</t>
  </si>
  <si>
    <t>M</t>
  </si>
  <si>
    <t>24551310-1</t>
  </si>
  <si>
    <t>přísada do betonu XYPEX Admix C - 1000</t>
  </si>
  <si>
    <t>kg</t>
  </si>
  <si>
    <t>8</t>
  </si>
  <si>
    <t>-1551615297</t>
  </si>
  <si>
    <t>"Těsnící krystalizační přísada Xypex Admix C-1000 v množství cca 3 %  hmotnosti cementu"</t>
  </si>
  <si>
    <t>0,03*300*3,348</t>
  </si>
  <si>
    <t>3</t>
  </si>
  <si>
    <t>275351121</t>
  </si>
  <si>
    <t>Zřízení bednění základových patek</t>
  </si>
  <si>
    <t>m2</t>
  </si>
  <si>
    <t>1308507075</t>
  </si>
  <si>
    <t>2*5*(0,9*0,51+1,14*0,51+0,150*0,315)</t>
  </si>
  <si>
    <t>2*(0,9*0,51+1,14*0,51+0,150*0,315+0,08*0,315)</t>
  </si>
  <si>
    <t>275351122</t>
  </si>
  <si>
    <t>Odstranění bednění základových patek</t>
  </si>
  <si>
    <t>64340748</t>
  </si>
  <si>
    <t>5</t>
  </si>
  <si>
    <t>275353111-1</t>
  </si>
  <si>
    <t xml:space="preserve">Bednění  otvorů v patě sloupu průřezu do 0,02 m2 </t>
  </si>
  <si>
    <t>kus</t>
  </si>
  <si>
    <t>-564920597</t>
  </si>
  <si>
    <t>"Zabednění otvorů 70 x 150 mm v patě sloupů, včetně připevnění"</t>
  </si>
  <si>
    <t>12</t>
  </si>
  <si>
    <t>6</t>
  </si>
  <si>
    <t>275361821</t>
  </si>
  <si>
    <t>Výztuž základových patek betonářskou ocelí 10 505 (R)-B500B</t>
  </si>
  <si>
    <t>t</t>
  </si>
  <si>
    <t>-189905288</t>
  </si>
  <si>
    <t>7</t>
  </si>
  <si>
    <t>278311042-1</t>
  </si>
  <si>
    <t>Plnivo do zálivky - křemičitý písek</t>
  </si>
  <si>
    <t>1579534118</t>
  </si>
  <si>
    <t>"Plnivo do zálivky pro vnitřní prostor sloupů (dolních 200 mm, 50 % objemu), křemičitý písek, zrnitost 1 mm</t>
  </si>
  <si>
    <t>6*0,3*0,2*0,2*0,5</t>
  </si>
  <si>
    <t>"Plnivo do zálivky pro vnitřní prostor sloupů (50 % objemu), křemičitý písek, zrnitost 1 mm/4 mm"</t>
  </si>
  <si>
    <t>6*0,3*0,2*2,9*0,5</t>
  </si>
  <si>
    <t>278383112-1</t>
  </si>
  <si>
    <t>Zálivka  z cementové zálivkové hmoty plochy do 1 m2</t>
  </si>
  <si>
    <t>-1731527507</t>
  </si>
  <si>
    <t>"Vyplnění vnitřního prostoru sloupů zálivkou (50 % objemu bude vyplněno, "</t>
  </si>
  <si>
    <t>"plnivem z křemičitého písku) - až po úroveň plnících otvorů - Superfix XP"</t>
  </si>
  <si>
    <t>6*0,3*2,9*0,5</t>
  </si>
  <si>
    <t>9</t>
  </si>
  <si>
    <t>278383211-1</t>
  </si>
  <si>
    <t>Zálivka z epoxidové zálivkové hmoty plochy do 1 m2 tl 25 mm</t>
  </si>
  <si>
    <t>868397916</t>
  </si>
  <si>
    <t>"Epoxidová zálivková hmota pro podlití nových ocelových konstrukcí,tloušťka podlití 15 mm (Betolit EP 0-1 DC)"</t>
  </si>
  <si>
    <t>6*0,7*1,0</t>
  </si>
  <si>
    <t>"Vyplnění dolních 15 mm vnitřního prostoru sloupů zálivkou (bez písku), (Betolit EP 0-1 DC W)"</t>
  </si>
  <si>
    <t>6*0,3*0,2</t>
  </si>
  <si>
    <t>10</t>
  </si>
  <si>
    <t>278383216-1</t>
  </si>
  <si>
    <t>Zálivka  z epoxidové zálivkové hmoty plochy do 1 m2 tl 200 mm</t>
  </si>
  <si>
    <t>-945953866</t>
  </si>
  <si>
    <t>"Vyplnění dalších 200 mm vnitřního prostoru sloupů zálivkou (50 % objemu bude vyplněno plnivem z křemičitého písku ), (Betolit EP 0-1 DC)"</t>
  </si>
  <si>
    <t>6*0,3*0,2*0,5</t>
  </si>
  <si>
    <t>Svislé a kompletní konstrukce</t>
  </si>
  <si>
    <t>11</t>
  </si>
  <si>
    <t>3371711R</t>
  </si>
  <si>
    <t>Nová ocelová konstrukce, vč. připevnění ke stávající konstrukci, S355J2, D+M</t>
  </si>
  <si>
    <t>1142126946</t>
  </si>
  <si>
    <t>0,925*1000</t>
  </si>
  <si>
    <t>341941005-1</t>
  </si>
  <si>
    <t>Podélné svary mezi dvěma U profily</t>
  </si>
  <si>
    <t>m</t>
  </si>
  <si>
    <t>1889884006</t>
  </si>
  <si>
    <t>6*2*3,1</t>
  </si>
  <si>
    <t>Úpravy povrchů, podlahy a osazování výplní</t>
  </si>
  <si>
    <t>13</t>
  </si>
  <si>
    <t>619995001-1</t>
  </si>
  <si>
    <t>Vápenná malta</t>
  </si>
  <si>
    <t>-1142212269</t>
  </si>
  <si>
    <t>"Vápenná malta 10 x 20 mm okolo extrudovaného polystyrénu"</t>
  </si>
  <si>
    <t>6*(2*0,51+0,9)</t>
  </si>
  <si>
    <t>Ostatní konstrukce a práce, bourání</t>
  </si>
  <si>
    <t>14</t>
  </si>
  <si>
    <t>95394526R.HLT</t>
  </si>
  <si>
    <t>Kotvy chemické  Hilti HIT-HY</t>
  </si>
  <si>
    <t>823750588</t>
  </si>
  <si>
    <t>"včetně vlepení ocelových prutů průměr 20mm" 33</t>
  </si>
  <si>
    <t>965042131</t>
  </si>
  <si>
    <t>Bourání podkladů pod dlažby nebo mazanin betonových nebo z litého asfaltu tl do 100 mm pl do 4 m2</t>
  </si>
  <si>
    <t>1937439875</t>
  </si>
  <si>
    <t>"Odbourání betonové podlahy"6*0,9*1,150*0,05</t>
  </si>
  <si>
    <t>16</t>
  </si>
  <si>
    <t>977131210-1</t>
  </si>
  <si>
    <t>Kontrolní vrty průměr 6 mm v ocelových sloupech (tl. materiálu 10 mm)</t>
  </si>
  <si>
    <t>-1822757116</t>
  </si>
  <si>
    <t>2*4*6*0,01</t>
  </si>
  <si>
    <t>17</t>
  </si>
  <si>
    <t>977131210-2</t>
  </si>
  <si>
    <t>Svislé vrty průměr 10 mm v ocelovém patním plechu (tl. materiálu 30 mm)</t>
  </si>
  <si>
    <t>1880736984</t>
  </si>
  <si>
    <t>(5*5+8)*0,03</t>
  </si>
  <si>
    <t>18</t>
  </si>
  <si>
    <t>977131210-3</t>
  </si>
  <si>
    <t>Převrtání svislých vrtů v ocelovém patním plechu průměr 10 mm na průměr 22 mm</t>
  </si>
  <si>
    <t>-299877534</t>
  </si>
  <si>
    <t>33*0,03</t>
  </si>
  <si>
    <t>19</t>
  </si>
  <si>
    <t>977131210-4</t>
  </si>
  <si>
    <t>Vrty průměr 20 mm v ocelových výztuhách (tloušťka materiálu 12 mm)</t>
  </si>
  <si>
    <t>-421457868</t>
  </si>
  <si>
    <t>(6*4*3)*0,012</t>
  </si>
  <si>
    <t>20</t>
  </si>
  <si>
    <t>977131210-5</t>
  </si>
  <si>
    <t>Vrty průměr 20 mm ve stěnách ocelových sloupů, pro vložení vodorovných prutů betonářské výztuže</t>
  </si>
  <si>
    <t>-293821123</t>
  </si>
  <si>
    <t>10*6*0,03</t>
  </si>
  <si>
    <t>59015140</t>
  </si>
  <si>
    <t xml:space="preserve">lepidlo epoxidové </t>
  </si>
  <si>
    <t>-574830148</t>
  </si>
  <si>
    <t>22</t>
  </si>
  <si>
    <t>977131291</t>
  </si>
  <si>
    <t>Příplatek k vrtům  za práci ve stísněném prostoru</t>
  </si>
  <si>
    <t>-2096792215</t>
  </si>
  <si>
    <t>23</t>
  </si>
  <si>
    <t>977151111</t>
  </si>
  <si>
    <t>Jádrové vrty diamantovými korunkami do D 35 mm do stavebních materiálů</t>
  </si>
  <si>
    <t>1438264842</t>
  </si>
  <si>
    <t>"Svislé injektážní vrty průměr 10 mm v betonovém základu (délka vrtu 400 mm)"</t>
  </si>
  <si>
    <t>33,0*0,4</t>
  </si>
  <si>
    <t>"Převrtání svislých vrtů v betonu průměr 10 mm na průměr 22 mm (délka vrtu 300 mm)"</t>
  </si>
  <si>
    <t>33*0,22</t>
  </si>
  <si>
    <t>24</t>
  </si>
  <si>
    <t>985422112-1</t>
  </si>
  <si>
    <t>Injektáž epoxidová v ŽB kcích  včetně vrtů</t>
  </si>
  <si>
    <t>-141751559</t>
  </si>
  <si>
    <t>"Protikorozní ochrana vnějšího povrchu sloupů uvnitř betonové stropní"</t>
  </si>
  <si>
    <t>"konstrukce nad suterénní chodbou - epoxidová injektáž; předpokládaná"</t>
  </si>
  <si>
    <t>"průměrná tloušťka vrstvy 1 mm; včetně vrtů a provedení - (Sikadur-52 Injection)"</t>
  </si>
  <si>
    <t>6*1,0</t>
  </si>
  <si>
    <t>25</t>
  </si>
  <si>
    <t>985422612-1</t>
  </si>
  <si>
    <t>Injektáž betonového základu epoxidovou pryskyřicí, v podzemí</t>
  </si>
  <si>
    <t>-2018398779</t>
  </si>
  <si>
    <t>"Injektáž betonového základu epoxidovou pryskyřicí (předpokládaná mezerovitost 10 %) - Sikadur-52 Injection"</t>
  </si>
  <si>
    <t>6*1,0*1,2*0,5*0,1</t>
  </si>
  <si>
    <t>26</t>
  </si>
  <si>
    <t>985563211</t>
  </si>
  <si>
    <t>Příplatek k betonům za vyztužení polymerovými vlákny objemové vyztužení 2,5 kg/m3</t>
  </si>
  <si>
    <t>-286779261</t>
  </si>
  <si>
    <t>"Alkalirezistentní skleněná vlákna Polyfix ARG v množství 1,2 kg/m3 betonu"</t>
  </si>
  <si>
    <t>3,348</t>
  </si>
  <si>
    <t>27</t>
  </si>
  <si>
    <t>985R</t>
  </si>
  <si>
    <t>Silonové podložky 20 x 20 x 15, D+M</t>
  </si>
  <si>
    <t>kpl</t>
  </si>
  <si>
    <t>-2128948105</t>
  </si>
  <si>
    <t>5*2*9+2*4</t>
  </si>
  <si>
    <t>997</t>
  </si>
  <si>
    <t>Přesun sutě</t>
  </si>
  <si>
    <t>28</t>
  </si>
  <si>
    <t>997013211</t>
  </si>
  <si>
    <t>Vnitrostaveništní doprava suti a vybouraných hmot pro budovy v do 6 m ručně</t>
  </si>
  <si>
    <t>684929150</t>
  </si>
  <si>
    <t>29</t>
  </si>
  <si>
    <t>997013219</t>
  </si>
  <si>
    <t>Příplatek k vnitrostaveništní dopravě suti a vybouraných hmot za zvětšenou dopravu suti ZKD 10 m</t>
  </si>
  <si>
    <t>-302930196</t>
  </si>
  <si>
    <t>2,194*20</t>
  </si>
  <si>
    <t>30</t>
  </si>
  <si>
    <t>997013501</t>
  </si>
  <si>
    <t>Odvoz suti a vybouraných hmot na skládku nebo meziskládku do 1 km se složením</t>
  </si>
  <si>
    <t>1274209293</t>
  </si>
  <si>
    <t>31</t>
  </si>
  <si>
    <t>997013509</t>
  </si>
  <si>
    <t>Příplatek k odvozu suti a vybouraných hmot na skládku ZKD 1 km přes 1 km</t>
  </si>
  <si>
    <t>-1584662559</t>
  </si>
  <si>
    <t>"skládka uvažována 10 km"2,194*9</t>
  </si>
  <si>
    <t>32</t>
  </si>
  <si>
    <t>997013802</t>
  </si>
  <si>
    <t>Poplatek za uložení na skládce (skládkovné) stavebního odpadu železobetonového kód odpadu 170 101</t>
  </si>
  <si>
    <t>-922950905</t>
  </si>
  <si>
    <t>0,684+0,264</t>
  </si>
  <si>
    <t>33</t>
  </si>
  <si>
    <t>997013831</t>
  </si>
  <si>
    <t>Poplatek za uložení na skládce (skládkovné) stavebního odpadu směsného kód odpadu 170 904</t>
  </si>
  <si>
    <t>-2122613282</t>
  </si>
  <si>
    <t>2,194-0,948</t>
  </si>
  <si>
    <t>998</t>
  </si>
  <si>
    <t>Přesun hmot</t>
  </si>
  <si>
    <t>34</t>
  </si>
  <si>
    <t>998018001</t>
  </si>
  <si>
    <t>Přesun hmot ruční pro budovy v do 6 m</t>
  </si>
  <si>
    <t>642123508</t>
  </si>
  <si>
    <t>35</t>
  </si>
  <si>
    <t>998018011</t>
  </si>
  <si>
    <t>Příplatek k ručnímu přesunu hmot pro budovy zděné za zvětšený přesun ZKD 100 m</t>
  </si>
  <si>
    <t>1418411424</t>
  </si>
  <si>
    <t>10,798*2 'Přepočtené koeficientem množství</t>
  </si>
  <si>
    <t>PSV</t>
  </si>
  <si>
    <t>Práce a dodávky PSV</t>
  </si>
  <si>
    <t>713</t>
  </si>
  <si>
    <t>Izolace tepelné</t>
  </si>
  <si>
    <t>36</t>
  </si>
  <si>
    <t>713131151</t>
  </si>
  <si>
    <t>Montáž izolace tepelné stěn a základů volně vloženými rohožemi, pásy, dílci, deskami 1 vrstva</t>
  </si>
  <si>
    <t>-203127981</t>
  </si>
  <si>
    <t>6*0,9*0,51</t>
  </si>
  <si>
    <t>37</t>
  </si>
  <si>
    <t>28376404</t>
  </si>
  <si>
    <t>deska z polystyrénu XPS, hrana rovná a strukturovaný povrch λ=0,033 m3</t>
  </si>
  <si>
    <t>-1101649426</t>
  </si>
  <si>
    <t>6*0,9*0,51*0,01</t>
  </si>
  <si>
    <t>0,028*1,05 'Přepočtené koeficientem množství</t>
  </si>
  <si>
    <t>38</t>
  </si>
  <si>
    <t>998713201</t>
  </si>
  <si>
    <t>Přesun hmot procentní pro izolace tepelné v objektech v do 6 m</t>
  </si>
  <si>
    <t>%</t>
  </si>
  <si>
    <t>-1617951866</t>
  </si>
  <si>
    <t>767</t>
  </si>
  <si>
    <t>Konstrukce zámečnické</t>
  </si>
  <si>
    <t>39</t>
  </si>
  <si>
    <t>7679919R</t>
  </si>
  <si>
    <t>Řezání otvorů v ocelových dutých sloupech</t>
  </si>
  <si>
    <t>133170353</t>
  </si>
  <si>
    <t>"Zřízení otvorů 70 x 150 mm v patě sloupů, tl. materiálu 10 mm"</t>
  </si>
  <si>
    <t>12*(0,07*2+0,150*2)</t>
  </si>
  <si>
    <t>40</t>
  </si>
  <si>
    <t>767995111</t>
  </si>
  <si>
    <t>Montáž atypických zámečnických konstrukcí hmotnosti do 5 kg</t>
  </si>
  <si>
    <t>-2096763886</t>
  </si>
  <si>
    <t>"vzduchotěsné uzavření plnících otvorů průměr 20 mm, včetně přivaření, na svary uvažováno 8%"</t>
  </si>
  <si>
    <t>4,8*2</t>
  </si>
  <si>
    <t>9,6*1,08 'Přepočtené koeficientem množství</t>
  </si>
  <si>
    <t>41</t>
  </si>
  <si>
    <t>13611214</t>
  </si>
  <si>
    <t>plech ocelový hladký jakost S 235 JR tl 4mm tabule</t>
  </si>
  <si>
    <t>1598023273</t>
  </si>
  <si>
    <t>10,368/1000</t>
  </si>
  <si>
    <t>0,01*1,08 'Přepočtené koeficientem množství</t>
  </si>
  <si>
    <t>42</t>
  </si>
  <si>
    <t>998767201</t>
  </si>
  <si>
    <t>Přesun hmot procentní pro zámečnické konstrukce v objektech v do 6 m</t>
  </si>
  <si>
    <t>-1472537370</t>
  </si>
  <si>
    <t>789</t>
  </si>
  <si>
    <t>Povrchové úpravy ocelových konstrukcí a technologických zařízení</t>
  </si>
  <si>
    <t>43</t>
  </si>
  <si>
    <t>789211532-1</t>
  </si>
  <si>
    <t>Očištění ocelových povrchů na stupeň přípravy Sa 2 1/2</t>
  </si>
  <si>
    <t>998619542</t>
  </si>
  <si>
    <t>"stávající sloupy"6*1,0*3,1</t>
  </si>
  <si>
    <t>"stávající patky"6*0,7*1,0+12*0,03*0,7+12,0*0,03*1,0</t>
  </si>
  <si>
    <t>"stávající výztuhy"6*4*0,1</t>
  </si>
  <si>
    <t>"nové prvyk"14,259+0,223</t>
  </si>
  <si>
    <t>44</t>
  </si>
  <si>
    <t>78923151R</t>
  </si>
  <si>
    <t xml:space="preserve">Posyp křemenným pískem </t>
  </si>
  <si>
    <t>126822191</t>
  </si>
  <si>
    <t>"Posyp křemenným pískem (Betofil FS, 2 kg/m2)"</t>
  </si>
  <si>
    <t>"ocelové kce - nové prvky"14,482</t>
  </si>
  <si>
    <t>"ocelové kce - původní prvky"</t>
  </si>
  <si>
    <t>Mezisoučet</t>
  </si>
  <si>
    <t>"stávající sloupy"</t>
  </si>
  <si>
    <t>6*1,0*0,85</t>
  </si>
  <si>
    <t>"stávající patky"</t>
  </si>
  <si>
    <t>12*0,03*0,7</t>
  </si>
  <si>
    <t>12*0,03*1,0</t>
  </si>
  <si>
    <t>"stávající výztuhy"</t>
  </si>
  <si>
    <t>6*4*0,1</t>
  </si>
  <si>
    <t>14,482+5,1+4,812+2,4</t>
  </si>
  <si>
    <t>45</t>
  </si>
  <si>
    <t>789312217-1</t>
  </si>
  <si>
    <t>Nátěr 2 x epoxidový dvoukomponentní plněný lamelárními nebo vláknitými pigmenty</t>
  </si>
  <si>
    <t>461355143</t>
  </si>
  <si>
    <t xml:space="preserve">"2 x epoxid dvoukomponentní plněný lamelárními nebo vláknitými pigmenty" </t>
  </si>
  <si>
    <t>40,294*2</t>
  </si>
  <si>
    <t>46</t>
  </si>
  <si>
    <t>789312217-2</t>
  </si>
  <si>
    <t>Nátěr 1 x epoxidový s vysokým obsahem zinku</t>
  </si>
  <si>
    <t>12180606</t>
  </si>
  <si>
    <t>"Nátěr 1 x epoxidový s vysokým obsahem zinku"</t>
  </si>
  <si>
    <t>47</t>
  </si>
  <si>
    <t>789321111-1</t>
  </si>
  <si>
    <t>Zhotovení nátěru ocelových konstrukcí  tl do 80 µm</t>
  </si>
  <si>
    <t>1042497194</t>
  </si>
  <si>
    <t xml:space="preserve">"1 x alifatický polyuretan" </t>
  </si>
  <si>
    <t>48</t>
  </si>
  <si>
    <t>246290R</t>
  </si>
  <si>
    <t>Alifatický polyuretanový lak 1 x</t>
  </si>
  <si>
    <t>-1563478950</t>
  </si>
  <si>
    <t>"spotřeba uvažována 0,2kg/m2"40,294*0,2</t>
  </si>
  <si>
    <t>02 - Oprava ŽB konstrukcí u bazénu</t>
  </si>
  <si>
    <t xml:space="preserve">    1 - Zemní práce</t>
  </si>
  <si>
    <t xml:space="preserve">    711 - Izolace proti vodě, vlhkosti a plynům</t>
  </si>
  <si>
    <t xml:space="preserve">    783 - Dokončovací práce - nátěry</t>
  </si>
  <si>
    <t>OST - Ostatní</t>
  </si>
  <si>
    <t>Zemní práce</t>
  </si>
  <si>
    <t>115101202-1</t>
  </si>
  <si>
    <t>Čerpání vody</t>
  </si>
  <si>
    <t>hod</t>
  </si>
  <si>
    <t>966875478</t>
  </si>
  <si>
    <t>"předpokládáme čerpání po dobu 2 měsíců, jedná se o mírné průsaky skrz trhlin ve zdivu"</t>
  </si>
  <si>
    <t>300</t>
  </si>
  <si>
    <t>612142001</t>
  </si>
  <si>
    <t>Potažení vnitřních stěn sklovláknitým pletivem vtlačeným do tenkovrstvé hmoty</t>
  </si>
  <si>
    <t>-1388708886</t>
  </si>
  <si>
    <t>"Bazaltová výztužná síťka ARMOBET BW 22/22/1"</t>
  </si>
  <si>
    <t>"stěny zděné jímky M v rozvodně vody a tepla - podélné stěny"2*2,2*2,5</t>
  </si>
  <si>
    <t>"čelní stěny"2,0*2,5</t>
  </si>
  <si>
    <t>612821012</t>
  </si>
  <si>
    <t>Vnitřní sanační štuková omítka pro vlhké a zasolené zdivo prováděná ručně</t>
  </si>
  <si>
    <t>1606146808</t>
  </si>
  <si>
    <t>"tl. jádra 30 mm"</t>
  </si>
  <si>
    <t>"Sanační jádrová omítka na zděné stěny SANOFIX H2 - 2 vrstvy po 20 mm"</t>
  </si>
  <si>
    <t>"Sanační štuk na zděné stěny SANOFIX F - 1 vrstva tl. 2 mm"</t>
  </si>
  <si>
    <t>16,088</t>
  </si>
  <si>
    <t>612821031</t>
  </si>
  <si>
    <t>Vnitřní vyrovnávací sanační omítka prováděná ručně</t>
  </si>
  <si>
    <t>865141879</t>
  </si>
  <si>
    <t>"Kotevní pohoz SANOFIX KP na zděné stěny jímky "M"; pohoz se nanese, v tl. 5 mm na 50 % plochy"</t>
  </si>
  <si>
    <t>0,5*16,088</t>
  </si>
  <si>
    <t>612821081</t>
  </si>
  <si>
    <t>Příplatek k vnitřní vyrovnávací sanační omítce ZKD 10 mm omítky prováděné ručně ve více vrstvách</t>
  </si>
  <si>
    <t>-1143824799</t>
  </si>
  <si>
    <t>624635341-1</t>
  </si>
  <si>
    <t>Tmelení hydraulickým tmelem spáry průřezu do 1200mm2</t>
  </si>
  <si>
    <t>-1243560987</t>
  </si>
  <si>
    <t>"Vyspravení lokálních průsaků - vyplnění "U" spáry v betonu 25 x 45 mm, tmelem Waterfix rapid"</t>
  </si>
  <si>
    <t>1,0</t>
  </si>
  <si>
    <t>629995101</t>
  </si>
  <si>
    <t>Očištění  ploch tlakovou vodou</t>
  </si>
  <si>
    <t>2063094127</t>
  </si>
  <si>
    <t>"Očištění povrchu zdiva tlakovou vodou (500 barů)"</t>
  </si>
  <si>
    <t>632451103-1</t>
  </si>
  <si>
    <t>Cementový potěr ze suchých směsí tloušťky do 10 mm</t>
  </si>
  <si>
    <t>591225023</t>
  </si>
  <si>
    <t>"Sanační malta MONOCRETE ARG f s obsahem alkalirezistentních, skleněných vláken, tl. 10 mm - podlahy"</t>
  </si>
  <si>
    <t>"použije se na podlaze v místech, kde se provede lokální oprava povrchu, (předpokládáme 20 % plochy podlah)"</t>
  </si>
  <si>
    <t>633121111</t>
  </si>
  <si>
    <t xml:space="preserve">Povrchová úprava průmyslových podlah pro střední provoz vsypovou směsí </t>
  </si>
  <si>
    <t>-1948255924</t>
  </si>
  <si>
    <t>"Minerální vsyp DENTOSTOP Q - podlahy, horní vsrtva nátěru EXTRAFIN se v celé ploše podlah opatří minerálním"</t>
  </si>
  <si>
    <t>"vsypem DENTOSTOP Q v množství 4 kg/m2"</t>
  </si>
  <si>
    <t>48/4</t>
  </si>
  <si>
    <t>949101111</t>
  </si>
  <si>
    <t>Lešení pomocné pro objekty pozemních staveb s lešeňovou podlahou v do 1,9 m zatížení do 150 kg/m2</t>
  </si>
  <si>
    <t>1015368436</t>
  </si>
  <si>
    <t>4,070</t>
  </si>
  <si>
    <t>952905131</t>
  </si>
  <si>
    <t>Vyklizení bahna s vodorovným přemístěním do 10 m</t>
  </si>
  <si>
    <t>842032000</t>
  </si>
  <si>
    <t>"Vyvezení naplavenin (bláta) z podlahy chodeb (předpokládáme, průměrnou tloušťku 50 mm v chodbě k rozvodně vody a tepla a 20 mm"</t>
  </si>
  <si>
    <t>0,985</t>
  </si>
  <si>
    <t>952905191</t>
  </si>
  <si>
    <t>Příplatek k ceně za vyklizení bahna za vodorovné přemístění ZKD i započatých 10 m</t>
  </si>
  <si>
    <t>671558285</t>
  </si>
  <si>
    <t>"předpoklad 20 m" 0,985*20</t>
  </si>
  <si>
    <t>952905221</t>
  </si>
  <si>
    <t>Očištění stěn a podlah od nánosu bahna tlakovou vodou</t>
  </si>
  <si>
    <t>1579731091</t>
  </si>
  <si>
    <t>"Podlahy"</t>
  </si>
  <si>
    <t>"chodba k rozvodně vody a tepla vč. jímky M"4,070</t>
  </si>
  <si>
    <t>"Svislé stěny"</t>
  </si>
  <si>
    <t>"chodba k rozvodně vody a tepla vč. jímky M"16,088</t>
  </si>
  <si>
    <t>4,070+16,088</t>
  </si>
  <si>
    <t>974049132</t>
  </si>
  <si>
    <t>Vysekání rýh v betonových zdech hl do 50 mm š do 70 mm</t>
  </si>
  <si>
    <t>-1352032421</t>
  </si>
  <si>
    <t>"Vyspravení lokálních průsaků - vyříznutí "U" spáry v betonu 25 x 45 mm"</t>
  </si>
  <si>
    <t>977151111-3</t>
  </si>
  <si>
    <t>Vrty D10 mm do stavebních materiálů</t>
  </si>
  <si>
    <t>172619948</t>
  </si>
  <si>
    <t>"Vrty průměr 10 mm v betonu C16/20 (dno jímky "M"), hloubka vrtů 0,30 m, rastr,250 x 250 mm (pro injektáž zeminy pode dnem jímky)"</t>
  </si>
  <si>
    <t>"počet vrtů" 2,0/0,25*1,85/0,25</t>
  </si>
  <si>
    <t>"délka vrtů" 59,2*0,3</t>
  </si>
  <si>
    <t>17,760</t>
  </si>
  <si>
    <t>977151111-1</t>
  </si>
  <si>
    <t>Jádrové vrty diamantovými korunkami do D 12  mm do stavebních materiálů</t>
  </si>
  <si>
    <t>-786326079</t>
  </si>
  <si>
    <t>"Vrty pro kotvy bazaltové síťky (ARMOBET BW - vláknité kotvy), ve zdivu z dutých cihel (STĚNY JÍMKY - M"</t>
  </si>
  <si>
    <t>"průměr vrtů 12 mm"</t>
  </si>
  <si>
    <t>"hloubka vrtů pod povrchem betonu po odbourní povrchové degradované vrstvy 75 mm"</t>
  </si>
  <si>
    <t>"plocha stěn s kotvami 16,0 m2"</t>
  </si>
  <si>
    <t>"strana odpovídajícího čtverce 4,0 m"</t>
  </si>
  <si>
    <t>"vzdálenost - podélná, příčná 0,350 m"</t>
  </si>
  <si>
    <t>"počet vrtů podél strany čtverce 11,429 kusů"</t>
  </si>
  <si>
    <t>"celkový počet vrtů + délka vrtů průměr 12 mm"130,612*0,075</t>
  </si>
  <si>
    <t>978013191</t>
  </si>
  <si>
    <t>Otlučení (osekání) vnitřní vápenné nebo vápenocementové omítky stěn v rozsahu do 100 %</t>
  </si>
  <si>
    <t>-282897653</t>
  </si>
  <si>
    <t>"Odstranění omítky tl. 20 mm - zděná jímka "M" v rozvodně vody a tepla, vč. Odstranění uvolněných částí zdiva a proškrábnutí spár do hl. 20 mm"</t>
  </si>
  <si>
    <t>2,2*2,5+2,035*2,5+2,2*2,5</t>
  </si>
  <si>
    <t>985112131</t>
  </si>
  <si>
    <t>Odsekání degradovaného betonu rubu kleneb a podlah tl do 10 mm</t>
  </si>
  <si>
    <t>289971436</t>
  </si>
  <si>
    <t>"Odstranění degradovaného betonu v tl. 10 mm - podlahy, včetně drážek okolo prutů případně  výztuže</t>
  </si>
  <si>
    <t>985112192</t>
  </si>
  <si>
    <t>Příplatek k odsekání degradovaného betonu za práci ve stísněném prostoru</t>
  </si>
  <si>
    <t>665815330</t>
  </si>
  <si>
    <t>"uvažujeme z 30%"</t>
  </si>
  <si>
    <t>4,070/100*30</t>
  </si>
  <si>
    <t>985131411</t>
  </si>
  <si>
    <t>Vysušení ploch stěn, rubu kleneb a podlah stlačeným vzduchem</t>
  </si>
  <si>
    <t>-1182595075</t>
  </si>
  <si>
    <t>"Očištění povrchu zděných stěn jímky "M" stlačeným vzduchem nebo, ocelovým kartáčem"</t>
  </si>
  <si>
    <t>985311112</t>
  </si>
  <si>
    <t>Reprofilace stěn sanačními maltami tl 20 mm</t>
  </si>
  <si>
    <t>645119445</t>
  </si>
  <si>
    <t>"Lokální sanace povrchu zdiva (stěny jímky "M") - sanační malta, WATERFIX XP TH v předpokládané tl. 20 mm; předpokládáme sanaci 20 % "</t>
  </si>
  <si>
    <t>3,218</t>
  </si>
  <si>
    <t>985421111</t>
  </si>
  <si>
    <t>Nízkotlaká injektáž  v cihelném zdivu cementovou suspenzí, včetně vrtů</t>
  </si>
  <si>
    <t>1100554720</t>
  </si>
  <si>
    <t>"injektáž včetně vrtů a cementové suspenze SANOFIX VO"</t>
  </si>
  <si>
    <t>"Vrty průměr 10 mm ve zdivu z dutých cihel, hloubka vrtů 0,30 m, rastr, 250 x 250 mm (pro injektáž zdiva cementovou suspenzí SANOFIX VO)"</t>
  </si>
  <si>
    <t>"počet vrtů" (2,200+2,035+2,2)/0,25*2,5/0,25</t>
  </si>
  <si>
    <t>"délka vrtů" 257,4*0,3</t>
  </si>
  <si>
    <t>77,220</t>
  </si>
  <si>
    <t>"Nízkotlaká injektáž zdiva z dutých cihel (jímka "M") cementovou, suspenzí SANOFIX VO; předpokládáme mezerovitost zdiva 40 %"</t>
  </si>
  <si>
    <t>"množství cementové suspenze"</t>
  </si>
  <si>
    <t>"podél stěny 2*2,500*2,500*0,35*0,45=1,75m3"</t>
  </si>
  <si>
    <t>"příčná stěna 1,85*2,5*0,35*0,4=0,648m3"</t>
  </si>
  <si>
    <t>"objem celkem 2,398m3=2397,5dm3, hmotnsot 2397,5/0,75=3196,667kg"</t>
  </si>
  <si>
    <t>985421133-1</t>
  </si>
  <si>
    <t xml:space="preserve">Těsnící injektáž </t>
  </si>
  <si>
    <t>-1867082806</t>
  </si>
  <si>
    <t>"injektáž včetně vrtů, výplně - ACRYLINJECT"</t>
  </si>
  <si>
    <t>"Vrty průměr 15 mm ve zdivu z dutých cihel, hloubka vrtů 0,50 m, rastr, 250 x 250 mm (pro injektáž zeminy za zdivem jímky)"</t>
  </si>
  <si>
    <t>"počet vrtů - (2,200+2,035+2,2)/0,25*2,5/0,25=25,7*10,0=257,4kus"</t>
  </si>
  <si>
    <t>"délka vrtů" 257,4*0,5</t>
  </si>
  <si>
    <t>"dolní řada vrtů bude mít délku 1,0 m a bude skloněná 60 od svislIce"</t>
  </si>
  <si>
    <t>"délka vrtů" 25,7*1,0</t>
  </si>
  <si>
    <t>"Injektáž zeminy okolo jímky a pod jímkou "M" materiálem ACRYLINJECT.Předpokádáme vrstvu proinjektovaného materiálu tl. 0,15 m a mezerovitost-30% z."</t>
  </si>
  <si>
    <t>"čelní stěna  3,050*3,25*0,150*0,3=2,974m3"</t>
  </si>
  <si>
    <t>"boční stěna 2*2,5*3,25*0,150*0,3=0,731m3"</t>
  </si>
  <si>
    <t>"hmotnost  materiálu 3,705*1200,0=4446,0kg"</t>
  </si>
  <si>
    <t>154,400</t>
  </si>
  <si>
    <t>985422131-1</t>
  </si>
  <si>
    <t>Injektáž v ŽB kcích  epoxidovou pryskyřicí</t>
  </si>
  <si>
    <t>217814038</t>
  </si>
  <si>
    <t>"Injektáž betonové základové desky jímky "M" epoxidovou pryskyřicí , (předpokládaná mezerovitost 10 %) - Sikadur-52 Injection"</t>
  </si>
  <si>
    <t>1,85*2,25</t>
  </si>
  <si>
    <t>985564214-1</t>
  </si>
  <si>
    <t>Vláknité kotvy ARMOBET BW, včetně rozpínavé malty SUPERFIX TH pro vlepení kotev,  D+M</t>
  </si>
  <si>
    <t>1312039298</t>
  </si>
  <si>
    <t>"Rozpínavá malta SUPERFIX TH f pro vlepení vláknitých kotev, ARMOBET BW do vrtů"</t>
  </si>
  <si>
    <t>"hmotnost 1,107*1,90=2,4033kg"</t>
  </si>
  <si>
    <t>"počet kusů kotev ARMOBET BW"131</t>
  </si>
  <si>
    <t>-944919803</t>
  </si>
  <si>
    <t>-1185112015</t>
  </si>
  <si>
    <t>3,016*20 'Přepočtené koeficientem množství</t>
  </si>
  <si>
    <t>223886832</t>
  </si>
  <si>
    <t>-538036056</t>
  </si>
  <si>
    <t>3,016*9 'Přepočtené koeficientem množství</t>
  </si>
  <si>
    <t>-1422604678</t>
  </si>
  <si>
    <t>3,016-0,704</t>
  </si>
  <si>
    <t>-943794393</t>
  </si>
  <si>
    <t>0,704</t>
  </si>
  <si>
    <t>992368445</t>
  </si>
  <si>
    <t>-1820795256</t>
  </si>
  <si>
    <t>4,378*2 'Přepočtené koeficientem množství</t>
  </si>
  <si>
    <t>711</t>
  </si>
  <si>
    <t>Izolace proti vodě, vlhkosti a plynům</t>
  </si>
  <si>
    <t>711191001</t>
  </si>
  <si>
    <t>Provedení adhezního můstku na vodorovné ploše</t>
  </si>
  <si>
    <t>1526366503</t>
  </si>
  <si>
    <t>"Adhezní můstek DENSOCRETE 111 - tl. 1 mm (2,1 kg/m2) - podlahy, použije se na podlaze v místech, kde se provede lokální oprava povrchu"</t>
  </si>
  <si>
    <t>711191011</t>
  </si>
  <si>
    <t>Provedení adhezního můstku na svislé ploše</t>
  </si>
  <si>
    <t>-553072211</t>
  </si>
  <si>
    <t>"Lokální sanace povrchu zdiva (stěny jímky "M") - adhezní můstek, DENSOCRETE 111 v tl. 1 mm (1,2 kg/m2); předpokládáme sanaci 20 % porchů"</t>
  </si>
  <si>
    <t>0,2*16,088</t>
  </si>
  <si>
    <t>58581220</t>
  </si>
  <si>
    <t>můstek adhezní DENSOCRETE 111</t>
  </si>
  <si>
    <t>-1312818020</t>
  </si>
  <si>
    <t>1,0+3,218</t>
  </si>
  <si>
    <t>4,218*2,25 'Přepočtené koeficientem množství</t>
  </si>
  <si>
    <t>998711101</t>
  </si>
  <si>
    <t>Přesun hmot tonážní pro izolace proti vodě, vlhkosti a plynům v objektech výšky do 6 m</t>
  </si>
  <si>
    <t>-619636563</t>
  </si>
  <si>
    <t>998711181</t>
  </si>
  <si>
    <t>Příplatek k přesunu hmot tonážní 711 prováděný bez použití mechanizace</t>
  </si>
  <si>
    <t>-1379753261</t>
  </si>
  <si>
    <t>783</t>
  </si>
  <si>
    <t>Dokončovací práce - nátěry</t>
  </si>
  <si>
    <t>783823101</t>
  </si>
  <si>
    <t>Penetrační akrylátový nátěr hladkých betonových povrchů</t>
  </si>
  <si>
    <t>-1741456918</t>
  </si>
  <si>
    <t>"Penetrační nátěr BETOSIL fixativ - 1 vrstva, 0,15 kg/m2, stěny"2,0</t>
  </si>
  <si>
    <t>783827123-1</t>
  </si>
  <si>
    <t>Základní  jednonásobný silikátový nátěr omítek</t>
  </si>
  <si>
    <t>711467706</t>
  </si>
  <si>
    <t>"Základní silikátový nátěr na zděné stěny SANOFIX SILIKAT fixativ W -2 vrstvy po 0,150 kg/m2"</t>
  </si>
  <si>
    <t>2*16,088</t>
  </si>
  <si>
    <t>783827123-2</t>
  </si>
  <si>
    <t>Krycí jednonásobný silikátový nátěr omítek</t>
  </si>
  <si>
    <t>-1692035380</t>
  </si>
  <si>
    <t>"Základní silikátový nátěr na zděné stěny SANOFIX SILIKAT fixativ W -2 vrstvy po 0,400 kg/m2"</t>
  </si>
  <si>
    <t>783937151-1</t>
  </si>
  <si>
    <t>Krycí jednonásobný nátěr betonové podlahy</t>
  </si>
  <si>
    <t>67654759</t>
  </si>
  <si>
    <t>"Ochranný nátěr EXTRAFIN - podlahy, nátěr se provede na veškerých plochách podlah a na navazujícím pruhu"</t>
  </si>
  <si>
    <t>"stěn na výšku 100 mm"</t>
  </si>
  <si>
    <t>"provede se ve třech vrstvách 0,300 + 0,250 + 0,250 = 0,800 kg/m2"</t>
  </si>
  <si>
    <t>12,0</t>
  </si>
  <si>
    <t>789111172</t>
  </si>
  <si>
    <t>Čištění ocelových konstrukcí na stupeň Sa 2,5</t>
  </si>
  <si>
    <t>-512824007</t>
  </si>
  <si>
    <t>"Oprava povrchové ochrany ponechaných stávajících ocelových prvků -očištění na stupeň čistoty Sa 2,5 "</t>
  </si>
  <si>
    <t>"předpokládaná plocha"2,0</t>
  </si>
  <si>
    <t>OST</t>
  </si>
  <si>
    <t>Ostatní</t>
  </si>
  <si>
    <t>OST1</t>
  </si>
  <si>
    <t>Přeložení elektroinstalace, D+M</t>
  </si>
  <si>
    <t>-1088902427</t>
  </si>
  <si>
    <t>"cca 220 m vedení, 25 svítidel, drobný materiál-vypínače, krabice"</t>
  </si>
  <si>
    <t>0,25</t>
  </si>
  <si>
    <t>OST2</t>
  </si>
  <si>
    <t>Nové ocelové prvky pro uložení potrubí, včetně PKO, kotvení a přeložení potrubí, D+M</t>
  </si>
  <si>
    <t>138420137</t>
  </si>
  <si>
    <t>"včetně drobných ocelových prvků, které se nacházejí v dotčené oblasti a bude nutno je nahradit"</t>
  </si>
  <si>
    <t>"očištění na stupeň čistoty Sa 2,5 a epox. nátěr 2 x 0,300mm"</t>
  </si>
  <si>
    <t>0,5</t>
  </si>
  <si>
    <t>03 - Vedlejší rozpočtové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</si>
  <si>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</si>
  <si>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</si>
  <si>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</si>
  <si>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</si>
  <si>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</si>
  <si>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VRN3</t>
  </si>
  <si>
    <t>030001000</t>
  </si>
  <si>
    <t>1024</t>
  </si>
  <si>
    <t>-1996285483</t>
  </si>
  <si>
    <t>VRN4</t>
  </si>
  <si>
    <t>Inženýrská činnost</t>
  </si>
  <si>
    <t>043002000</t>
  </si>
  <si>
    <t>Zkoušky a ostatní měření</t>
  </si>
  <si>
    <t>-110082933</t>
  </si>
  <si>
    <t>"Průkazní a kontrolní zkoušky betonu - ověření vlivu přísad"1</t>
  </si>
  <si>
    <t>VRN6</t>
  </si>
  <si>
    <t>063503000</t>
  </si>
  <si>
    <t>Práce ve stísněném prostoru</t>
  </si>
  <si>
    <t>1543724478</t>
  </si>
  <si>
    <t>VRN9</t>
  </si>
  <si>
    <t>094002000</t>
  </si>
  <si>
    <t>Ostatní náklady související s výstavbou</t>
  </si>
  <si>
    <t>-1573755341</t>
  </si>
  <si>
    <t>"Vyčištění vnitřního prostoru sloupů"</t>
  </si>
  <si>
    <t>"Vysušení konstrukcí"1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</si>
</sst>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3"/>
      <c r="AQ5" s="23"/>
      <c r="AR5" s="21"/>
      <c r="BE5" s="29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3"/>
      <c r="AQ6" s="23"/>
      <c r="AR6" s="21"/>
      <c r="BE6" s="29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4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94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29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4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30</v>
      </c>
      <c r="AO13" s="23"/>
      <c r="AP13" s="23"/>
      <c r="AQ13" s="23"/>
      <c r="AR13" s="21"/>
      <c r="BE13" s="294"/>
      <c r="BS13" s="18" t="s">
        <v>6</v>
      </c>
    </row>
    <row r="14" spans="2:71" ht="12.75">
      <c r="B14" s="22"/>
      <c r="C14" s="23"/>
      <c r="D14" s="23"/>
      <c r="E14" s="317" t="s">
        <v>30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9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4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294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294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4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4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94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4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4"/>
    </row>
    <row r="23" spans="2:57" s="1" customFormat="1" ht="16.5" customHeight="1">
      <c r="B23" s="22"/>
      <c r="C23" s="23"/>
      <c r="D23" s="23"/>
      <c r="E23" s="319" t="s">
        <v>38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29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4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6">
        <f>ROUND(AG94,2)</f>
        <v>0</v>
      </c>
      <c r="AL26" s="297"/>
      <c r="AM26" s="297"/>
      <c r="AN26" s="297"/>
      <c r="AO26" s="297"/>
      <c r="AP26" s="37"/>
      <c r="AQ26" s="37"/>
      <c r="AR26" s="40"/>
      <c r="BE26" s="29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0" t="s">
        <v>40</v>
      </c>
      <c r="M28" s="320"/>
      <c r="N28" s="320"/>
      <c r="O28" s="320"/>
      <c r="P28" s="320"/>
      <c r="Q28" s="37"/>
      <c r="R28" s="37"/>
      <c r="S28" s="37"/>
      <c r="T28" s="37"/>
      <c r="U28" s="37"/>
      <c r="V28" s="37"/>
      <c r="W28" s="320" t="s">
        <v>41</v>
      </c>
      <c r="X28" s="320"/>
      <c r="Y28" s="320"/>
      <c r="Z28" s="320"/>
      <c r="AA28" s="320"/>
      <c r="AB28" s="320"/>
      <c r="AC28" s="320"/>
      <c r="AD28" s="320"/>
      <c r="AE28" s="320"/>
      <c r="AF28" s="37"/>
      <c r="AG28" s="37"/>
      <c r="AH28" s="37"/>
      <c r="AI28" s="37"/>
      <c r="AJ28" s="37"/>
      <c r="AK28" s="320" t="s">
        <v>42</v>
      </c>
      <c r="AL28" s="320"/>
      <c r="AM28" s="320"/>
      <c r="AN28" s="320"/>
      <c r="AO28" s="320"/>
      <c r="AP28" s="37"/>
      <c r="AQ28" s="37"/>
      <c r="AR28" s="40"/>
      <c r="BE28" s="294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21">
        <v>0.21</v>
      </c>
      <c r="M29" s="292"/>
      <c r="N29" s="292"/>
      <c r="O29" s="292"/>
      <c r="P29" s="292"/>
      <c r="Q29" s="42"/>
      <c r="R29" s="42"/>
      <c r="S29" s="42"/>
      <c r="T29" s="42"/>
      <c r="U29" s="42"/>
      <c r="V29" s="42"/>
      <c r="W29" s="291">
        <f>ROUND(AZ94,2)</f>
        <v>0</v>
      </c>
      <c r="X29" s="292"/>
      <c r="Y29" s="292"/>
      <c r="Z29" s="292"/>
      <c r="AA29" s="292"/>
      <c r="AB29" s="292"/>
      <c r="AC29" s="292"/>
      <c r="AD29" s="292"/>
      <c r="AE29" s="292"/>
      <c r="AF29" s="42"/>
      <c r="AG29" s="42"/>
      <c r="AH29" s="42"/>
      <c r="AI29" s="42"/>
      <c r="AJ29" s="42"/>
      <c r="AK29" s="291">
        <f>ROUND(AV94,2)</f>
        <v>0</v>
      </c>
      <c r="AL29" s="292"/>
      <c r="AM29" s="292"/>
      <c r="AN29" s="292"/>
      <c r="AO29" s="292"/>
      <c r="AP29" s="42"/>
      <c r="AQ29" s="42"/>
      <c r="AR29" s="43"/>
      <c r="BE29" s="295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21">
        <v>0.15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ROUND(BA94,2)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ROUND(AW94,2)</f>
        <v>0</v>
      </c>
      <c r="AL30" s="292"/>
      <c r="AM30" s="292"/>
      <c r="AN30" s="292"/>
      <c r="AO30" s="292"/>
      <c r="AP30" s="42"/>
      <c r="AQ30" s="42"/>
      <c r="AR30" s="43"/>
      <c r="BE30" s="295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21">
        <v>0.21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ROUND(BB94,2)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v>0</v>
      </c>
      <c r="AL31" s="292"/>
      <c r="AM31" s="292"/>
      <c r="AN31" s="292"/>
      <c r="AO31" s="292"/>
      <c r="AP31" s="42"/>
      <c r="AQ31" s="42"/>
      <c r="AR31" s="43"/>
      <c r="BE31" s="295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21">
        <v>0.15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ROUND(BC94,2)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295"/>
    </row>
    <row r="33" spans="2:57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21">
        <v>0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ROUND(BD94,2)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295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4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98" t="s">
        <v>51</v>
      </c>
      <c r="Y35" s="299"/>
      <c r="Z35" s="299"/>
      <c r="AA35" s="299"/>
      <c r="AB35" s="299"/>
      <c r="AC35" s="46"/>
      <c r="AD35" s="46"/>
      <c r="AE35" s="46"/>
      <c r="AF35" s="46"/>
      <c r="AG35" s="46"/>
      <c r="AH35" s="46"/>
      <c r="AI35" s="46"/>
      <c r="AJ35" s="46"/>
      <c r="AK35" s="300">
        <f>SUM(AK26:AK33)</f>
        <v>0</v>
      </c>
      <c r="AL35" s="299"/>
      <c r="AM35" s="299"/>
      <c r="AN35" s="299"/>
      <c r="AO35" s="30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01a-2020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1" t="str">
        <f>K6</f>
        <v>1.základní škola Hořovice</v>
      </c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Hořovice - Komenského 1245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3" t="str">
        <f>IF(AN8="","",AN8)</f>
        <v>2. 1. 2020</v>
      </c>
      <c r="AN87" s="31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1.základní škola Hořovice, 268 01 Hořovice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309" t="str">
        <f>IF(E17="","",E17)</f>
        <v>Ing. Roman Šafář</v>
      </c>
      <c r="AN89" s="310"/>
      <c r="AO89" s="310"/>
      <c r="AP89" s="310"/>
      <c r="AQ89" s="37"/>
      <c r="AR89" s="40"/>
      <c r="AS89" s="303" t="s">
        <v>59</v>
      </c>
      <c r="AT89" s="30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35</v>
      </c>
      <c r="AJ90" s="37"/>
      <c r="AK90" s="37"/>
      <c r="AL90" s="37"/>
      <c r="AM90" s="309" t="str">
        <f>IF(E20="","",E20)</f>
        <v xml:space="preserve"> </v>
      </c>
      <c r="AN90" s="310"/>
      <c r="AO90" s="310"/>
      <c r="AP90" s="310"/>
      <c r="AQ90" s="37"/>
      <c r="AR90" s="40"/>
      <c r="AS90" s="305"/>
      <c r="AT90" s="30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7"/>
      <c r="AT91" s="30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30" t="s">
        <v>60</v>
      </c>
      <c r="D92" s="323"/>
      <c r="E92" s="323"/>
      <c r="F92" s="323"/>
      <c r="G92" s="323"/>
      <c r="H92" s="74"/>
      <c r="I92" s="322" t="s">
        <v>61</v>
      </c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5" t="s">
        <v>62</v>
      </c>
      <c r="AH92" s="323"/>
      <c r="AI92" s="323"/>
      <c r="AJ92" s="323"/>
      <c r="AK92" s="323"/>
      <c r="AL92" s="323"/>
      <c r="AM92" s="323"/>
      <c r="AN92" s="322" t="s">
        <v>63</v>
      </c>
      <c r="AO92" s="323"/>
      <c r="AP92" s="324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8">
        <f>ROUND(SUM(AG95:AG97),2)</f>
        <v>0</v>
      </c>
      <c r="AH94" s="328"/>
      <c r="AI94" s="328"/>
      <c r="AJ94" s="328"/>
      <c r="AK94" s="328"/>
      <c r="AL94" s="328"/>
      <c r="AM94" s="328"/>
      <c r="AN94" s="329">
        <f>SUM(AG94,AT94)</f>
        <v>0</v>
      </c>
      <c r="AO94" s="329"/>
      <c r="AP94" s="329"/>
      <c r="AQ94" s="86" t="s">
        <v>1</v>
      </c>
      <c r="AR94" s="87"/>
      <c r="AS94" s="88">
        <f>ROUND(SUM(AS95:AS97),2)</f>
        <v>0</v>
      </c>
      <c r="AT94" s="89">
        <f>ROUND(SUM(AV94:AW94),2)</f>
        <v>0</v>
      </c>
      <c r="AU94" s="90">
        <f>ROUND(SUM(AU95:AU97),5)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ROUND(SUM(AZ95:AZ97),2)</f>
        <v>0</v>
      </c>
      <c r="BA94" s="89">
        <f>ROUND(SUM(BA95:BA97),2)</f>
        <v>0</v>
      </c>
      <c r="BB94" s="89">
        <f>ROUND(SUM(BB95:BB97),2)</f>
        <v>0</v>
      </c>
      <c r="BC94" s="89">
        <f>ROUND(SUM(BC95:BC97),2)</f>
        <v>0</v>
      </c>
      <c r="BD94" s="91">
        <f>ROUND(SUM(BD95:BD97),2)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16.5" customHeight="1">
      <c r="A95" s="94" t="s">
        <v>83</v>
      </c>
      <c r="B95" s="95"/>
      <c r="C95" s="96"/>
      <c r="D95" s="331" t="s">
        <v>84</v>
      </c>
      <c r="E95" s="331"/>
      <c r="F95" s="331"/>
      <c r="G95" s="331"/>
      <c r="H95" s="331"/>
      <c r="I95" s="97"/>
      <c r="J95" s="331" t="s">
        <v>85</v>
      </c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26">
        <f>'01 - Oprava ocelových slo...'!J32</f>
        <v>0</v>
      </c>
      <c r="AH95" s="327"/>
      <c r="AI95" s="327"/>
      <c r="AJ95" s="327"/>
      <c r="AK95" s="327"/>
      <c r="AL95" s="327"/>
      <c r="AM95" s="327"/>
      <c r="AN95" s="326">
        <f>SUM(AG95,AT95)</f>
        <v>0</v>
      </c>
      <c r="AO95" s="327"/>
      <c r="AP95" s="327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'01 - Oprava ocelových slo...'!P137</f>
        <v>0</v>
      </c>
      <c r="AV95" s="101">
        <f>'01 - Oprava ocelových slo...'!J35</f>
        <v>0</v>
      </c>
      <c r="AW95" s="101">
        <f>'01 - Oprava ocelových slo...'!J36</f>
        <v>0</v>
      </c>
      <c r="AX95" s="101">
        <f>'01 - Oprava ocelových slo...'!J37</f>
        <v>0</v>
      </c>
      <c r="AY95" s="101">
        <f>'01 - Oprava ocelových slo...'!J38</f>
        <v>0</v>
      </c>
      <c r="AZ95" s="101">
        <f>'01 - Oprava ocelových slo...'!F35</f>
        <v>0</v>
      </c>
      <c r="BA95" s="101">
        <f>'01 - Oprava ocelových slo...'!F36</f>
        <v>0</v>
      </c>
      <c r="BB95" s="101">
        <f>'01 - Oprava ocelových slo...'!F37</f>
        <v>0</v>
      </c>
      <c r="BC95" s="101">
        <f>'01 - Oprava ocelových slo...'!F38</f>
        <v>0</v>
      </c>
      <c r="BD95" s="103">
        <f>'01 - Oprava ocelových slo...'!F39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83</v>
      </c>
      <c r="B96" s="95"/>
      <c r="C96" s="96"/>
      <c r="D96" s="331" t="s">
        <v>90</v>
      </c>
      <c r="E96" s="331"/>
      <c r="F96" s="331"/>
      <c r="G96" s="331"/>
      <c r="H96" s="331"/>
      <c r="I96" s="97"/>
      <c r="J96" s="331" t="s">
        <v>91</v>
      </c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26">
        <f>'02 - Oprava ŽB konstrukcí...'!J32</f>
        <v>0</v>
      </c>
      <c r="AH96" s="327"/>
      <c r="AI96" s="327"/>
      <c r="AJ96" s="327"/>
      <c r="AK96" s="327"/>
      <c r="AL96" s="327"/>
      <c r="AM96" s="327"/>
      <c r="AN96" s="326">
        <f>SUM(AG96,AT96)</f>
        <v>0</v>
      </c>
      <c r="AO96" s="327"/>
      <c r="AP96" s="327"/>
      <c r="AQ96" s="98" t="s">
        <v>86</v>
      </c>
      <c r="AR96" s="99"/>
      <c r="AS96" s="100">
        <v>0</v>
      </c>
      <c r="AT96" s="101">
        <f>ROUND(SUM(AV96:AW96),2)</f>
        <v>0</v>
      </c>
      <c r="AU96" s="102">
        <f>'02 - Oprava ŽB konstrukcí...'!P137</f>
        <v>0</v>
      </c>
      <c r="AV96" s="101">
        <f>'02 - Oprava ŽB konstrukcí...'!J35</f>
        <v>0</v>
      </c>
      <c r="AW96" s="101">
        <f>'02 - Oprava ŽB konstrukcí...'!J36</f>
        <v>0</v>
      </c>
      <c r="AX96" s="101">
        <f>'02 - Oprava ŽB konstrukcí...'!J37</f>
        <v>0</v>
      </c>
      <c r="AY96" s="101">
        <f>'02 - Oprava ŽB konstrukcí...'!J38</f>
        <v>0</v>
      </c>
      <c r="AZ96" s="101">
        <f>'02 - Oprava ŽB konstrukcí...'!F35</f>
        <v>0</v>
      </c>
      <c r="BA96" s="101">
        <f>'02 - Oprava ŽB konstrukcí...'!F36</f>
        <v>0</v>
      </c>
      <c r="BB96" s="101">
        <f>'02 - Oprava ŽB konstrukcí...'!F37</f>
        <v>0</v>
      </c>
      <c r="BC96" s="101">
        <f>'02 - Oprava ŽB konstrukcí...'!F38</f>
        <v>0</v>
      </c>
      <c r="BD96" s="103">
        <f>'02 - Oprava ŽB konstrukcí...'!F39</f>
        <v>0</v>
      </c>
      <c r="BT96" s="104" t="s">
        <v>87</v>
      </c>
      <c r="BV96" s="104" t="s">
        <v>81</v>
      </c>
      <c r="BW96" s="104" t="s">
        <v>92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83</v>
      </c>
      <c r="B97" s="95"/>
      <c r="C97" s="96"/>
      <c r="D97" s="331" t="s">
        <v>93</v>
      </c>
      <c r="E97" s="331"/>
      <c r="F97" s="331"/>
      <c r="G97" s="331"/>
      <c r="H97" s="331"/>
      <c r="I97" s="97"/>
      <c r="J97" s="331" t="s">
        <v>94</v>
      </c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26">
        <f>'03 - Vedlejší rozpočtové ...'!J32</f>
        <v>0</v>
      </c>
      <c r="AH97" s="327"/>
      <c r="AI97" s="327"/>
      <c r="AJ97" s="327"/>
      <c r="AK97" s="327"/>
      <c r="AL97" s="327"/>
      <c r="AM97" s="327"/>
      <c r="AN97" s="326">
        <f>SUM(AG97,AT97)</f>
        <v>0</v>
      </c>
      <c r="AO97" s="327"/>
      <c r="AP97" s="327"/>
      <c r="AQ97" s="98" t="s">
        <v>86</v>
      </c>
      <c r="AR97" s="99"/>
      <c r="AS97" s="105">
        <v>0</v>
      </c>
      <c r="AT97" s="106">
        <f>ROUND(SUM(AV97:AW97),2)</f>
        <v>0</v>
      </c>
      <c r="AU97" s="107">
        <f>'03 - Vedlejší rozpočtové ...'!P131</f>
        <v>0</v>
      </c>
      <c r="AV97" s="106">
        <f>'03 - Vedlejší rozpočtové ...'!J35</f>
        <v>0</v>
      </c>
      <c r="AW97" s="106">
        <f>'03 - Vedlejší rozpočtové ...'!J36</f>
        <v>0</v>
      </c>
      <c r="AX97" s="106">
        <f>'03 - Vedlejší rozpočtové ...'!J37</f>
        <v>0</v>
      </c>
      <c r="AY97" s="106">
        <f>'03 - Vedlejší rozpočtové ...'!J38</f>
        <v>0</v>
      </c>
      <c r="AZ97" s="106">
        <f>'03 - Vedlejší rozpočtové ...'!F35</f>
        <v>0</v>
      </c>
      <c r="BA97" s="106">
        <f>'03 - Vedlejší rozpočtové ...'!F36</f>
        <v>0</v>
      </c>
      <c r="BB97" s="106">
        <f>'03 - Vedlejší rozpočtové ...'!F37</f>
        <v>0</v>
      </c>
      <c r="BC97" s="106">
        <f>'03 - Vedlejší rozpočtové ...'!F38</f>
        <v>0</v>
      </c>
      <c r="BD97" s="108">
        <f>'03 - Vedlejší rozpočtové ...'!F39</f>
        <v>0</v>
      </c>
      <c r="BT97" s="104" t="s">
        <v>87</v>
      </c>
      <c r="BV97" s="104" t="s">
        <v>81</v>
      </c>
      <c r="BW97" s="104" t="s">
        <v>95</v>
      </c>
      <c r="BX97" s="104" t="s">
        <v>5</v>
      </c>
      <c r="CL97" s="104" t="s">
        <v>1</v>
      </c>
      <c r="CM97" s="104" t="s">
        <v>89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algorithmName="SHA-512" hashValue="TC4QR4o+z4vO8/NQpg0OxAQuu/Dk/lovkattftCQkjyCQykDgiYeq/OXzp9fcT93GDuxg1zkFBQxZnQJCvIZEw==" saltValue="FfEoOFdR39npp+v91UygEtEEBARsnjszck4ZHptrMExXaLTCGbJxm7xWIYi+N9G/sgeWkS+EmoqUe9NOB57S3g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Oprava ocelových slo...'!C2" display="/"/>
    <hyperlink ref="A96" location="'02 - Oprava ŽB konstrukcí...'!C2" display="/"/>
    <hyperlink ref="A9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1.základní škola Hořovice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98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27</v>
      </c>
      <c r="F15" s="35"/>
      <c r="G15" s="35"/>
      <c r="H15" s="35"/>
      <c r="I15" s="118" t="s">
        <v>28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17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28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38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7" t="s">
        <v>99</v>
      </c>
      <c r="E30" s="35"/>
      <c r="F30" s="35"/>
      <c r="G30" s="35"/>
      <c r="H30" s="35"/>
      <c r="I30" s="116"/>
      <c r="J30" s="126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7" t="s">
        <v>100</v>
      </c>
      <c r="E31" s="35"/>
      <c r="F31" s="35"/>
      <c r="G31" s="35"/>
      <c r="H31" s="35"/>
      <c r="I31" s="116"/>
      <c r="J31" s="126">
        <f>J110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39</v>
      </c>
      <c r="E32" s="35"/>
      <c r="F32" s="35"/>
      <c r="G32" s="35"/>
      <c r="H32" s="35"/>
      <c r="I32" s="116"/>
      <c r="J32" s="129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41</v>
      </c>
      <c r="G34" s="35"/>
      <c r="H34" s="35"/>
      <c r="I34" s="131" t="s">
        <v>40</v>
      </c>
      <c r="J34" s="130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43</v>
      </c>
      <c r="E35" s="115" t="s">
        <v>44</v>
      </c>
      <c r="F35" s="133">
        <f>ROUND((SUM(BE110:BE117)+SUM(BE137:BE317)),2)</f>
        <v>0</v>
      </c>
      <c r="G35" s="35"/>
      <c r="H35" s="35"/>
      <c r="I35" s="134">
        <v>0.21</v>
      </c>
      <c r="J35" s="133">
        <f>ROUND(((SUM(BE110:BE117)+SUM(BE137:BE317))*I35),2)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45</v>
      </c>
      <c r="F36" s="133">
        <f>ROUND((SUM(BF110:BF117)+SUM(BF137:BF317)),2)</f>
        <v>0</v>
      </c>
      <c r="G36" s="35"/>
      <c r="H36" s="35"/>
      <c r="I36" s="134">
        <v>0.15</v>
      </c>
      <c r="J36" s="133">
        <f>ROUND(((SUM(BF110:BF117)+SUM(BF137:BF317))*I36),2)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3">
        <f>ROUND((SUM(BG110:BG117)+SUM(BG137:BG317)),2)</f>
        <v>0</v>
      </c>
      <c r="G37" s="35"/>
      <c r="H37" s="35"/>
      <c r="I37" s="134">
        <v>0.21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3">
        <f>ROUND((SUM(BH110:BH117)+SUM(BH137:BH317)),2)</f>
        <v>0</v>
      </c>
      <c r="G38" s="35"/>
      <c r="H38" s="35"/>
      <c r="I38" s="134">
        <v>0.15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3">
        <f>ROUND((SUM(BI110:BI117)+SUM(BI137:BI317)),2)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49</v>
      </c>
      <c r="E41" s="137"/>
      <c r="F41" s="137"/>
      <c r="G41" s="138" t="s">
        <v>50</v>
      </c>
      <c r="H41" s="139" t="s">
        <v>51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3" t="s">
        <v>52</v>
      </c>
      <c r="E50" s="144"/>
      <c r="F50" s="144"/>
      <c r="G50" s="143" t="s">
        <v>53</v>
      </c>
      <c r="H50" s="144"/>
      <c r="I50" s="145"/>
      <c r="J50" s="144"/>
      <c r="K50" s="14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6" t="s">
        <v>54</v>
      </c>
      <c r="E61" s="147"/>
      <c r="F61" s="148" t="s">
        <v>55</v>
      </c>
      <c r="G61" s="146" t="s">
        <v>54</v>
      </c>
      <c r="H61" s="147"/>
      <c r="I61" s="149"/>
      <c r="J61" s="150" t="s">
        <v>55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3" t="s">
        <v>56</v>
      </c>
      <c r="E65" s="151"/>
      <c r="F65" s="151"/>
      <c r="G65" s="143" t="s">
        <v>57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6" t="s">
        <v>54</v>
      </c>
      <c r="E76" s="147"/>
      <c r="F76" s="148" t="s">
        <v>55</v>
      </c>
      <c r="G76" s="146" t="s">
        <v>54</v>
      </c>
      <c r="H76" s="147"/>
      <c r="I76" s="149"/>
      <c r="J76" s="150" t="s">
        <v>55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9" t="str">
        <f>E7</f>
        <v>1.základní škola Hořovice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01 - Oprava ocelových sloupů u bazénu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Hořovice - Komenského 1245</v>
      </c>
      <c r="G89" s="37"/>
      <c r="H89" s="37"/>
      <c r="I89" s="118" t="s">
        <v>22</v>
      </c>
      <c r="J89" s="67" t="str">
        <f>IF(J12="","",J12)</f>
        <v>2. 1. 2020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1.základní škola Hořovice, 268 01 Hořovice</v>
      </c>
      <c r="G91" s="37"/>
      <c r="H91" s="37"/>
      <c r="I91" s="118" t="s">
        <v>31</v>
      </c>
      <c r="J91" s="33" t="str">
        <f>E21</f>
        <v>Ing. Roman Šafář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102</v>
      </c>
      <c r="D94" s="160"/>
      <c r="E94" s="160"/>
      <c r="F94" s="160"/>
      <c r="G94" s="160"/>
      <c r="H94" s="160"/>
      <c r="I94" s="161"/>
      <c r="J94" s="162" t="s">
        <v>103</v>
      </c>
      <c r="K94" s="16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3" t="s">
        <v>104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64"/>
      <c r="C97" s="165"/>
      <c r="D97" s="166" t="s">
        <v>106</v>
      </c>
      <c r="E97" s="167"/>
      <c r="F97" s="167"/>
      <c r="G97" s="167"/>
      <c r="H97" s="167"/>
      <c r="I97" s="168"/>
      <c r="J97" s="169">
        <f>J138</f>
        <v>0</v>
      </c>
      <c r="K97" s="165"/>
      <c r="L97" s="170"/>
    </row>
    <row r="98" spans="2:12" s="10" customFormat="1" ht="19.9" customHeight="1">
      <c r="B98" s="171"/>
      <c r="C98" s="172"/>
      <c r="D98" s="173" t="s">
        <v>107</v>
      </c>
      <c r="E98" s="174"/>
      <c r="F98" s="174"/>
      <c r="G98" s="174"/>
      <c r="H98" s="174"/>
      <c r="I98" s="175"/>
      <c r="J98" s="176">
        <f>J139</f>
        <v>0</v>
      </c>
      <c r="K98" s="172"/>
      <c r="L98" s="177"/>
    </row>
    <row r="99" spans="2:12" s="10" customFormat="1" ht="19.9" customHeight="1">
      <c r="B99" s="171"/>
      <c r="C99" s="172"/>
      <c r="D99" s="173" t="s">
        <v>108</v>
      </c>
      <c r="E99" s="174"/>
      <c r="F99" s="174"/>
      <c r="G99" s="174"/>
      <c r="H99" s="174"/>
      <c r="I99" s="175"/>
      <c r="J99" s="176">
        <f>J183</f>
        <v>0</v>
      </c>
      <c r="K99" s="172"/>
      <c r="L99" s="177"/>
    </row>
    <row r="100" spans="2:12" s="10" customFormat="1" ht="19.9" customHeight="1">
      <c r="B100" s="171"/>
      <c r="C100" s="172"/>
      <c r="D100" s="173" t="s">
        <v>109</v>
      </c>
      <c r="E100" s="174"/>
      <c r="F100" s="174"/>
      <c r="G100" s="174"/>
      <c r="H100" s="174"/>
      <c r="I100" s="175"/>
      <c r="J100" s="176">
        <f>J188</f>
        <v>0</v>
      </c>
      <c r="K100" s="172"/>
      <c r="L100" s="177"/>
    </row>
    <row r="101" spans="2:12" s="10" customFormat="1" ht="19.9" customHeight="1">
      <c r="B101" s="171"/>
      <c r="C101" s="172"/>
      <c r="D101" s="173" t="s">
        <v>110</v>
      </c>
      <c r="E101" s="174"/>
      <c r="F101" s="174"/>
      <c r="G101" s="174"/>
      <c r="H101" s="174"/>
      <c r="I101" s="175"/>
      <c r="J101" s="176">
        <f>J192</f>
        <v>0</v>
      </c>
      <c r="K101" s="172"/>
      <c r="L101" s="177"/>
    </row>
    <row r="102" spans="2:12" s="10" customFormat="1" ht="19.9" customHeight="1">
      <c r="B102" s="171"/>
      <c r="C102" s="172"/>
      <c r="D102" s="173" t="s">
        <v>111</v>
      </c>
      <c r="E102" s="174"/>
      <c r="F102" s="174"/>
      <c r="G102" s="174"/>
      <c r="H102" s="174"/>
      <c r="I102" s="175"/>
      <c r="J102" s="176">
        <f>J235</f>
        <v>0</v>
      </c>
      <c r="K102" s="172"/>
      <c r="L102" s="177"/>
    </row>
    <row r="103" spans="2:12" s="10" customFormat="1" ht="19.9" customHeight="1">
      <c r="B103" s="171"/>
      <c r="C103" s="172"/>
      <c r="D103" s="173" t="s">
        <v>112</v>
      </c>
      <c r="E103" s="174"/>
      <c r="F103" s="174"/>
      <c r="G103" s="174"/>
      <c r="H103" s="174"/>
      <c r="I103" s="175"/>
      <c r="J103" s="176">
        <f>J246</f>
        <v>0</v>
      </c>
      <c r="K103" s="172"/>
      <c r="L103" s="177"/>
    </row>
    <row r="104" spans="2:12" s="9" customFormat="1" ht="24.95" customHeight="1">
      <c r="B104" s="164"/>
      <c r="C104" s="165"/>
      <c r="D104" s="166" t="s">
        <v>113</v>
      </c>
      <c r="E104" s="167"/>
      <c r="F104" s="167"/>
      <c r="G104" s="167"/>
      <c r="H104" s="167"/>
      <c r="I104" s="168"/>
      <c r="J104" s="169">
        <f>J250</f>
        <v>0</v>
      </c>
      <c r="K104" s="165"/>
      <c r="L104" s="170"/>
    </row>
    <row r="105" spans="2:12" s="10" customFormat="1" ht="19.9" customHeight="1">
      <c r="B105" s="171"/>
      <c r="C105" s="172"/>
      <c r="D105" s="173" t="s">
        <v>114</v>
      </c>
      <c r="E105" s="174"/>
      <c r="F105" s="174"/>
      <c r="G105" s="174"/>
      <c r="H105" s="174"/>
      <c r="I105" s="175"/>
      <c r="J105" s="176">
        <f>J251</f>
        <v>0</v>
      </c>
      <c r="K105" s="172"/>
      <c r="L105" s="177"/>
    </row>
    <row r="106" spans="2:12" s="10" customFormat="1" ht="19.9" customHeight="1">
      <c r="B106" s="171"/>
      <c r="C106" s="172"/>
      <c r="D106" s="173" t="s">
        <v>115</v>
      </c>
      <c r="E106" s="174"/>
      <c r="F106" s="174"/>
      <c r="G106" s="174"/>
      <c r="H106" s="174"/>
      <c r="I106" s="175"/>
      <c r="J106" s="176">
        <f>J258</f>
        <v>0</v>
      </c>
      <c r="K106" s="172"/>
      <c r="L106" s="177"/>
    </row>
    <row r="107" spans="2:12" s="10" customFormat="1" ht="19.9" customHeight="1">
      <c r="B107" s="171"/>
      <c r="C107" s="172"/>
      <c r="D107" s="173" t="s">
        <v>116</v>
      </c>
      <c r="E107" s="174"/>
      <c r="F107" s="174"/>
      <c r="G107" s="174"/>
      <c r="H107" s="174"/>
      <c r="I107" s="175"/>
      <c r="J107" s="176">
        <f>J270</f>
        <v>0</v>
      </c>
      <c r="K107" s="172"/>
      <c r="L107" s="177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9.25" customHeight="1">
      <c r="A110" s="35"/>
      <c r="B110" s="36"/>
      <c r="C110" s="163" t="s">
        <v>117</v>
      </c>
      <c r="D110" s="37"/>
      <c r="E110" s="37"/>
      <c r="F110" s="37"/>
      <c r="G110" s="37"/>
      <c r="H110" s="37"/>
      <c r="I110" s="116"/>
      <c r="J110" s="178">
        <f>ROUND(J111+J112+J113+J114+J115+J116,2)</f>
        <v>0</v>
      </c>
      <c r="K110" s="37"/>
      <c r="L110" s="52"/>
      <c r="N110" s="179" t="s">
        <v>43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36"/>
      <c r="C111" s="37"/>
      <c r="D111" s="342" t="s">
        <v>118</v>
      </c>
      <c r="E111" s="343"/>
      <c r="F111" s="343"/>
      <c r="G111" s="37"/>
      <c r="H111" s="37"/>
      <c r="I111" s="116"/>
      <c r="J111" s="181">
        <v>0</v>
      </c>
      <c r="K111" s="37"/>
      <c r="L111" s="182"/>
      <c r="M111" s="183"/>
      <c r="N111" s="184" t="s">
        <v>44</v>
      </c>
      <c r="O111" s="183"/>
      <c r="P111" s="183"/>
      <c r="Q111" s="183"/>
      <c r="R111" s="183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5" t="s">
        <v>119</v>
      </c>
      <c r="AZ111" s="183"/>
      <c r="BA111" s="183"/>
      <c r="BB111" s="183"/>
      <c r="BC111" s="183"/>
      <c r="BD111" s="183"/>
      <c r="BE111" s="186">
        <f aca="true" t="shared" si="0" ref="BE111:BE116">IF(N111="základní",J111,0)</f>
        <v>0</v>
      </c>
      <c r="BF111" s="186">
        <f aca="true" t="shared" si="1" ref="BF111:BF116">IF(N111="snížená",J111,0)</f>
        <v>0</v>
      </c>
      <c r="BG111" s="186">
        <f aca="true" t="shared" si="2" ref="BG111:BG116">IF(N111="zákl. přenesená",J111,0)</f>
        <v>0</v>
      </c>
      <c r="BH111" s="186">
        <f aca="true" t="shared" si="3" ref="BH111:BH116">IF(N111="sníž. přenesená",J111,0)</f>
        <v>0</v>
      </c>
      <c r="BI111" s="186">
        <f aca="true" t="shared" si="4" ref="BI111:BI116">IF(N111="nulová",J111,0)</f>
        <v>0</v>
      </c>
      <c r="BJ111" s="185" t="s">
        <v>87</v>
      </c>
      <c r="BK111" s="183"/>
      <c r="BL111" s="183"/>
      <c r="BM111" s="183"/>
    </row>
    <row r="112" spans="1:65" s="2" customFormat="1" ht="18" customHeight="1">
      <c r="A112" s="35"/>
      <c r="B112" s="36"/>
      <c r="C112" s="37"/>
      <c r="D112" s="342" t="s">
        <v>120</v>
      </c>
      <c r="E112" s="343"/>
      <c r="F112" s="343"/>
      <c r="G112" s="37"/>
      <c r="H112" s="37"/>
      <c r="I112" s="116"/>
      <c r="J112" s="181">
        <v>0</v>
      </c>
      <c r="K112" s="37"/>
      <c r="L112" s="182"/>
      <c r="M112" s="183"/>
      <c r="N112" s="184" t="s">
        <v>44</v>
      </c>
      <c r="O112" s="183"/>
      <c r="P112" s="183"/>
      <c r="Q112" s="183"/>
      <c r="R112" s="183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5" t="s">
        <v>119</v>
      </c>
      <c r="AZ112" s="183"/>
      <c r="BA112" s="183"/>
      <c r="BB112" s="183"/>
      <c r="BC112" s="183"/>
      <c r="BD112" s="183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3"/>
      <c r="BL112" s="183"/>
      <c r="BM112" s="183"/>
    </row>
    <row r="113" spans="1:65" s="2" customFormat="1" ht="18" customHeight="1">
      <c r="A113" s="35"/>
      <c r="B113" s="36"/>
      <c r="C113" s="37"/>
      <c r="D113" s="342" t="s">
        <v>121</v>
      </c>
      <c r="E113" s="343"/>
      <c r="F113" s="343"/>
      <c r="G113" s="37"/>
      <c r="H113" s="37"/>
      <c r="I113" s="116"/>
      <c r="J113" s="181">
        <v>0</v>
      </c>
      <c r="K113" s="37"/>
      <c r="L113" s="182"/>
      <c r="M113" s="183"/>
      <c r="N113" s="184" t="s">
        <v>44</v>
      </c>
      <c r="O113" s="183"/>
      <c r="P113" s="183"/>
      <c r="Q113" s="183"/>
      <c r="R113" s="183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5" t="s">
        <v>119</v>
      </c>
      <c r="AZ113" s="183"/>
      <c r="BA113" s="183"/>
      <c r="BB113" s="183"/>
      <c r="BC113" s="183"/>
      <c r="BD113" s="183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3"/>
      <c r="BL113" s="183"/>
      <c r="BM113" s="183"/>
    </row>
    <row r="114" spans="1:65" s="2" customFormat="1" ht="18" customHeight="1">
      <c r="A114" s="35"/>
      <c r="B114" s="36"/>
      <c r="C114" s="37"/>
      <c r="D114" s="342" t="s">
        <v>122</v>
      </c>
      <c r="E114" s="343"/>
      <c r="F114" s="343"/>
      <c r="G114" s="37"/>
      <c r="H114" s="37"/>
      <c r="I114" s="116"/>
      <c r="J114" s="181">
        <v>0</v>
      </c>
      <c r="K114" s="37"/>
      <c r="L114" s="182"/>
      <c r="M114" s="183"/>
      <c r="N114" s="184" t="s">
        <v>44</v>
      </c>
      <c r="O114" s="183"/>
      <c r="P114" s="183"/>
      <c r="Q114" s="183"/>
      <c r="R114" s="183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5" t="s">
        <v>119</v>
      </c>
      <c r="AZ114" s="183"/>
      <c r="BA114" s="183"/>
      <c r="BB114" s="183"/>
      <c r="BC114" s="183"/>
      <c r="BD114" s="183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3"/>
      <c r="BL114" s="183"/>
      <c r="BM114" s="183"/>
    </row>
    <row r="115" spans="1:65" s="2" customFormat="1" ht="18" customHeight="1">
      <c r="A115" s="35"/>
      <c r="B115" s="36"/>
      <c r="C115" s="37"/>
      <c r="D115" s="342" t="s">
        <v>123</v>
      </c>
      <c r="E115" s="343"/>
      <c r="F115" s="343"/>
      <c r="G115" s="37"/>
      <c r="H115" s="37"/>
      <c r="I115" s="116"/>
      <c r="J115" s="181">
        <v>0</v>
      </c>
      <c r="K115" s="37"/>
      <c r="L115" s="182"/>
      <c r="M115" s="183"/>
      <c r="N115" s="184" t="s">
        <v>44</v>
      </c>
      <c r="O115" s="183"/>
      <c r="P115" s="183"/>
      <c r="Q115" s="183"/>
      <c r="R115" s="183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5" t="s">
        <v>119</v>
      </c>
      <c r="AZ115" s="183"/>
      <c r="BA115" s="183"/>
      <c r="BB115" s="183"/>
      <c r="BC115" s="183"/>
      <c r="BD115" s="183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3"/>
      <c r="BL115" s="183"/>
      <c r="BM115" s="183"/>
    </row>
    <row r="116" spans="1:65" s="2" customFormat="1" ht="18" customHeight="1">
      <c r="A116" s="35"/>
      <c r="B116" s="36"/>
      <c r="C116" s="37"/>
      <c r="D116" s="180" t="s">
        <v>124</v>
      </c>
      <c r="E116" s="37"/>
      <c r="F116" s="37"/>
      <c r="G116" s="37"/>
      <c r="H116" s="37"/>
      <c r="I116" s="116"/>
      <c r="J116" s="181">
        <f>ROUND(J30*T116,2)</f>
        <v>0</v>
      </c>
      <c r="K116" s="37"/>
      <c r="L116" s="182"/>
      <c r="M116" s="183"/>
      <c r="N116" s="184" t="s">
        <v>44</v>
      </c>
      <c r="O116" s="183"/>
      <c r="P116" s="183"/>
      <c r="Q116" s="183"/>
      <c r="R116" s="183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5" t="s">
        <v>125</v>
      </c>
      <c r="AZ116" s="183"/>
      <c r="BA116" s="183"/>
      <c r="BB116" s="183"/>
      <c r="BC116" s="183"/>
      <c r="BD116" s="183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3"/>
      <c r="BL116" s="183"/>
      <c r="BM116" s="183"/>
    </row>
    <row r="117" spans="1:31" s="2" customFormat="1" ht="11.25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9.25" customHeight="1">
      <c r="A118" s="35"/>
      <c r="B118" s="36"/>
      <c r="C118" s="187" t="s">
        <v>126</v>
      </c>
      <c r="D118" s="160"/>
      <c r="E118" s="160"/>
      <c r="F118" s="160"/>
      <c r="G118" s="160"/>
      <c r="H118" s="160"/>
      <c r="I118" s="161"/>
      <c r="J118" s="188">
        <f>ROUND(J96+J110,2)</f>
        <v>0</v>
      </c>
      <c r="K118" s="160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5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8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127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39" t="str">
        <f>E7</f>
        <v>1.základní škola Hořovice</v>
      </c>
      <c r="F127" s="340"/>
      <c r="G127" s="340"/>
      <c r="H127" s="340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97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11" t="str">
        <f>E9</f>
        <v>01 - Oprava ocelových sloupů u bazénu</v>
      </c>
      <c r="F129" s="341"/>
      <c r="G129" s="341"/>
      <c r="H129" s="341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>Hořovice - Komenského 1245</v>
      </c>
      <c r="G131" s="37"/>
      <c r="H131" s="37"/>
      <c r="I131" s="118" t="s">
        <v>22</v>
      </c>
      <c r="J131" s="67" t="str">
        <f>IF(J12="","",J12)</f>
        <v>2. 1. 2020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24</v>
      </c>
      <c r="D133" s="37"/>
      <c r="E133" s="37"/>
      <c r="F133" s="28" t="str">
        <f>E15</f>
        <v>1.základní škola Hořovice, 268 01 Hořovice</v>
      </c>
      <c r="G133" s="37"/>
      <c r="H133" s="37"/>
      <c r="I133" s="118" t="s">
        <v>31</v>
      </c>
      <c r="J133" s="33" t="str">
        <f>E21</f>
        <v>Ing. Roman Šafář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29</v>
      </c>
      <c r="D134" s="37"/>
      <c r="E134" s="37"/>
      <c r="F134" s="28" t="str">
        <f>IF(E18="","",E18)</f>
        <v>Vyplň údaj</v>
      </c>
      <c r="G134" s="37"/>
      <c r="H134" s="37"/>
      <c r="I134" s="118" t="s">
        <v>35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89"/>
      <c r="B136" s="190"/>
      <c r="C136" s="191" t="s">
        <v>128</v>
      </c>
      <c r="D136" s="192" t="s">
        <v>64</v>
      </c>
      <c r="E136" s="192" t="s">
        <v>60</v>
      </c>
      <c r="F136" s="192" t="s">
        <v>61</v>
      </c>
      <c r="G136" s="192" t="s">
        <v>129</v>
      </c>
      <c r="H136" s="192" t="s">
        <v>130</v>
      </c>
      <c r="I136" s="193" t="s">
        <v>131</v>
      </c>
      <c r="J136" s="194" t="s">
        <v>103</v>
      </c>
      <c r="K136" s="195" t="s">
        <v>132</v>
      </c>
      <c r="L136" s="196"/>
      <c r="M136" s="76" t="s">
        <v>1</v>
      </c>
      <c r="N136" s="77" t="s">
        <v>43</v>
      </c>
      <c r="O136" s="77" t="s">
        <v>133</v>
      </c>
      <c r="P136" s="77" t="s">
        <v>134</v>
      </c>
      <c r="Q136" s="77" t="s">
        <v>135</v>
      </c>
      <c r="R136" s="77" t="s">
        <v>136</v>
      </c>
      <c r="S136" s="77" t="s">
        <v>137</v>
      </c>
      <c r="T136" s="78" t="s">
        <v>138</v>
      </c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</row>
    <row r="137" spans="1:63" s="2" customFormat="1" ht="22.9" customHeight="1">
      <c r="A137" s="35"/>
      <c r="B137" s="36"/>
      <c r="C137" s="83" t="s">
        <v>139</v>
      </c>
      <c r="D137" s="37"/>
      <c r="E137" s="37"/>
      <c r="F137" s="37"/>
      <c r="G137" s="37"/>
      <c r="H137" s="37"/>
      <c r="I137" s="116"/>
      <c r="J137" s="197">
        <f>BK137</f>
        <v>0</v>
      </c>
      <c r="K137" s="37"/>
      <c r="L137" s="40"/>
      <c r="M137" s="79"/>
      <c r="N137" s="198"/>
      <c r="O137" s="80"/>
      <c r="P137" s="199">
        <f>P138+P250</f>
        <v>0</v>
      </c>
      <c r="Q137" s="80"/>
      <c r="R137" s="199">
        <f>R138+R250</f>
        <v>91.68375672000002</v>
      </c>
      <c r="S137" s="80"/>
      <c r="T137" s="200">
        <f>T138+T250</f>
        <v>2.1941560000000004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78</v>
      </c>
      <c r="AU137" s="18" t="s">
        <v>105</v>
      </c>
      <c r="BK137" s="201">
        <f>BK138+BK250</f>
        <v>0</v>
      </c>
    </row>
    <row r="138" spans="2:63" s="12" customFormat="1" ht="25.9" customHeight="1">
      <c r="B138" s="202"/>
      <c r="C138" s="203"/>
      <c r="D138" s="204" t="s">
        <v>78</v>
      </c>
      <c r="E138" s="205" t="s">
        <v>140</v>
      </c>
      <c r="F138" s="205" t="s">
        <v>141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P139+P183+P188+P192+P235+P246</f>
        <v>0</v>
      </c>
      <c r="Q138" s="210"/>
      <c r="R138" s="211">
        <f>R139+R183+R188+R192+R235+R246</f>
        <v>10.797515960000002</v>
      </c>
      <c r="S138" s="210"/>
      <c r="T138" s="212">
        <f>T139+T183+T188+T192+T235+T246</f>
        <v>0.7728380000000001</v>
      </c>
      <c r="AR138" s="213" t="s">
        <v>87</v>
      </c>
      <c r="AT138" s="214" t="s">
        <v>78</v>
      </c>
      <c r="AU138" s="214" t="s">
        <v>79</v>
      </c>
      <c r="AY138" s="213" t="s">
        <v>142</v>
      </c>
      <c r="BK138" s="215">
        <f>BK139+BK183+BK188+BK192+BK235+BK246</f>
        <v>0</v>
      </c>
    </row>
    <row r="139" spans="2:63" s="12" customFormat="1" ht="22.9" customHeight="1">
      <c r="B139" s="202"/>
      <c r="C139" s="203"/>
      <c r="D139" s="204" t="s">
        <v>78</v>
      </c>
      <c r="E139" s="216" t="s">
        <v>89</v>
      </c>
      <c r="F139" s="216" t="s">
        <v>143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SUM(P140:P182)</f>
        <v>0</v>
      </c>
      <c r="Q139" s="210"/>
      <c r="R139" s="211">
        <f>SUM(R140:R182)</f>
        <v>10.631467440000002</v>
      </c>
      <c r="S139" s="210"/>
      <c r="T139" s="212">
        <f>SUM(T140:T182)</f>
        <v>0</v>
      </c>
      <c r="AR139" s="213" t="s">
        <v>87</v>
      </c>
      <c r="AT139" s="214" t="s">
        <v>78</v>
      </c>
      <c r="AU139" s="214" t="s">
        <v>87</v>
      </c>
      <c r="AY139" s="213" t="s">
        <v>142</v>
      </c>
      <c r="BK139" s="215">
        <f>SUM(BK140:BK182)</f>
        <v>0</v>
      </c>
    </row>
    <row r="140" spans="1:65" s="2" customFormat="1" ht="24" customHeight="1">
      <c r="A140" s="35"/>
      <c r="B140" s="36"/>
      <c r="C140" s="218" t="s">
        <v>87</v>
      </c>
      <c r="D140" s="218" t="s">
        <v>144</v>
      </c>
      <c r="E140" s="219" t="s">
        <v>145</v>
      </c>
      <c r="F140" s="220" t="s">
        <v>146</v>
      </c>
      <c r="G140" s="221" t="s">
        <v>147</v>
      </c>
      <c r="H140" s="222">
        <v>3.348</v>
      </c>
      <c r="I140" s="223"/>
      <c r="J140" s="224">
        <f>ROUND(I140*H140,2)</f>
        <v>0</v>
      </c>
      <c r="K140" s="225"/>
      <c r="L140" s="40"/>
      <c r="M140" s="226" t="s">
        <v>1</v>
      </c>
      <c r="N140" s="227" t="s">
        <v>44</v>
      </c>
      <c r="O140" s="72"/>
      <c r="P140" s="228">
        <f>O140*H140</f>
        <v>0</v>
      </c>
      <c r="Q140" s="228">
        <v>2.45329</v>
      </c>
      <c r="R140" s="228">
        <f>Q140*H140</f>
        <v>8.21361492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148</v>
      </c>
      <c r="AT140" s="230" t="s">
        <v>144</v>
      </c>
      <c r="AU140" s="230" t="s">
        <v>89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87</v>
      </c>
      <c r="BK140" s="231">
        <f>ROUND(I140*H140,2)</f>
        <v>0</v>
      </c>
      <c r="BL140" s="18" t="s">
        <v>148</v>
      </c>
      <c r="BM140" s="230" t="s">
        <v>149</v>
      </c>
    </row>
    <row r="141" spans="2:51" s="13" customFormat="1" ht="11.25">
      <c r="B141" s="232"/>
      <c r="C141" s="233"/>
      <c r="D141" s="234" t="s">
        <v>150</v>
      </c>
      <c r="E141" s="235" t="s">
        <v>1</v>
      </c>
      <c r="F141" s="236" t="s">
        <v>151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150</v>
      </c>
      <c r="AU141" s="242" t="s">
        <v>89</v>
      </c>
      <c r="AV141" s="13" t="s">
        <v>87</v>
      </c>
      <c r="AW141" s="13" t="s">
        <v>34</v>
      </c>
      <c r="AX141" s="13" t="s">
        <v>79</v>
      </c>
      <c r="AY141" s="242" t="s">
        <v>142</v>
      </c>
    </row>
    <row r="142" spans="2:51" s="14" customFormat="1" ht="11.25">
      <c r="B142" s="243"/>
      <c r="C142" s="244"/>
      <c r="D142" s="234" t="s">
        <v>150</v>
      </c>
      <c r="E142" s="245" t="s">
        <v>1</v>
      </c>
      <c r="F142" s="246" t="s">
        <v>152</v>
      </c>
      <c r="G142" s="244"/>
      <c r="H142" s="247">
        <v>2.616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150</v>
      </c>
      <c r="AU142" s="253" t="s">
        <v>89</v>
      </c>
      <c r="AV142" s="14" t="s">
        <v>89</v>
      </c>
      <c r="AW142" s="14" t="s">
        <v>34</v>
      </c>
      <c r="AX142" s="14" t="s">
        <v>79</v>
      </c>
      <c r="AY142" s="253" t="s">
        <v>142</v>
      </c>
    </row>
    <row r="143" spans="2:51" s="14" customFormat="1" ht="11.25">
      <c r="B143" s="243"/>
      <c r="C143" s="244"/>
      <c r="D143" s="234" t="s">
        <v>150</v>
      </c>
      <c r="E143" s="245" t="s">
        <v>1</v>
      </c>
      <c r="F143" s="246" t="s">
        <v>153</v>
      </c>
      <c r="G143" s="244"/>
      <c r="H143" s="247">
        <v>0.158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150</v>
      </c>
      <c r="AU143" s="253" t="s">
        <v>89</v>
      </c>
      <c r="AV143" s="14" t="s">
        <v>89</v>
      </c>
      <c r="AW143" s="14" t="s">
        <v>34</v>
      </c>
      <c r="AX143" s="14" t="s">
        <v>79</v>
      </c>
      <c r="AY143" s="253" t="s">
        <v>142</v>
      </c>
    </row>
    <row r="144" spans="2:51" s="13" customFormat="1" ht="11.25">
      <c r="B144" s="232"/>
      <c r="C144" s="233"/>
      <c r="D144" s="234" t="s">
        <v>150</v>
      </c>
      <c r="E144" s="235" t="s">
        <v>1</v>
      </c>
      <c r="F144" s="236" t="s">
        <v>154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150</v>
      </c>
      <c r="AU144" s="242" t="s">
        <v>89</v>
      </c>
      <c r="AV144" s="13" t="s">
        <v>87</v>
      </c>
      <c r="AW144" s="13" t="s">
        <v>34</v>
      </c>
      <c r="AX144" s="13" t="s">
        <v>79</v>
      </c>
      <c r="AY144" s="242" t="s">
        <v>142</v>
      </c>
    </row>
    <row r="145" spans="2:51" s="14" customFormat="1" ht="11.25">
      <c r="B145" s="243"/>
      <c r="C145" s="244"/>
      <c r="D145" s="234" t="s">
        <v>150</v>
      </c>
      <c r="E145" s="245" t="s">
        <v>1</v>
      </c>
      <c r="F145" s="246" t="s">
        <v>155</v>
      </c>
      <c r="G145" s="244"/>
      <c r="H145" s="247">
        <v>0.523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150</v>
      </c>
      <c r="AU145" s="253" t="s">
        <v>89</v>
      </c>
      <c r="AV145" s="14" t="s">
        <v>89</v>
      </c>
      <c r="AW145" s="14" t="s">
        <v>34</v>
      </c>
      <c r="AX145" s="14" t="s">
        <v>79</v>
      </c>
      <c r="AY145" s="253" t="s">
        <v>142</v>
      </c>
    </row>
    <row r="146" spans="2:51" s="14" customFormat="1" ht="11.25">
      <c r="B146" s="243"/>
      <c r="C146" s="244"/>
      <c r="D146" s="234" t="s">
        <v>150</v>
      </c>
      <c r="E146" s="245" t="s">
        <v>1</v>
      </c>
      <c r="F146" s="246" t="s">
        <v>156</v>
      </c>
      <c r="G146" s="244"/>
      <c r="H146" s="247">
        <v>0.032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150</v>
      </c>
      <c r="AU146" s="253" t="s">
        <v>89</v>
      </c>
      <c r="AV146" s="14" t="s">
        <v>89</v>
      </c>
      <c r="AW146" s="14" t="s">
        <v>34</v>
      </c>
      <c r="AX146" s="14" t="s">
        <v>79</v>
      </c>
      <c r="AY146" s="253" t="s">
        <v>142</v>
      </c>
    </row>
    <row r="147" spans="2:51" s="14" customFormat="1" ht="11.25">
      <c r="B147" s="243"/>
      <c r="C147" s="244"/>
      <c r="D147" s="234" t="s">
        <v>150</v>
      </c>
      <c r="E147" s="245" t="s">
        <v>1</v>
      </c>
      <c r="F147" s="246" t="s">
        <v>157</v>
      </c>
      <c r="G147" s="244"/>
      <c r="H147" s="247">
        <v>0.019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150</v>
      </c>
      <c r="AU147" s="253" t="s">
        <v>89</v>
      </c>
      <c r="AV147" s="14" t="s">
        <v>89</v>
      </c>
      <c r="AW147" s="14" t="s">
        <v>34</v>
      </c>
      <c r="AX147" s="14" t="s">
        <v>79</v>
      </c>
      <c r="AY147" s="253" t="s">
        <v>142</v>
      </c>
    </row>
    <row r="148" spans="2:51" s="15" customFormat="1" ht="11.25">
      <c r="B148" s="254"/>
      <c r="C148" s="255"/>
      <c r="D148" s="234" t="s">
        <v>150</v>
      </c>
      <c r="E148" s="256" t="s">
        <v>1</v>
      </c>
      <c r="F148" s="257" t="s">
        <v>158</v>
      </c>
      <c r="G148" s="255"/>
      <c r="H148" s="258">
        <v>3.348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150</v>
      </c>
      <c r="AU148" s="264" t="s">
        <v>89</v>
      </c>
      <c r="AV148" s="15" t="s">
        <v>148</v>
      </c>
      <c r="AW148" s="15" t="s">
        <v>34</v>
      </c>
      <c r="AX148" s="15" t="s">
        <v>87</v>
      </c>
      <c r="AY148" s="264" t="s">
        <v>142</v>
      </c>
    </row>
    <row r="149" spans="1:65" s="2" customFormat="1" ht="16.5" customHeight="1">
      <c r="A149" s="35"/>
      <c r="B149" s="36"/>
      <c r="C149" s="265" t="s">
        <v>89</v>
      </c>
      <c r="D149" s="265" t="s">
        <v>159</v>
      </c>
      <c r="E149" s="266" t="s">
        <v>160</v>
      </c>
      <c r="F149" s="267" t="s">
        <v>161</v>
      </c>
      <c r="G149" s="268" t="s">
        <v>162</v>
      </c>
      <c r="H149" s="269">
        <v>30.132</v>
      </c>
      <c r="I149" s="270"/>
      <c r="J149" s="271">
        <f>ROUND(I149*H149,2)</f>
        <v>0</v>
      </c>
      <c r="K149" s="272"/>
      <c r="L149" s="273"/>
      <c r="M149" s="274" t="s">
        <v>1</v>
      </c>
      <c r="N149" s="275" t="s">
        <v>44</v>
      </c>
      <c r="O149" s="72"/>
      <c r="P149" s="228">
        <f>O149*H149</f>
        <v>0</v>
      </c>
      <c r="Q149" s="228">
        <v>0.001</v>
      </c>
      <c r="R149" s="228">
        <f>Q149*H149</f>
        <v>0.030132000000000003</v>
      </c>
      <c r="S149" s="228">
        <v>0</v>
      </c>
      <c r="T149" s="22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0" t="s">
        <v>163</v>
      </c>
      <c r="AT149" s="230" t="s">
        <v>159</v>
      </c>
      <c r="AU149" s="230" t="s">
        <v>89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87</v>
      </c>
      <c r="BK149" s="231">
        <f>ROUND(I149*H149,2)</f>
        <v>0</v>
      </c>
      <c r="BL149" s="18" t="s">
        <v>148</v>
      </c>
      <c r="BM149" s="230" t="s">
        <v>164</v>
      </c>
    </row>
    <row r="150" spans="2:51" s="13" customFormat="1" ht="22.5">
      <c r="B150" s="232"/>
      <c r="C150" s="233"/>
      <c r="D150" s="234" t="s">
        <v>150</v>
      </c>
      <c r="E150" s="235" t="s">
        <v>1</v>
      </c>
      <c r="F150" s="236" t="s">
        <v>165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150</v>
      </c>
      <c r="AU150" s="242" t="s">
        <v>89</v>
      </c>
      <c r="AV150" s="13" t="s">
        <v>87</v>
      </c>
      <c r="AW150" s="13" t="s">
        <v>34</v>
      </c>
      <c r="AX150" s="13" t="s">
        <v>79</v>
      </c>
      <c r="AY150" s="242" t="s">
        <v>142</v>
      </c>
    </row>
    <row r="151" spans="2:51" s="14" customFormat="1" ht="11.25">
      <c r="B151" s="243"/>
      <c r="C151" s="244"/>
      <c r="D151" s="234" t="s">
        <v>150</v>
      </c>
      <c r="E151" s="245" t="s">
        <v>1</v>
      </c>
      <c r="F151" s="246" t="s">
        <v>166</v>
      </c>
      <c r="G151" s="244"/>
      <c r="H151" s="247">
        <v>30.132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150</v>
      </c>
      <c r="AU151" s="253" t="s">
        <v>89</v>
      </c>
      <c r="AV151" s="14" t="s">
        <v>89</v>
      </c>
      <c r="AW151" s="14" t="s">
        <v>34</v>
      </c>
      <c r="AX151" s="14" t="s">
        <v>87</v>
      </c>
      <c r="AY151" s="253" t="s">
        <v>142</v>
      </c>
    </row>
    <row r="152" spans="1:65" s="2" customFormat="1" ht="16.5" customHeight="1">
      <c r="A152" s="35"/>
      <c r="B152" s="36"/>
      <c r="C152" s="218" t="s">
        <v>167</v>
      </c>
      <c r="D152" s="218" t="s">
        <v>144</v>
      </c>
      <c r="E152" s="219" t="s">
        <v>168</v>
      </c>
      <c r="F152" s="220" t="s">
        <v>169</v>
      </c>
      <c r="G152" s="221" t="s">
        <v>170</v>
      </c>
      <c r="H152" s="222">
        <v>13.103</v>
      </c>
      <c r="I152" s="223"/>
      <c r="J152" s="224">
        <f>ROUND(I152*H152,2)</f>
        <v>0</v>
      </c>
      <c r="K152" s="225"/>
      <c r="L152" s="40"/>
      <c r="M152" s="226" t="s">
        <v>1</v>
      </c>
      <c r="N152" s="227" t="s">
        <v>44</v>
      </c>
      <c r="O152" s="72"/>
      <c r="P152" s="228">
        <f>O152*H152</f>
        <v>0</v>
      </c>
      <c r="Q152" s="228">
        <v>0.00264</v>
      </c>
      <c r="R152" s="228">
        <f>Q152*H152</f>
        <v>0.03459192</v>
      </c>
      <c r="S152" s="228">
        <v>0</v>
      </c>
      <c r="T152" s="22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0" t="s">
        <v>148</v>
      </c>
      <c r="AT152" s="230" t="s">
        <v>144</v>
      </c>
      <c r="AU152" s="230" t="s">
        <v>89</v>
      </c>
      <c r="AY152" s="18" t="s">
        <v>142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87</v>
      </c>
      <c r="BK152" s="231">
        <f>ROUND(I152*H152,2)</f>
        <v>0</v>
      </c>
      <c r="BL152" s="18" t="s">
        <v>148</v>
      </c>
      <c r="BM152" s="230" t="s">
        <v>171</v>
      </c>
    </row>
    <row r="153" spans="2:51" s="13" customFormat="1" ht="11.25">
      <c r="B153" s="232"/>
      <c r="C153" s="233"/>
      <c r="D153" s="234" t="s">
        <v>150</v>
      </c>
      <c r="E153" s="235" t="s">
        <v>1</v>
      </c>
      <c r="F153" s="236" t="s">
        <v>151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150</v>
      </c>
      <c r="AU153" s="242" t="s">
        <v>89</v>
      </c>
      <c r="AV153" s="13" t="s">
        <v>87</v>
      </c>
      <c r="AW153" s="13" t="s">
        <v>34</v>
      </c>
      <c r="AX153" s="13" t="s">
        <v>79</v>
      </c>
      <c r="AY153" s="242" t="s">
        <v>142</v>
      </c>
    </row>
    <row r="154" spans="2:51" s="14" customFormat="1" ht="11.25">
      <c r="B154" s="243"/>
      <c r="C154" s="244"/>
      <c r="D154" s="234" t="s">
        <v>150</v>
      </c>
      <c r="E154" s="245" t="s">
        <v>1</v>
      </c>
      <c r="F154" s="246" t="s">
        <v>172</v>
      </c>
      <c r="G154" s="244"/>
      <c r="H154" s="247">
        <v>10.877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150</v>
      </c>
      <c r="AU154" s="253" t="s">
        <v>89</v>
      </c>
      <c r="AV154" s="14" t="s">
        <v>89</v>
      </c>
      <c r="AW154" s="14" t="s">
        <v>34</v>
      </c>
      <c r="AX154" s="14" t="s">
        <v>79</v>
      </c>
      <c r="AY154" s="253" t="s">
        <v>142</v>
      </c>
    </row>
    <row r="155" spans="2:51" s="13" customFormat="1" ht="11.25">
      <c r="B155" s="232"/>
      <c r="C155" s="233"/>
      <c r="D155" s="234" t="s">
        <v>150</v>
      </c>
      <c r="E155" s="235" t="s">
        <v>1</v>
      </c>
      <c r="F155" s="236" t="s">
        <v>154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150</v>
      </c>
      <c r="AU155" s="242" t="s">
        <v>89</v>
      </c>
      <c r="AV155" s="13" t="s">
        <v>87</v>
      </c>
      <c r="AW155" s="13" t="s">
        <v>34</v>
      </c>
      <c r="AX155" s="13" t="s">
        <v>79</v>
      </c>
      <c r="AY155" s="242" t="s">
        <v>142</v>
      </c>
    </row>
    <row r="156" spans="2:51" s="14" customFormat="1" ht="11.25">
      <c r="B156" s="243"/>
      <c r="C156" s="244"/>
      <c r="D156" s="234" t="s">
        <v>150</v>
      </c>
      <c r="E156" s="245" t="s">
        <v>1</v>
      </c>
      <c r="F156" s="246" t="s">
        <v>173</v>
      </c>
      <c r="G156" s="244"/>
      <c r="H156" s="247">
        <v>2.226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150</v>
      </c>
      <c r="AU156" s="253" t="s">
        <v>89</v>
      </c>
      <c r="AV156" s="14" t="s">
        <v>89</v>
      </c>
      <c r="AW156" s="14" t="s">
        <v>34</v>
      </c>
      <c r="AX156" s="14" t="s">
        <v>79</v>
      </c>
      <c r="AY156" s="253" t="s">
        <v>142</v>
      </c>
    </row>
    <row r="157" spans="2:51" s="15" customFormat="1" ht="11.25">
      <c r="B157" s="254"/>
      <c r="C157" s="255"/>
      <c r="D157" s="234" t="s">
        <v>150</v>
      </c>
      <c r="E157" s="256" t="s">
        <v>1</v>
      </c>
      <c r="F157" s="257" t="s">
        <v>158</v>
      </c>
      <c r="G157" s="255"/>
      <c r="H157" s="258">
        <v>13.103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150</v>
      </c>
      <c r="AU157" s="264" t="s">
        <v>89</v>
      </c>
      <c r="AV157" s="15" t="s">
        <v>148</v>
      </c>
      <c r="AW157" s="15" t="s">
        <v>34</v>
      </c>
      <c r="AX157" s="15" t="s">
        <v>87</v>
      </c>
      <c r="AY157" s="264" t="s">
        <v>142</v>
      </c>
    </row>
    <row r="158" spans="1:65" s="2" customFormat="1" ht="16.5" customHeight="1">
      <c r="A158" s="35"/>
      <c r="B158" s="36"/>
      <c r="C158" s="218" t="s">
        <v>148</v>
      </c>
      <c r="D158" s="218" t="s">
        <v>144</v>
      </c>
      <c r="E158" s="219" t="s">
        <v>174</v>
      </c>
      <c r="F158" s="220" t="s">
        <v>175</v>
      </c>
      <c r="G158" s="221" t="s">
        <v>170</v>
      </c>
      <c r="H158" s="222">
        <v>13.103</v>
      </c>
      <c r="I158" s="223"/>
      <c r="J158" s="224">
        <f>ROUND(I158*H158,2)</f>
        <v>0</v>
      </c>
      <c r="K158" s="225"/>
      <c r="L158" s="40"/>
      <c r="M158" s="226" t="s">
        <v>1</v>
      </c>
      <c r="N158" s="227" t="s">
        <v>44</v>
      </c>
      <c r="O158" s="7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0" t="s">
        <v>148</v>
      </c>
      <c r="AT158" s="230" t="s">
        <v>144</v>
      </c>
      <c r="AU158" s="230" t="s">
        <v>89</v>
      </c>
      <c r="AY158" s="18" t="s">
        <v>142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87</v>
      </c>
      <c r="BK158" s="231">
        <f>ROUND(I158*H158,2)</f>
        <v>0</v>
      </c>
      <c r="BL158" s="18" t="s">
        <v>148</v>
      </c>
      <c r="BM158" s="230" t="s">
        <v>176</v>
      </c>
    </row>
    <row r="159" spans="1:65" s="2" customFormat="1" ht="16.5" customHeight="1">
      <c r="A159" s="35"/>
      <c r="B159" s="36"/>
      <c r="C159" s="218" t="s">
        <v>177</v>
      </c>
      <c r="D159" s="218" t="s">
        <v>144</v>
      </c>
      <c r="E159" s="219" t="s">
        <v>178</v>
      </c>
      <c r="F159" s="220" t="s">
        <v>179</v>
      </c>
      <c r="G159" s="221" t="s">
        <v>180</v>
      </c>
      <c r="H159" s="222">
        <v>12</v>
      </c>
      <c r="I159" s="223"/>
      <c r="J159" s="224">
        <f>ROUND(I159*H159,2)</f>
        <v>0</v>
      </c>
      <c r="K159" s="225"/>
      <c r="L159" s="40"/>
      <c r="M159" s="226" t="s">
        <v>1</v>
      </c>
      <c r="N159" s="227" t="s">
        <v>44</v>
      </c>
      <c r="O159" s="72"/>
      <c r="P159" s="228">
        <f>O159*H159</f>
        <v>0</v>
      </c>
      <c r="Q159" s="228">
        <v>0.00308</v>
      </c>
      <c r="R159" s="228">
        <f>Q159*H159</f>
        <v>0.03696</v>
      </c>
      <c r="S159" s="228">
        <v>0</v>
      </c>
      <c r="T159" s="22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0" t="s">
        <v>148</v>
      </c>
      <c r="AT159" s="230" t="s">
        <v>144</v>
      </c>
      <c r="AU159" s="230" t="s">
        <v>89</v>
      </c>
      <c r="AY159" s="18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87</v>
      </c>
      <c r="BK159" s="231">
        <f>ROUND(I159*H159,2)</f>
        <v>0</v>
      </c>
      <c r="BL159" s="18" t="s">
        <v>148</v>
      </c>
      <c r="BM159" s="230" t="s">
        <v>181</v>
      </c>
    </row>
    <row r="160" spans="2:51" s="13" customFormat="1" ht="22.5">
      <c r="B160" s="232"/>
      <c r="C160" s="233"/>
      <c r="D160" s="234" t="s">
        <v>150</v>
      </c>
      <c r="E160" s="235" t="s">
        <v>1</v>
      </c>
      <c r="F160" s="236" t="s">
        <v>182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150</v>
      </c>
      <c r="AU160" s="242" t="s">
        <v>89</v>
      </c>
      <c r="AV160" s="13" t="s">
        <v>87</v>
      </c>
      <c r="AW160" s="13" t="s">
        <v>34</v>
      </c>
      <c r="AX160" s="13" t="s">
        <v>79</v>
      </c>
      <c r="AY160" s="242" t="s">
        <v>142</v>
      </c>
    </row>
    <row r="161" spans="2:51" s="14" customFormat="1" ht="11.25">
      <c r="B161" s="243"/>
      <c r="C161" s="244"/>
      <c r="D161" s="234" t="s">
        <v>150</v>
      </c>
      <c r="E161" s="245" t="s">
        <v>1</v>
      </c>
      <c r="F161" s="246" t="s">
        <v>183</v>
      </c>
      <c r="G161" s="244"/>
      <c r="H161" s="247">
        <v>12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150</v>
      </c>
      <c r="AU161" s="253" t="s">
        <v>89</v>
      </c>
      <c r="AV161" s="14" t="s">
        <v>89</v>
      </c>
      <c r="AW161" s="14" t="s">
        <v>34</v>
      </c>
      <c r="AX161" s="14" t="s">
        <v>87</v>
      </c>
      <c r="AY161" s="253" t="s">
        <v>142</v>
      </c>
    </row>
    <row r="162" spans="1:65" s="2" customFormat="1" ht="24" customHeight="1">
      <c r="A162" s="35"/>
      <c r="B162" s="36"/>
      <c r="C162" s="218" t="s">
        <v>184</v>
      </c>
      <c r="D162" s="218" t="s">
        <v>144</v>
      </c>
      <c r="E162" s="219" t="s">
        <v>185</v>
      </c>
      <c r="F162" s="220" t="s">
        <v>186</v>
      </c>
      <c r="G162" s="221" t="s">
        <v>187</v>
      </c>
      <c r="H162" s="222">
        <v>0.544</v>
      </c>
      <c r="I162" s="223"/>
      <c r="J162" s="224">
        <f>ROUND(I162*H162,2)</f>
        <v>0</v>
      </c>
      <c r="K162" s="225"/>
      <c r="L162" s="40"/>
      <c r="M162" s="226" t="s">
        <v>1</v>
      </c>
      <c r="N162" s="227" t="s">
        <v>44</v>
      </c>
      <c r="O162" s="72"/>
      <c r="P162" s="228">
        <f>O162*H162</f>
        <v>0</v>
      </c>
      <c r="Q162" s="228">
        <v>1.06017</v>
      </c>
      <c r="R162" s="228">
        <f>Q162*H162</f>
        <v>0.5767324800000001</v>
      </c>
      <c r="S162" s="228">
        <v>0</v>
      </c>
      <c r="T162" s="22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0" t="s">
        <v>148</v>
      </c>
      <c r="AT162" s="230" t="s">
        <v>144</v>
      </c>
      <c r="AU162" s="230" t="s">
        <v>89</v>
      </c>
      <c r="AY162" s="18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87</v>
      </c>
      <c r="BK162" s="231">
        <f>ROUND(I162*H162,2)</f>
        <v>0</v>
      </c>
      <c r="BL162" s="18" t="s">
        <v>148</v>
      </c>
      <c r="BM162" s="230" t="s">
        <v>188</v>
      </c>
    </row>
    <row r="163" spans="1:65" s="2" customFormat="1" ht="16.5" customHeight="1">
      <c r="A163" s="35"/>
      <c r="B163" s="36"/>
      <c r="C163" s="218" t="s">
        <v>189</v>
      </c>
      <c r="D163" s="218" t="s">
        <v>144</v>
      </c>
      <c r="E163" s="219" t="s">
        <v>190</v>
      </c>
      <c r="F163" s="220" t="s">
        <v>191</v>
      </c>
      <c r="G163" s="221" t="s">
        <v>147</v>
      </c>
      <c r="H163" s="222">
        <v>0.558</v>
      </c>
      <c r="I163" s="223"/>
      <c r="J163" s="224">
        <f>ROUND(I163*H163,2)</f>
        <v>0</v>
      </c>
      <c r="K163" s="225"/>
      <c r="L163" s="40"/>
      <c r="M163" s="226" t="s">
        <v>1</v>
      </c>
      <c r="N163" s="227" t="s">
        <v>44</v>
      </c>
      <c r="O163" s="72"/>
      <c r="P163" s="228">
        <f>O163*H163</f>
        <v>0</v>
      </c>
      <c r="Q163" s="228">
        <v>2.25634</v>
      </c>
      <c r="R163" s="228">
        <f>Q163*H163</f>
        <v>1.25903772</v>
      </c>
      <c r="S163" s="228">
        <v>0</v>
      </c>
      <c r="T163" s="22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0" t="s">
        <v>148</v>
      </c>
      <c r="AT163" s="230" t="s">
        <v>144</v>
      </c>
      <c r="AU163" s="230" t="s">
        <v>89</v>
      </c>
      <c r="AY163" s="18" t="s">
        <v>142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87</v>
      </c>
      <c r="BK163" s="231">
        <f>ROUND(I163*H163,2)</f>
        <v>0</v>
      </c>
      <c r="BL163" s="18" t="s">
        <v>148</v>
      </c>
      <c r="BM163" s="230" t="s">
        <v>192</v>
      </c>
    </row>
    <row r="164" spans="2:51" s="13" customFormat="1" ht="22.5">
      <c r="B164" s="232"/>
      <c r="C164" s="233"/>
      <c r="D164" s="234" t="s">
        <v>150</v>
      </c>
      <c r="E164" s="235" t="s">
        <v>1</v>
      </c>
      <c r="F164" s="236" t="s">
        <v>193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150</v>
      </c>
      <c r="AU164" s="242" t="s">
        <v>89</v>
      </c>
      <c r="AV164" s="13" t="s">
        <v>87</v>
      </c>
      <c r="AW164" s="13" t="s">
        <v>34</v>
      </c>
      <c r="AX164" s="13" t="s">
        <v>79</v>
      </c>
      <c r="AY164" s="242" t="s">
        <v>142</v>
      </c>
    </row>
    <row r="165" spans="2:51" s="14" customFormat="1" ht="11.25">
      <c r="B165" s="243"/>
      <c r="C165" s="244"/>
      <c r="D165" s="234" t="s">
        <v>150</v>
      </c>
      <c r="E165" s="245" t="s">
        <v>1</v>
      </c>
      <c r="F165" s="246" t="s">
        <v>194</v>
      </c>
      <c r="G165" s="244"/>
      <c r="H165" s="247">
        <v>0.036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150</v>
      </c>
      <c r="AU165" s="253" t="s">
        <v>89</v>
      </c>
      <c r="AV165" s="14" t="s">
        <v>89</v>
      </c>
      <c r="AW165" s="14" t="s">
        <v>34</v>
      </c>
      <c r="AX165" s="14" t="s">
        <v>79</v>
      </c>
      <c r="AY165" s="253" t="s">
        <v>142</v>
      </c>
    </row>
    <row r="166" spans="2:51" s="13" customFormat="1" ht="22.5">
      <c r="B166" s="232"/>
      <c r="C166" s="233"/>
      <c r="D166" s="234" t="s">
        <v>150</v>
      </c>
      <c r="E166" s="235" t="s">
        <v>1</v>
      </c>
      <c r="F166" s="236" t="s">
        <v>195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150</v>
      </c>
      <c r="AU166" s="242" t="s">
        <v>89</v>
      </c>
      <c r="AV166" s="13" t="s">
        <v>87</v>
      </c>
      <c r="AW166" s="13" t="s">
        <v>34</v>
      </c>
      <c r="AX166" s="13" t="s">
        <v>79</v>
      </c>
      <c r="AY166" s="242" t="s">
        <v>142</v>
      </c>
    </row>
    <row r="167" spans="2:51" s="14" customFormat="1" ht="11.25">
      <c r="B167" s="243"/>
      <c r="C167" s="244"/>
      <c r="D167" s="234" t="s">
        <v>150</v>
      </c>
      <c r="E167" s="245" t="s">
        <v>1</v>
      </c>
      <c r="F167" s="246" t="s">
        <v>196</v>
      </c>
      <c r="G167" s="244"/>
      <c r="H167" s="247">
        <v>0.522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150</v>
      </c>
      <c r="AU167" s="253" t="s">
        <v>89</v>
      </c>
      <c r="AV167" s="14" t="s">
        <v>89</v>
      </c>
      <c r="AW167" s="14" t="s">
        <v>34</v>
      </c>
      <c r="AX167" s="14" t="s">
        <v>79</v>
      </c>
      <c r="AY167" s="253" t="s">
        <v>142</v>
      </c>
    </row>
    <row r="168" spans="2:51" s="15" customFormat="1" ht="11.25">
      <c r="B168" s="254"/>
      <c r="C168" s="255"/>
      <c r="D168" s="234" t="s">
        <v>150</v>
      </c>
      <c r="E168" s="256" t="s">
        <v>1</v>
      </c>
      <c r="F168" s="257" t="s">
        <v>158</v>
      </c>
      <c r="G168" s="255"/>
      <c r="H168" s="258">
        <v>0.558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150</v>
      </c>
      <c r="AU168" s="264" t="s">
        <v>89</v>
      </c>
      <c r="AV168" s="15" t="s">
        <v>148</v>
      </c>
      <c r="AW168" s="15" t="s">
        <v>34</v>
      </c>
      <c r="AX168" s="15" t="s">
        <v>87</v>
      </c>
      <c r="AY168" s="264" t="s">
        <v>142</v>
      </c>
    </row>
    <row r="169" spans="1:65" s="2" customFormat="1" ht="16.5" customHeight="1">
      <c r="A169" s="35"/>
      <c r="B169" s="36"/>
      <c r="C169" s="218" t="s">
        <v>163</v>
      </c>
      <c r="D169" s="218" t="s">
        <v>144</v>
      </c>
      <c r="E169" s="219" t="s">
        <v>197</v>
      </c>
      <c r="F169" s="220" t="s">
        <v>198</v>
      </c>
      <c r="G169" s="221" t="s">
        <v>170</v>
      </c>
      <c r="H169" s="222">
        <v>2.61</v>
      </c>
      <c r="I169" s="223"/>
      <c r="J169" s="224">
        <f>ROUND(I169*H169,2)</f>
        <v>0</v>
      </c>
      <c r="K169" s="225"/>
      <c r="L169" s="40"/>
      <c r="M169" s="226" t="s">
        <v>1</v>
      </c>
      <c r="N169" s="227" t="s">
        <v>44</v>
      </c>
      <c r="O169" s="72"/>
      <c r="P169" s="228">
        <f>O169*H169</f>
        <v>0</v>
      </c>
      <c r="Q169" s="228">
        <v>0.05324</v>
      </c>
      <c r="R169" s="228">
        <f>Q169*H169</f>
        <v>0.1389564</v>
      </c>
      <c r="S169" s="228">
        <v>0</v>
      </c>
      <c r="T169" s="22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0" t="s">
        <v>148</v>
      </c>
      <c r="AT169" s="230" t="s">
        <v>144</v>
      </c>
      <c r="AU169" s="230" t="s">
        <v>89</v>
      </c>
      <c r="AY169" s="18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87</v>
      </c>
      <c r="BK169" s="231">
        <f>ROUND(I169*H169,2)</f>
        <v>0</v>
      </c>
      <c r="BL169" s="18" t="s">
        <v>148</v>
      </c>
      <c r="BM169" s="230" t="s">
        <v>199</v>
      </c>
    </row>
    <row r="170" spans="2:51" s="13" customFormat="1" ht="22.5">
      <c r="B170" s="232"/>
      <c r="C170" s="233"/>
      <c r="D170" s="234" t="s">
        <v>150</v>
      </c>
      <c r="E170" s="235" t="s">
        <v>1</v>
      </c>
      <c r="F170" s="236" t="s">
        <v>200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150</v>
      </c>
      <c r="AU170" s="242" t="s">
        <v>89</v>
      </c>
      <c r="AV170" s="13" t="s">
        <v>87</v>
      </c>
      <c r="AW170" s="13" t="s">
        <v>34</v>
      </c>
      <c r="AX170" s="13" t="s">
        <v>79</v>
      </c>
      <c r="AY170" s="242" t="s">
        <v>142</v>
      </c>
    </row>
    <row r="171" spans="2:51" s="13" customFormat="1" ht="22.5">
      <c r="B171" s="232"/>
      <c r="C171" s="233"/>
      <c r="D171" s="234" t="s">
        <v>150</v>
      </c>
      <c r="E171" s="235" t="s">
        <v>1</v>
      </c>
      <c r="F171" s="236" t="s">
        <v>201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150</v>
      </c>
      <c r="AU171" s="242" t="s">
        <v>89</v>
      </c>
      <c r="AV171" s="13" t="s">
        <v>87</v>
      </c>
      <c r="AW171" s="13" t="s">
        <v>34</v>
      </c>
      <c r="AX171" s="13" t="s">
        <v>79</v>
      </c>
      <c r="AY171" s="242" t="s">
        <v>142</v>
      </c>
    </row>
    <row r="172" spans="2:51" s="14" customFormat="1" ht="11.25">
      <c r="B172" s="243"/>
      <c r="C172" s="244"/>
      <c r="D172" s="234" t="s">
        <v>150</v>
      </c>
      <c r="E172" s="245" t="s">
        <v>1</v>
      </c>
      <c r="F172" s="246" t="s">
        <v>202</v>
      </c>
      <c r="G172" s="244"/>
      <c r="H172" s="247">
        <v>2.61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150</v>
      </c>
      <c r="AU172" s="253" t="s">
        <v>89</v>
      </c>
      <c r="AV172" s="14" t="s">
        <v>89</v>
      </c>
      <c r="AW172" s="14" t="s">
        <v>34</v>
      </c>
      <c r="AX172" s="14" t="s">
        <v>87</v>
      </c>
      <c r="AY172" s="253" t="s">
        <v>142</v>
      </c>
    </row>
    <row r="173" spans="1:65" s="2" customFormat="1" ht="24" customHeight="1">
      <c r="A173" s="35"/>
      <c r="B173" s="36"/>
      <c r="C173" s="218" t="s">
        <v>203</v>
      </c>
      <c r="D173" s="218" t="s">
        <v>144</v>
      </c>
      <c r="E173" s="219" t="s">
        <v>204</v>
      </c>
      <c r="F173" s="220" t="s">
        <v>205</v>
      </c>
      <c r="G173" s="221" t="s">
        <v>170</v>
      </c>
      <c r="H173" s="222">
        <v>4.56</v>
      </c>
      <c r="I173" s="223"/>
      <c r="J173" s="224">
        <f>ROUND(I173*H173,2)</f>
        <v>0</v>
      </c>
      <c r="K173" s="225"/>
      <c r="L173" s="40"/>
      <c r="M173" s="226" t="s">
        <v>1</v>
      </c>
      <c r="N173" s="227" t="s">
        <v>44</v>
      </c>
      <c r="O173" s="72"/>
      <c r="P173" s="228">
        <f>O173*H173</f>
        <v>0</v>
      </c>
      <c r="Q173" s="228">
        <v>0.06054</v>
      </c>
      <c r="R173" s="228">
        <f>Q173*H173</f>
        <v>0.2760624</v>
      </c>
      <c r="S173" s="228">
        <v>0</v>
      </c>
      <c r="T173" s="22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0" t="s">
        <v>148</v>
      </c>
      <c r="AT173" s="230" t="s">
        <v>144</v>
      </c>
      <c r="AU173" s="230" t="s">
        <v>89</v>
      </c>
      <c r="AY173" s="18" t="s">
        <v>142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87</v>
      </c>
      <c r="BK173" s="231">
        <f>ROUND(I173*H173,2)</f>
        <v>0</v>
      </c>
      <c r="BL173" s="18" t="s">
        <v>148</v>
      </c>
      <c r="BM173" s="230" t="s">
        <v>206</v>
      </c>
    </row>
    <row r="174" spans="2:51" s="13" customFormat="1" ht="22.5">
      <c r="B174" s="232"/>
      <c r="C174" s="233"/>
      <c r="D174" s="234" t="s">
        <v>150</v>
      </c>
      <c r="E174" s="235" t="s">
        <v>1</v>
      </c>
      <c r="F174" s="236" t="s">
        <v>207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150</v>
      </c>
      <c r="AU174" s="242" t="s">
        <v>89</v>
      </c>
      <c r="AV174" s="13" t="s">
        <v>87</v>
      </c>
      <c r="AW174" s="13" t="s">
        <v>34</v>
      </c>
      <c r="AX174" s="13" t="s">
        <v>79</v>
      </c>
      <c r="AY174" s="242" t="s">
        <v>142</v>
      </c>
    </row>
    <row r="175" spans="2:51" s="14" customFormat="1" ht="11.25">
      <c r="B175" s="243"/>
      <c r="C175" s="244"/>
      <c r="D175" s="234" t="s">
        <v>150</v>
      </c>
      <c r="E175" s="245" t="s">
        <v>1</v>
      </c>
      <c r="F175" s="246" t="s">
        <v>208</v>
      </c>
      <c r="G175" s="244"/>
      <c r="H175" s="247">
        <v>4.2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150</v>
      </c>
      <c r="AU175" s="253" t="s">
        <v>89</v>
      </c>
      <c r="AV175" s="14" t="s">
        <v>89</v>
      </c>
      <c r="AW175" s="14" t="s">
        <v>34</v>
      </c>
      <c r="AX175" s="14" t="s">
        <v>79</v>
      </c>
      <c r="AY175" s="253" t="s">
        <v>142</v>
      </c>
    </row>
    <row r="176" spans="2:51" s="13" customFormat="1" ht="22.5">
      <c r="B176" s="232"/>
      <c r="C176" s="233"/>
      <c r="D176" s="234" t="s">
        <v>150</v>
      </c>
      <c r="E176" s="235" t="s">
        <v>1</v>
      </c>
      <c r="F176" s="236" t="s">
        <v>209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150</v>
      </c>
      <c r="AU176" s="242" t="s">
        <v>89</v>
      </c>
      <c r="AV176" s="13" t="s">
        <v>87</v>
      </c>
      <c r="AW176" s="13" t="s">
        <v>34</v>
      </c>
      <c r="AX176" s="13" t="s">
        <v>79</v>
      </c>
      <c r="AY176" s="242" t="s">
        <v>142</v>
      </c>
    </row>
    <row r="177" spans="2:51" s="14" customFormat="1" ht="11.25">
      <c r="B177" s="243"/>
      <c r="C177" s="244"/>
      <c r="D177" s="234" t="s">
        <v>150</v>
      </c>
      <c r="E177" s="245" t="s">
        <v>1</v>
      </c>
      <c r="F177" s="246" t="s">
        <v>210</v>
      </c>
      <c r="G177" s="244"/>
      <c r="H177" s="247">
        <v>0.36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150</v>
      </c>
      <c r="AU177" s="253" t="s">
        <v>89</v>
      </c>
      <c r="AV177" s="14" t="s">
        <v>89</v>
      </c>
      <c r="AW177" s="14" t="s">
        <v>34</v>
      </c>
      <c r="AX177" s="14" t="s">
        <v>79</v>
      </c>
      <c r="AY177" s="253" t="s">
        <v>142</v>
      </c>
    </row>
    <row r="178" spans="2:51" s="15" customFormat="1" ht="11.25">
      <c r="B178" s="254"/>
      <c r="C178" s="255"/>
      <c r="D178" s="234" t="s">
        <v>150</v>
      </c>
      <c r="E178" s="256" t="s">
        <v>1</v>
      </c>
      <c r="F178" s="257" t="s">
        <v>158</v>
      </c>
      <c r="G178" s="255"/>
      <c r="H178" s="258">
        <v>4.56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150</v>
      </c>
      <c r="AU178" s="264" t="s">
        <v>89</v>
      </c>
      <c r="AV178" s="15" t="s">
        <v>148</v>
      </c>
      <c r="AW178" s="15" t="s">
        <v>34</v>
      </c>
      <c r="AX178" s="15" t="s">
        <v>87</v>
      </c>
      <c r="AY178" s="264" t="s">
        <v>142</v>
      </c>
    </row>
    <row r="179" spans="1:65" s="2" customFormat="1" ht="24" customHeight="1">
      <c r="A179" s="35"/>
      <c r="B179" s="36"/>
      <c r="C179" s="218" t="s">
        <v>211</v>
      </c>
      <c r="D179" s="218" t="s">
        <v>144</v>
      </c>
      <c r="E179" s="219" t="s">
        <v>212</v>
      </c>
      <c r="F179" s="220" t="s">
        <v>213</v>
      </c>
      <c r="G179" s="221" t="s">
        <v>170</v>
      </c>
      <c r="H179" s="222">
        <v>0.18</v>
      </c>
      <c r="I179" s="223"/>
      <c r="J179" s="224">
        <f>ROUND(I179*H179,2)</f>
        <v>0</v>
      </c>
      <c r="K179" s="225"/>
      <c r="L179" s="40"/>
      <c r="M179" s="226" t="s">
        <v>1</v>
      </c>
      <c r="N179" s="227" t="s">
        <v>44</v>
      </c>
      <c r="O179" s="72"/>
      <c r="P179" s="228">
        <f>O179*H179</f>
        <v>0</v>
      </c>
      <c r="Q179" s="228">
        <v>0.36322</v>
      </c>
      <c r="R179" s="228">
        <f>Q179*H179</f>
        <v>0.0653796</v>
      </c>
      <c r="S179" s="228">
        <v>0</v>
      </c>
      <c r="T179" s="22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0" t="s">
        <v>148</v>
      </c>
      <c r="AT179" s="230" t="s">
        <v>144</v>
      </c>
      <c r="AU179" s="230" t="s">
        <v>89</v>
      </c>
      <c r="AY179" s="18" t="s">
        <v>142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87</v>
      </c>
      <c r="BK179" s="231">
        <f>ROUND(I179*H179,2)</f>
        <v>0</v>
      </c>
      <c r="BL179" s="18" t="s">
        <v>148</v>
      </c>
      <c r="BM179" s="230" t="s">
        <v>214</v>
      </c>
    </row>
    <row r="180" spans="2:51" s="13" customFormat="1" ht="33.75">
      <c r="B180" s="232"/>
      <c r="C180" s="233"/>
      <c r="D180" s="234" t="s">
        <v>150</v>
      </c>
      <c r="E180" s="235" t="s">
        <v>1</v>
      </c>
      <c r="F180" s="236" t="s">
        <v>215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150</v>
      </c>
      <c r="AU180" s="242" t="s">
        <v>89</v>
      </c>
      <c r="AV180" s="13" t="s">
        <v>87</v>
      </c>
      <c r="AW180" s="13" t="s">
        <v>34</v>
      </c>
      <c r="AX180" s="13" t="s">
        <v>79</v>
      </c>
      <c r="AY180" s="242" t="s">
        <v>142</v>
      </c>
    </row>
    <row r="181" spans="2:51" s="14" customFormat="1" ht="11.25">
      <c r="B181" s="243"/>
      <c r="C181" s="244"/>
      <c r="D181" s="234" t="s">
        <v>150</v>
      </c>
      <c r="E181" s="245" t="s">
        <v>1</v>
      </c>
      <c r="F181" s="246" t="s">
        <v>216</v>
      </c>
      <c r="G181" s="244"/>
      <c r="H181" s="247">
        <v>0.18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150</v>
      </c>
      <c r="AU181" s="253" t="s">
        <v>89</v>
      </c>
      <c r="AV181" s="14" t="s">
        <v>89</v>
      </c>
      <c r="AW181" s="14" t="s">
        <v>34</v>
      </c>
      <c r="AX181" s="14" t="s">
        <v>79</v>
      </c>
      <c r="AY181" s="253" t="s">
        <v>142</v>
      </c>
    </row>
    <row r="182" spans="2:51" s="15" customFormat="1" ht="11.25">
      <c r="B182" s="254"/>
      <c r="C182" s="255"/>
      <c r="D182" s="234" t="s">
        <v>150</v>
      </c>
      <c r="E182" s="256" t="s">
        <v>1</v>
      </c>
      <c r="F182" s="257" t="s">
        <v>158</v>
      </c>
      <c r="G182" s="255"/>
      <c r="H182" s="258">
        <v>0.18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150</v>
      </c>
      <c r="AU182" s="264" t="s">
        <v>89</v>
      </c>
      <c r="AV182" s="15" t="s">
        <v>148</v>
      </c>
      <c r="AW182" s="15" t="s">
        <v>34</v>
      </c>
      <c r="AX182" s="15" t="s">
        <v>87</v>
      </c>
      <c r="AY182" s="264" t="s">
        <v>142</v>
      </c>
    </row>
    <row r="183" spans="2:63" s="12" customFormat="1" ht="22.9" customHeight="1">
      <c r="B183" s="202"/>
      <c r="C183" s="203"/>
      <c r="D183" s="204" t="s">
        <v>78</v>
      </c>
      <c r="E183" s="216" t="s">
        <v>167</v>
      </c>
      <c r="F183" s="216" t="s">
        <v>217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SUM(P184:P187)</f>
        <v>0</v>
      </c>
      <c r="Q183" s="210"/>
      <c r="R183" s="211">
        <f>SUM(R184:R187)</f>
        <v>0.09188400000000001</v>
      </c>
      <c r="S183" s="210"/>
      <c r="T183" s="212">
        <f>SUM(T184:T187)</f>
        <v>0</v>
      </c>
      <c r="AR183" s="213" t="s">
        <v>87</v>
      </c>
      <c r="AT183" s="214" t="s">
        <v>78</v>
      </c>
      <c r="AU183" s="214" t="s">
        <v>87</v>
      </c>
      <c r="AY183" s="213" t="s">
        <v>142</v>
      </c>
      <c r="BK183" s="215">
        <f>SUM(BK184:BK187)</f>
        <v>0</v>
      </c>
    </row>
    <row r="184" spans="1:65" s="2" customFormat="1" ht="24" customHeight="1">
      <c r="A184" s="35"/>
      <c r="B184" s="36"/>
      <c r="C184" s="218" t="s">
        <v>218</v>
      </c>
      <c r="D184" s="218" t="s">
        <v>144</v>
      </c>
      <c r="E184" s="219" t="s">
        <v>219</v>
      </c>
      <c r="F184" s="220" t="s">
        <v>220</v>
      </c>
      <c r="G184" s="221" t="s">
        <v>162</v>
      </c>
      <c r="H184" s="222">
        <v>925</v>
      </c>
      <c r="I184" s="223"/>
      <c r="J184" s="224">
        <f>ROUND(I184*H184,2)</f>
        <v>0</v>
      </c>
      <c r="K184" s="225"/>
      <c r="L184" s="40"/>
      <c r="M184" s="226" t="s">
        <v>1</v>
      </c>
      <c r="N184" s="227" t="s">
        <v>44</v>
      </c>
      <c r="O184" s="7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0" t="s">
        <v>148</v>
      </c>
      <c r="AT184" s="230" t="s">
        <v>144</v>
      </c>
      <c r="AU184" s="230" t="s">
        <v>89</v>
      </c>
      <c r="AY184" s="18" t="s">
        <v>142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87</v>
      </c>
      <c r="BK184" s="231">
        <f>ROUND(I184*H184,2)</f>
        <v>0</v>
      </c>
      <c r="BL184" s="18" t="s">
        <v>148</v>
      </c>
      <c r="BM184" s="230" t="s">
        <v>221</v>
      </c>
    </row>
    <row r="185" spans="2:51" s="14" customFormat="1" ht="11.25">
      <c r="B185" s="243"/>
      <c r="C185" s="244"/>
      <c r="D185" s="234" t="s">
        <v>150</v>
      </c>
      <c r="E185" s="245" t="s">
        <v>1</v>
      </c>
      <c r="F185" s="246" t="s">
        <v>222</v>
      </c>
      <c r="G185" s="244"/>
      <c r="H185" s="247">
        <v>925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150</v>
      </c>
      <c r="AU185" s="253" t="s">
        <v>89</v>
      </c>
      <c r="AV185" s="14" t="s">
        <v>89</v>
      </c>
      <c r="AW185" s="14" t="s">
        <v>34</v>
      </c>
      <c r="AX185" s="14" t="s">
        <v>87</v>
      </c>
      <c r="AY185" s="253" t="s">
        <v>142</v>
      </c>
    </row>
    <row r="186" spans="1:65" s="2" customFormat="1" ht="16.5" customHeight="1">
      <c r="A186" s="35"/>
      <c r="B186" s="36"/>
      <c r="C186" s="218" t="s">
        <v>183</v>
      </c>
      <c r="D186" s="218" t="s">
        <v>144</v>
      </c>
      <c r="E186" s="219" t="s">
        <v>223</v>
      </c>
      <c r="F186" s="220" t="s">
        <v>224</v>
      </c>
      <c r="G186" s="221" t="s">
        <v>225</v>
      </c>
      <c r="H186" s="222">
        <v>37.2</v>
      </c>
      <c r="I186" s="223"/>
      <c r="J186" s="224">
        <f>ROUND(I186*H186,2)</f>
        <v>0</v>
      </c>
      <c r="K186" s="225"/>
      <c r="L186" s="40"/>
      <c r="M186" s="226" t="s">
        <v>1</v>
      </c>
      <c r="N186" s="227" t="s">
        <v>44</v>
      </c>
      <c r="O186" s="72"/>
      <c r="P186" s="228">
        <f>O186*H186</f>
        <v>0</v>
      </c>
      <c r="Q186" s="228">
        <v>0.00247</v>
      </c>
      <c r="R186" s="228">
        <f>Q186*H186</f>
        <v>0.09188400000000001</v>
      </c>
      <c r="S186" s="228">
        <v>0</v>
      </c>
      <c r="T186" s="22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0" t="s">
        <v>148</v>
      </c>
      <c r="AT186" s="230" t="s">
        <v>144</v>
      </c>
      <c r="AU186" s="230" t="s">
        <v>89</v>
      </c>
      <c r="AY186" s="18" t="s">
        <v>142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87</v>
      </c>
      <c r="BK186" s="231">
        <f>ROUND(I186*H186,2)</f>
        <v>0</v>
      </c>
      <c r="BL186" s="18" t="s">
        <v>148</v>
      </c>
      <c r="BM186" s="230" t="s">
        <v>226</v>
      </c>
    </row>
    <row r="187" spans="2:51" s="14" customFormat="1" ht="11.25">
      <c r="B187" s="243"/>
      <c r="C187" s="244"/>
      <c r="D187" s="234" t="s">
        <v>150</v>
      </c>
      <c r="E187" s="245" t="s">
        <v>1</v>
      </c>
      <c r="F187" s="246" t="s">
        <v>227</v>
      </c>
      <c r="G187" s="244"/>
      <c r="H187" s="247">
        <v>37.2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150</v>
      </c>
      <c r="AU187" s="253" t="s">
        <v>89</v>
      </c>
      <c r="AV187" s="14" t="s">
        <v>89</v>
      </c>
      <c r="AW187" s="14" t="s">
        <v>34</v>
      </c>
      <c r="AX187" s="14" t="s">
        <v>87</v>
      </c>
      <c r="AY187" s="253" t="s">
        <v>142</v>
      </c>
    </row>
    <row r="188" spans="2:63" s="12" customFormat="1" ht="22.9" customHeight="1">
      <c r="B188" s="202"/>
      <c r="C188" s="203"/>
      <c r="D188" s="204" t="s">
        <v>78</v>
      </c>
      <c r="E188" s="216" t="s">
        <v>184</v>
      </c>
      <c r="F188" s="216" t="s">
        <v>228</v>
      </c>
      <c r="G188" s="203"/>
      <c r="H188" s="203"/>
      <c r="I188" s="206"/>
      <c r="J188" s="217">
        <f>BK188</f>
        <v>0</v>
      </c>
      <c r="K188" s="203"/>
      <c r="L188" s="208"/>
      <c r="M188" s="209"/>
      <c r="N188" s="210"/>
      <c r="O188" s="210"/>
      <c r="P188" s="211">
        <f>SUM(P189:P191)</f>
        <v>0</v>
      </c>
      <c r="Q188" s="210"/>
      <c r="R188" s="211">
        <f>SUM(R189:R191)</f>
        <v>0.01728</v>
      </c>
      <c r="S188" s="210"/>
      <c r="T188" s="212">
        <f>SUM(T189:T191)</f>
        <v>0</v>
      </c>
      <c r="AR188" s="213" t="s">
        <v>87</v>
      </c>
      <c r="AT188" s="214" t="s">
        <v>78</v>
      </c>
      <c r="AU188" s="214" t="s">
        <v>87</v>
      </c>
      <c r="AY188" s="213" t="s">
        <v>142</v>
      </c>
      <c r="BK188" s="215">
        <f>SUM(BK189:BK191)</f>
        <v>0</v>
      </c>
    </row>
    <row r="189" spans="1:65" s="2" customFormat="1" ht="16.5" customHeight="1">
      <c r="A189" s="35"/>
      <c r="B189" s="36"/>
      <c r="C189" s="218" t="s">
        <v>229</v>
      </c>
      <c r="D189" s="218" t="s">
        <v>144</v>
      </c>
      <c r="E189" s="219" t="s">
        <v>230</v>
      </c>
      <c r="F189" s="220" t="s">
        <v>231</v>
      </c>
      <c r="G189" s="221" t="s">
        <v>225</v>
      </c>
      <c r="H189" s="222">
        <v>11.52</v>
      </c>
      <c r="I189" s="223"/>
      <c r="J189" s="224">
        <f>ROUND(I189*H189,2)</f>
        <v>0</v>
      </c>
      <c r="K189" s="225"/>
      <c r="L189" s="40"/>
      <c r="M189" s="226" t="s">
        <v>1</v>
      </c>
      <c r="N189" s="227" t="s">
        <v>44</v>
      </c>
      <c r="O189" s="72"/>
      <c r="P189" s="228">
        <f>O189*H189</f>
        <v>0</v>
      </c>
      <c r="Q189" s="228">
        <v>0.0015</v>
      </c>
      <c r="R189" s="228">
        <f>Q189*H189</f>
        <v>0.01728</v>
      </c>
      <c r="S189" s="228">
        <v>0</v>
      </c>
      <c r="T189" s="22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0" t="s">
        <v>148</v>
      </c>
      <c r="AT189" s="230" t="s">
        <v>144</v>
      </c>
      <c r="AU189" s="230" t="s">
        <v>89</v>
      </c>
      <c r="AY189" s="18" t="s">
        <v>142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87</v>
      </c>
      <c r="BK189" s="231">
        <f>ROUND(I189*H189,2)</f>
        <v>0</v>
      </c>
      <c r="BL189" s="18" t="s">
        <v>148</v>
      </c>
      <c r="BM189" s="230" t="s">
        <v>232</v>
      </c>
    </row>
    <row r="190" spans="2:51" s="13" customFormat="1" ht="22.5">
      <c r="B190" s="232"/>
      <c r="C190" s="233"/>
      <c r="D190" s="234" t="s">
        <v>150</v>
      </c>
      <c r="E190" s="235" t="s">
        <v>1</v>
      </c>
      <c r="F190" s="236" t="s">
        <v>233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150</v>
      </c>
      <c r="AU190" s="242" t="s">
        <v>89</v>
      </c>
      <c r="AV190" s="13" t="s">
        <v>87</v>
      </c>
      <c r="AW190" s="13" t="s">
        <v>34</v>
      </c>
      <c r="AX190" s="13" t="s">
        <v>79</v>
      </c>
      <c r="AY190" s="242" t="s">
        <v>142</v>
      </c>
    </row>
    <row r="191" spans="2:51" s="14" customFormat="1" ht="11.25">
      <c r="B191" s="243"/>
      <c r="C191" s="244"/>
      <c r="D191" s="234" t="s">
        <v>150</v>
      </c>
      <c r="E191" s="245" t="s">
        <v>1</v>
      </c>
      <c r="F191" s="246" t="s">
        <v>234</v>
      </c>
      <c r="G191" s="244"/>
      <c r="H191" s="247">
        <v>11.52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150</v>
      </c>
      <c r="AU191" s="253" t="s">
        <v>89</v>
      </c>
      <c r="AV191" s="14" t="s">
        <v>89</v>
      </c>
      <c r="AW191" s="14" t="s">
        <v>34</v>
      </c>
      <c r="AX191" s="14" t="s">
        <v>87</v>
      </c>
      <c r="AY191" s="253" t="s">
        <v>142</v>
      </c>
    </row>
    <row r="192" spans="2:63" s="12" customFormat="1" ht="22.9" customHeight="1">
      <c r="B192" s="202"/>
      <c r="C192" s="203"/>
      <c r="D192" s="204" t="s">
        <v>78</v>
      </c>
      <c r="E192" s="216" t="s">
        <v>203</v>
      </c>
      <c r="F192" s="216" t="s">
        <v>235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SUM(P193:P234)</f>
        <v>0</v>
      </c>
      <c r="Q192" s="210"/>
      <c r="R192" s="211">
        <f>SUM(R193:R234)</f>
        <v>0.05688452000000001</v>
      </c>
      <c r="S192" s="210"/>
      <c r="T192" s="212">
        <f>SUM(T193:T234)</f>
        <v>0.7728380000000001</v>
      </c>
      <c r="AR192" s="213" t="s">
        <v>87</v>
      </c>
      <c r="AT192" s="214" t="s">
        <v>78</v>
      </c>
      <c r="AU192" s="214" t="s">
        <v>87</v>
      </c>
      <c r="AY192" s="213" t="s">
        <v>142</v>
      </c>
      <c r="BK192" s="215">
        <f>SUM(BK193:BK234)</f>
        <v>0</v>
      </c>
    </row>
    <row r="193" spans="1:65" s="2" customFormat="1" ht="16.5" customHeight="1">
      <c r="A193" s="35"/>
      <c r="B193" s="36"/>
      <c r="C193" s="218" t="s">
        <v>236</v>
      </c>
      <c r="D193" s="218" t="s">
        <v>144</v>
      </c>
      <c r="E193" s="219" t="s">
        <v>237</v>
      </c>
      <c r="F193" s="220" t="s">
        <v>238</v>
      </c>
      <c r="G193" s="221" t="s">
        <v>180</v>
      </c>
      <c r="H193" s="222">
        <v>33</v>
      </c>
      <c r="I193" s="223"/>
      <c r="J193" s="224">
        <f>ROUND(I193*H193,2)</f>
        <v>0</v>
      </c>
      <c r="K193" s="225"/>
      <c r="L193" s="40"/>
      <c r="M193" s="226" t="s">
        <v>1</v>
      </c>
      <c r="N193" s="227" t="s">
        <v>44</v>
      </c>
      <c r="O193" s="72"/>
      <c r="P193" s="228">
        <f>O193*H193</f>
        <v>0</v>
      </c>
      <c r="Q193" s="228">
        <v>0.00092</v>
      </c>
      <c r="R193" s="228">
        <f>Q193*H193</f>
        <v>0.03036</v>
      </c>
      <c r="S193" s="228">
        <v>0</v>
      </c>
      <c r="T193" s="22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0" t="s">
        <v>148</v>
      </c>
      <c r="AT193" s="230" t="s">
        <v>144</v>
      </c>
      <c r="AU193" s="230" t="s">
        <v>89</v>
      </c>
      <c r="AY193" s="18" t="s">
        <v>142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87</v>
      </c>
      <c r="BK193" s="231">
        <f>ROUND(I193*H193,2)</f>
        <v>0</v>
      </c>
      <c r="BL193" s="18" t="s">
        <v>148</v>
      </c>
      <c r="BM193" s="230" t="s">
        <v>239</v>
      </c>
    </row>
    <row r="194" spans="2:51" s="14" customFormat="1" ht="11.25">
      <c r="B194" s="243"/>
      <c r="C194" s="244"/>
      <c r="D194" s="234" t="s">
        <v>150</v>
      </c>
      <c r="E194" s="245" t="s">
        <v>1</v>
      </c>
      <c r="F194" s="246" t="s">
        <v>240</v>
      </c>
      <c r="G194" s="244"/>
      <c r="H194" s="247">
        <v>33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150</v>
      </c>
      <c r="AU194" s="253" t="s">
        <v>89</v>
      </c>
      <c r="AV194" s="14" t="s">
        <v>89</v>
      </c>
      <c r="AW194" s="14" t="s">
        <v>34</v>
      </c>
      <c r="AX194" s="14" t="s">
        <v>87</v>
      </c>
      <c r="AY194" s="253" t="s">
        <v>142</v>
      </c>
    </row>
    <row r="195" spans="1:65" s="2" customFormat="1" ht="36" customHeight="1">
      <c r="A195" s="35"/>
      <c r="B195" s="36"/>
      <c r="C195" s="218" t="s">
        <v>8</v>
      </c>
      <c r="D195" s="218" t="s">
        <v>144</v>
      </c>
      <c r="E195" s="219" t="s">
        <v>241</v>
      </c>
      <c r="F195" s="220" t="s">
        <v>242</v>
      </c>
      <c r="G195" s="221" t="s">
        <v>147</v>
      </c>
      <c r="H195" s="222">
        <v>0.311</v>
      </c>
      <c r="I195" s="223"/>
      <c r="J195" s="224">
        <f>ROUND(I195*H195,2)</f>
        <v>0</v>
      </c>
      <c r="K195" s="225"/>
      <c r="L195" s="40"/>
      <c r="M195" s="226" t="s">
        <v>1</v>
      </c>
      <c r="N195" s="227" t="s">
        <v>44</v>
      </c>
      <c r="O195" s="72"/>
      <c r="P195" s="228">
        <f>O195*H195</f>
        <v>0</v>
      </c>
      <c r="Q195" s="228">
        <v>0</v>
      </c>
      <c r="R195" s="228">
        <f>Q195*H195</f>
        <v>0</v>
      </c>
      <c r="S195" s="228">
        <v>2.2</v>
      </c>
      <c r="T195" s="229">
        <f>S195*H195</f>
        <v>0.6842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0" t="s">
        <v>148</v>
      </c>
      <c r="AT195" s="230" t="s">
        <v>144</v>
      </c>
      <c r="AU195" s="230" t="s">
        <v>89</v>
      </c>
      <c r="AY195" s="18" t="s">
        <v>142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87</v>
      </c>
      <c r="BK195" s="231">
        <f>ROUND(I195*H195,2)</f>
        <v>0</v>
      </c>
      <c r="BL195" s="18" t="s">
        <v>148</v>
      </c>
      <c r="BM195" s="230" t="s">
        <v>243</v>
      </c>
    </row>
    <row r="196" spans="2:51" s="14" customFormat="1" ht="11.25">
      <c r="B196" s="243"/>
      <c r="C196" s="244"/>
      <c r="D196" s="234" t="s">
        <v>150</v>
      </c>
      <c r="E196" s="245" t="s">
        <v>1</v>
      </c>
      <c r="F196" s="246" t="s">
        <v>244</v>
      </c>
      <c r="G196" s="244"/>
      <c r="H196" s="247">
        <v>0.311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150</v>
      </c>
      <c r="AU196" s="253" t="s">
        <v>89</v>
      </c>
      <c r="AV196" s="14" t="s">
        <v>89</v>
      </c>
      <c r="AW196" s="14" t="s">
        <v>34</v>
      </c>
      <c r="AX196" s="14" t="s">
        <v>87</v>
      </c>
      <c r="AY196" s="253" t="s">
        <v>142</v>
      </c>
    </row>
    <row r="197" spans="1:65" s="2" customFormat="1" ht="24" customHeight="1">
      <c r="A197" s="35"/>
      <c r="B197" s="36"/>
      <c r="C197" s="218" t="s">
        <v>245</v>
      </c>
      <c r="D197" s="218" t="s">
        <v>144</v>
      </c>
      <c r="E197" s="219" t="s">
        <v>246</v>
      </c>
      <c r="F197" s="220" t="s">
        <v>247</v>
      </c>
      <c r="G197" s="221" t="s">
        <v>225</v>
      </c>
      <c r="H197" s="222">
        <v>0.48</v>
      </c>
      <c r="I197" s="223"/>
      <c r="J197" s="224">
        <f>ROUND(I197*H197,2)</f>
        <v>0</v>
      </c>
      <c r="K197" s="225"/>
      <c r="L197" s="40"/>
      <c r="M197" s="226" t="s">
        <v>1</v>
      </c>
      <c r="N197" s="227" t="s">
        <v>44</v>
      </c>
      <c r="O197" s="72"/>
      <c r="P197" s="228">
        <f>O197*H197</f>
        <v>0</v>
      </c>
      <c r="Q197" s="228">
        <v>2E-05</v>
      </c>
      <c r="R197" s="228">
        <f>Q197*H197</f>
        <v>9.600000000000001E-06</v>
      </c>
      <c r="S197" s="228">
        <v>0.001</v>
      </c>
      <c r="T197" s="229">
        <f>S197*H197</f>
        <v>0.00048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0" t="s">
        <v>148</v>
      </c>
      <c r="AT197" s="230" t="s">
        <v>144</v>
      </c>
      <c r="AU197" s="230" t="s">
        <v>89</v>
      </c>
      <c r="AY197" s="18" t="s">
        <v>142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87</v>
      </c>
      <c r="BK197" s="231">
        <f>ROUND(I197*H197,2)</f>
        <v>0</v>
      </c>
      <c r="BL197" s="18" t="s">
        <v>148</v>
      </c>
      <c r="BM197" s="230" t="s">
        <v>248</v>
      </c>
    </row>
    <row r="198" spans="2:51" s="14" customFormat="1" ht="11.25">
      <c r="B198" s="243"/>
      <c r="C198" s="244"/>
      <c r="D198" s="234" t="s">
        <v>150</v>
      </c>
      <c r="E198" s="245" t="s">
        <v>1</v>
      </c>
      <c r="F198" s="246" t="s">
        <v>249</v>
      </c>
      <c r="G198" s="244"/>
      <c r="H198" s="247">
        <v>0.48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150</v>
      </c>
      <c r="AU198" s="253" t="s">
        <v>89</v>
      </c>
      <c r="AV198" s="14" t="s">
        <v>89</v>
      </c>
      <c r="AW198" s="14" t="s">
        <v>34</v>
      </c>
      <c r="AX198" s="14" t="s">
        <v>87</v>
      </c>
      <c r="AY198" s="253" t="s">
        <v>142</v>
      </c>
    </row>
    <row r="199" spans="1:65" s="2" customFormat="1" ht="24" customHeight="1">
      <c r="A199" s="35"/>
      <c r="B199" s="36"/>
      <c r="C199" s="218" t="s">
        <v>250</v>
      </c>
      <c r="D199" s="218" t="s">
        <v>144</v>
      </c>
      <c r="E199" s="219" t="s">
        <v>251</v>
      </c>
      <c r="F199" s="220" t="s">
        <v>252</v>
      </c>
      <c r="G199" s="221" t="s">
        <v>225</v>
      </c>
      <c r="H199" s="222">
        <v>0.99</v>
      </c>
      <c r="I199" s="223"/>
      <c r="J199" s="224">
        <f>ROUND(I199*H199,2)</f>
        <v>0</v>
      </c>
      <c r="K199" s="225"/>
      <c r="L199" s="40"/>
      <c r="M199" s="226" t="s">
        <v>1</v>
      </c>
      <c r="N199" s="227" t="s">
        <v>44</v>
      </c>
      <c r="O199" s="72"/>
      <c r="P199" s="228">
        <f>O199*H199</f>
        <v>0</v>
      </c>
      <c r="Q199" s="228">
        <v>2E-05</v>
      </c>
      <c r="R199" s="228">
        <f>Q199*H199</f>
        <v>1.98E-05</v>
      </c>
      <c r="S199" s="228">
        <v>0.001</v>
      </c>
      <c r="T199" s="229">
        <f>S199*H199</f>
        <v>0.00099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0" t="s">
        <v>148</v>
      </c>
      <c r="AT199" s="230" t="s">
        <v>144</v>
      </c>
      <c r="AU199" s="230" t="s">
        <v>89</v>
      </c>
      <c r="AY199" s="18" t="s">
        <v>142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87</v>
      </c>
      <c r="BK199" s="231">
        <f>ROUND(I199*H199,2)</f>
        <v>0</v>
      </c>
      <c r="BL199" s="18" t="s">
        <v>148</v>
      </c>
      <c r="BM199" s="230" t="s">
        <v>253</v>
      </c>
    </row>
    <row r="200" spans="2:51" s="14" customFormat="1" ht="11.25">
      <c r="B200" s="243"/>
      <c r="C200" s="244"/>
      <c r="D200" s="234" t="s">
        <v>150</v>
      </c>
      <c r="E200" s="245" t="s">
        <v>1</v>
      </c>
      <c r="F200" s="246" t="s">
        <v>254</v>
      </c>
      <c r="G200" s="244"/>
      <c r="H200" s="247">
        <v>0.99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150</v>
      </c>
      <c r="AU200" s="253" t="s">
        <v>89</v>
      </c>
      <c r="AV200" s="14" t="s">
        <v>89</v>
      </c>
      <c r="AW200" s="14" t="s">
        <v>34</v>
      </c>
      <c r="AX200" s="14" t="s">
        <v>87</v>
      </c>
      <c r="AY200" s="253" t="s">
        <v>142</v>
      </c>
    </row>
    <row r="201" spans="1:65" s="2" customFormat="1" ht="24" customHeight="1">
      <c r="A201" s="35"/>
      <c r="B201" s="36"/>
      <c r="C201" s="218" t="s">
        <v>255</v>
      </c>
      <c r="D201" s="218" t="s">
        <v>144</v>
      </c>
      <c r="E201" s="219" t="s">
        <v>256</v>
      </c>
      <c r="F201" s="220" t="s">
        <v>257</v>
      </c>
      <c r="G201" s="221" t="s">
        <v>225</v>
      </c>
      <c r="H201" s="222">
        <v>0.99</v>
      </c>
      <c r="I201" s="223"/>
      <c r="J201" s="224">
        <f>ROUND(I201*H201,2)</f>
        <v>0</v>
      </c>
      <c r="K201" s="225"/>
      <c r="L201" s="40"/>
      <c r="M201" s="226" t="s">
        <v>1</v>
      </c>
      <c r="N201" s="227" t="s">
        <v>44</v>
      </c>
      <c r="O201" s="72"/>
      <c r="P201" s="228">
        <f>O201*H201</f>
        <v>0</v>
      </c>
      <c r="Q201" s="228">
        <v>2E-05</v>
      </c>
      <c r="R201" s="228">
        <f>Q201*H201</f>
        <v>1.98E-05</v>
      </c>
      <c r="S201" s="228">
        <v>0.001</v>
      </c>
      <c r="T201" s="229">
        <f>S201*H201</f>
        <v>0.00099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0" t="s">
        <v>148</v>
      </c>
      <c r="AT201" s="230" t="s">
        <v>144</v>
      </c>
      <c r="AU201" s="230" t="s">
        <v>89</v>
      </c>
      <c r="AY201" s="18" t="s">
        <v>142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87</v>
      </c>
      <c r="BK201" s="231">
        <f>ROUND(I201*H201,2)</f>
        <v>0</v>
      </c>
      <c r="BL201" s="18" t="s">
        <v>148</v>
      </c>
      <c r="BM201" s="230" t="s">
        <v>258</v>
      </c>
    </row>
    <row r="202" spans="2:51" s="14" customFormat="1" ht="11.25">
      <c r="B202" s="243"/>
      <c r="C202" s="244"/>
      <c r="D202" s="234" t="s">
        <v>150</v>
      </c>
      <c r="E202" s="245" t="s">
        <v>1</v>
      </c>
      <c r="F202" s="246" t="s">
        <v>259</v>
      </c>
      <c r="G202" s="244"/>
      <c r="H202" s="247">
        <v>0.99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150</v>
      </c>
      <c r="AU202" s="253" t="s">
        <v>89</v>
      </c>
      <c r="AV202" s="14" t="s">
        <v>89</v>
      </c>
      <c r="AW202" s="14" t="s">
        <v>34</v>
      </c>
      <c r="AX202" s="14" t="s">
        <v>87</v>
      </c>
      <c r="AY202" s="253" t="s">
        <v>142</v>
      </c>
    </row>
    <row r="203" spans="1:65" s="2" customFormat="1" ht="24" customHeight="1">
      <c r="A203" s="35"/>
      <c r="B203" s="36"/>
      <c r="C203" s="218" t="s">
        <v>260</v>
      </c>
      <c r="D203" s="218" t="s">
        <v>144</v>
      </c>
      <c r="E203" s="219" t="s">
        <v>261</v>
      </c>
      <c r="F203" s="220" t="s">
        <v>262</v>
      </c>
      <c r="G203" s="221" t="s">
        <v>225</v>
      </c>
      <c r="H203" s="222">
        <v>0.864</v>
      </c>
      <c r="I203" s="223"/>
      <c r="J203" s="224">
        <f>ROUND(I203*H203,2)</f>
        <v>0</v>
      </c>
      <c r="K203" s="225"/>
      <c r="L203" s="40"/>
      <c r="M203" s="226" t="s">
        <v>1</v>
      </c>
      <c r="N203" s="227" t="s">
        <v>44</v>
      </c>
      <c r="O203" s="72"/>
      <c r="P203" s="228">
        <f>O203*H203</f>
        <v>0</v>
      </c>
      <c r="Q203" s="228">
        <v>2E-05</v>
      </c>
      <c r="R203" s="228">
        <f>Q203*H203</f>
        <v>1.728E-05</v>
      </c>
      <c r="S203" s="228">
        <v>0.001</v>
      </c>
      <c r="T203" s="229">
        <f>S203*H203</f>
        <v>0.000864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0" t="s">
        <v>148</v>
      </c>
      <c r="AT203" s="230" t="s">
        <v>144</v>
      </c>
      <c r="AU203" s="230" t="s">
        <v>89</v>
      </c>
      <c r="AY203" s="18" t="s">
        <v>142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87</v>
      </c>
      <c r="BK203" s="231">
        <f>ROUND(I203*H203,2)</f>
        <v>0</v>
      </c>
      <c r="BL203" s="18" t="s">
        <v>148</v>
      </c>
      <c r="BM203" s="230" t="s">
        <v>263</v>
      </c>
    </row>
    <row r="204" spans="2:51" s="14" customFormat="1" ht="11.25">
      <c r="B204" s="243"/>
      <c r="C204" s="244"/>
      <c r="D204" s="234" t="s">
        <v>150</v>
      </c>
      <c r="E204" s="245" t="s">
        <v>1</v>
      </c>
      <c r="F204" s="246" t="s">
        <v>264</v>
      </c>
      <c r="G204" s="244"/>
      <c r="H204" s="247">
        <v>0.864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150</v>
      </c>
      <c r="AU204" s="253" t="s">
        <v>89</v>
      </c>
      <c r="AV204" s="14" t="s">
        <v>89</v>
      </c>
      <c r="AW204" s="14" t="s">
        <v>34</v>
      </c>
      <c r="AX204" s="14" t="s">
        <v>87</v>
      </c>
      <c r="AY204" s="253" t="s">
        <v>142</v>
      </c>
    </row>
    <row r="205" spans="1:65" s="2" customFormat="1" ht="24" customHeight="1">
      <c r="A205" s="35"/>
      <c r="B205" s="36"/>
      <c r="C205" s="218" t="s">
        <v>265</v>
      </c>
      <c r="D205" s="218" t="s">
        <v>144</v>
      </c>
      <c r="E205" s="219" t="s">
        <v>266</v>
      </c>
      <c r="F205" s="220" t="s">
        <v>267</v>
      </c>
      <c r="G205" s="221" t="s">
        <v>225</v>
      </c>
      <c r="H205" s="222">
        <v>1.8</v>
      </c>
      <c r="I205" s="223"/>
      <c r="J205" s="224">
        <f>ROUND(I205*H205,2)</f>
        <v>0</v>
      </c>
      <c r="K205" s="225"/>
      <c r="L205" s="40"/>
      <c r="M205" s="226" t="s">
        <v>1</v>
      </c>
      <c r="N205" s="227" t="s">
        <v>44</v>
      </c>
      <c r="O205" s="72"/>
      <c r="P205" s="228">
        <f>O205*H205</f>
        <v>0</v>
      </c>
      <c r="Q205" s="228">
        <v>2E-05</v>
      </c>
      <c r="R205" s="228">
        <f>Q205*H205</f>
        <v>3.6E-05</v>
      </c>
      <c r="S205" s="228">
        <v>0.001</v>
      </c>
      <c r="T205" s="229">
        <f>S205*H205</f>
        <v>0.0018000000000000002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0" t="s">
        <v>148</v>
      </c>
      <c r="AT205" s="230" t="s">
        <v>144</v>
      </c>
      <c r="AU205" s="230" t="s">
        <v>89</v>
      </c>
      <c r="AY205" s="18" t="s">
        <v>142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87</v>
      </c>
      <c r="BK205" s="231">
        <f>ROUND(I205*H205,2)</f>
        <v>0</v>
      </c>
      <c r="BL205" s="18" t="s">
        <v>148</v>
      </c>
      <c r="BM205" s="230" t="s">
        <v>268</v>
      </c>
    </row>
    <row r="206" spans="2:51" s="14" customFormat="1" ht="11.25">
      <c r="B206" s="243"/>
      <c r="C206" s="244"/>
      <c r="D206" s="234" t="s">
        <v>150</v>
      </c>
      <c r="E206" s="245" t="s">
        <v>1</v>
      </c>
      <c r="F206" s="246" t="s">
        <v>269</v>
      </c>
      <c r="G206" s="244"/>
      <c r="H206" s="247">
        <v>1.8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150</v>
      </c>
      <c r="AU206" s="253" t="s">
        <v>89</v>
      </c>
      <c r="AV206" s="14" t="s">
        <v>89</v>
      </c>
      <c r="AW206" s="14" t="s">
        <v>34</v>
      </c>
      <c r="AX206" s="14" t="s">
        <v>87</v>
      </c>
      <c r="AY206" s="253" t="s">
        <v>142</v>
      </c>
    </row>
    <row r="207" spans="1:65" s="2" customFormat="1" ht="16.5" customHeight="1">
      <c r="A207" s="35"/>
      <c r="B207" s="36"/>
      <c r="C207" s="265" t="s">
        <v>7</v>
      </c>
      <c r="D207" s="265" t="s">
        <v>159</v>
      </c>
      <c r="E207" s="266" t="s">
        <v>270</v>
      </c>
      <c r="F207" s="267" t="s">
        <v>271</v>
      </c>
      <c r="G207" s="268" t="s">
        <v>162</v>
      </c>
      <c r="H207" s="269">
        <v>5</v>
      </c>
      <c r="I207" s="270"/>
      <c r="J207" s="271">
        <f>ROUND(I207*H207,2)</f>
        <v>0</v>
      </c>
      <c r="K207" s="272"/>
      <c r="L207" s="273"/>
      <c r="M207" s="274" t="s">
        <v>1</v>
      </c>
      <c r="N207" s="275" t="s">
        <v>44</v>
      </c>
      <c r="O207" s="72"/>
      <c r="P207" s="228">
        <f>O207*H207</f>
        <v>0</v>
      </c>
      <c r="Q207" s="228">
        <v>0.001</v>
      </c>
      <c r="R207" s="228">
        <f>Q207*H207</f>
        <v>0.005</v>
      </c>
      <c r="S207" s="228">
        <v>0</v>
      </c>
      <c r="T207" s="22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0" t="s">
        <v>163</v>
      </c>
      <c r="AT207" s="230" t="s">
        <v>159</v>
      </c>
      <c r="AU207" s="230" t="s">
        <v>89</v>
      </c>
      <c r="AY207" s="18" t="s">
        <v>142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87</v>
      </c>
      <c r="BK207" s="231">
        <f>ROUND(I207*H207,2)</f>
        <v>0</v>
      </c>
      <c r="BL207" s="18" t="s">
        <v>148</v>
      </c>
      <c r="BM207" s="230" t="s">
        <v>272</v>
      </c>
    </row>
    <row r="208" spans="2:51" s="14" customFormat="1" ht="11.25">
      <c r="B208" s="243"/>
      <c r="C208" s="244"/>
      <c r="D208" s="234" t="s">
        <v>150</v>
      </c>
      <c r="E208" s="245" t="s">
        <v>1</v>
      </c>
      <c r="F208" s="246" t="s">
        <v>177</v>
      </c>
      <c r="G208" s="244"/>
      <c r="H208" s="247">
        <v>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150</v>
      </c>
      <c r="AU208" s="253" t="s">
        <v>89</v>
      </c>
      <c r="AV208" s="14" t="s">
        <v>89</v>
      </c>
      <c r="AW208" s="14" t="s">
        <v>34</v>
      </c>
      <c r="AX208" s="14" t="s">
        <v>87</v>
      </c>
      <c r="AY208" s="253" t="s">
        <v>142</v>
      </c>
    </row>
    <row r="209" spans="1:65" s="2" customFormat="1" ht="16.5" customHeight="1">
      <c r="A209" s="35"/>
      <c r="B209" s="36"/>
      <c r="C209" s="218" t="s">
        <v>273</v>
      </c>
      <c r="D209" s="218" t="s">
        <v>144</v>
      </c>
      <c r="E209" s="219" t="s">
        <v>274</v>
      </c>
      <c r="F209" s="220" t="s">
        <v>275</v>
      </c>
      <c r="G209" s="221" t="s">
        <v>225</v>
      </c>
      <c r="H209" s="222">
        <v>5.124</v>
      </c>
      <c r="I209" s="223"/>
      <c r="J209" s="224">
        <f>ROUND(I209*H209,2)</f>
        <v>0</v>
      </c>
      <c r="K209" s="225"/>
      <c r="L209" s="40"/>
      <c r="M209" s="226" t="s">
        <v>1</v>
      </c>
      <c r="N209" s="227" t="s">
        <v>44</v>
      </c>
      <c r="O209" s="7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0" t="s">
        <v>148</v>
      </c>
      <c r="AT209" s="230" t="s">
        <v>144</v>
      </c>
      <c r="AU209" s="230" t="s">
        <v>89</v>
      </c>
      <c r="AY209" s="18" t="s">
        <v>142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87</v>
      </c>
      <c r="BK209" s="231">
        <f>ROUND(I209*H209,2)</f>
        <v>0</v>
      </c>
      <c r="BL209" s="18" t="s">
        <v>148</v>
      </c>
      <c r="BM209" s="230" t="s">
        <v>276</v>
      </c>
    </row>
    <row r="210" spans="2:51" s="14" customFormat="1" ht="11.25">
      <c r="B210" s="243"/>
      <c r="C210" s="244"/>
      <c r="D210" s="234" t="s">
        <v>150</v>
      </c>
      <c r="E210" s="245" t="s">
        <v>1</v>
      </c>
      <c r="F210" s="246" t="s">
        <v>249</v>
      </c>
      <c r="G210" s="244"/>
      <c r="H210" s="247">
        <v>0.48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150</v>
      </c>
      <c r="AU210" s="253" t="s">
        <v>89</v>
      </c>
      <c r="AV210" s="14" t="s">
        <v>89</v>
      </c>
      <c r="AW210" s="14" t="s">
        <v>34</v>
      </c>
      <c r="AX210" s="14" t="s">
        <v>79</v>
      </c>
      <c r="AY210" s="253" t="s">
        <v>142</v>
      </c>
    </row>
    <row r="211" spans="2:51" s="14" customFormat="1" ht="11.25">
      <c r="B211" s="243"/>
      <c r="C211" s="244"/>
      <c r="D211" s="234" t="s">
        <v>150</v>
      </c>
      <c r="E211" s="245" t="s">
        <v>1</v>
      </c>
      <c r="F211" s="246" t="s">
        <v>254</v>
      </c>
      <c r="G211" s="244"/>
      <c r="H211" s="247">
        <v>0.99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150</v>
      </c>
      <c r="AU211" s="253" t="s">
        <v>89</v>
      </c>
      <c r="AV211" s="14" t="s">
        <v>89</v>
      </c>
      <c r="AW211" s="14" t="s">
        <v>34</v>
      </c>
      <c r="AX211" s="14" t="s">
        <v>79</v>
      </c>
      <c r="AY211" s="253" t="s">
        <v>142</v>
      </c>
    </row>
    <row r="212" spans="2:51" s="14" customFormat="1" ht="11.25">
      <c r="B212" s="243"/>
      <c r="C212" s="244"/>
      <c r="D212" s="234" t="s">
        <v>150</v>
      </c>
      <c r="E212" s="245" t="s">
        <v>1</v>
      </c>
      <c r="F212" s="246" t="s">
        <v>259</v>
      </c>
      <c r="G212" s="244"/>
      <c r="H212" s="247">
        <v>0.99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150</v>
      </c>
      <c r="AU212" s="253" t="s">
        <v>89</v>
      </c>
      <c r="AV212" s="14" t="s">
        <v>89</v>
      </c>
      <c r="AW212" s="14" t="s">
        <v>34</v>
      </c>
      <c r="AX212" s="14" t="s">
        <v>79</v>
      </c>
      <c r="AY212" s="253" t="s">
        <v>142</v>
      </c>
    </row>
    <row r="213" spans="2:51" s="14" customFormat="1" ht="11.25">
      <c r="B213" s="243"/>
      <c r="C213" s="244"/>
      <c r="D213" s="234" t="s">
        <v>150</v>
      </c>
      <c r="E213" s="245" t="s">
        <v>1</v>
      </c>
      <c r="F213" s="246" t="s">
        <v>264</v>
      </c>
      <c r="G213" s="244"/>
      <c r="H213" s="247">
        <v>0.864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150</v>
      </c>
      <c r="AU213" s="253" t="s">
        <v>89</v>
      </c>
      <c r="AV213" s="14" t="s">
        <v>89</v>
      </c>
      <c r="AW213" s="14" t="s">
        <v>34</v>
      </c>
      <c r="AX213" s="14" t="s">
        <v>79</v>
      </c>
      <c r="AY213" s="253" t="s">
        <v>142</v>
      </c>
    </row>
    <row r="214" spans="2:51" s="14" customFormat="1" ht="11.25">
      <c r="B214" s="243"/>
      <c r="C214" s="244"/>
      <c r="D214" s="234" t="s">
        <v>150</v>
      </c>
      <c r="E214" s="245" t="s">
        <v>1</v>
      </c>
      <c r="F214" s="246" t="s">
        <v>269</v>
      </c>
      <c r="G214" s="244"/>
      <c r="H214" s="247">
        <v>1.8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150</v>
      </c>
      <c r="AU214" s="253" t="s">
        <v>89</v>
      </c>
      <c r="AV214" s="14" t="s">
        <v>89</v>
      </c>
      <c r="AW214" s="14" t="s">
        <v>34</v>
      </c>
      <c r="AX214" s="14" t="s">
        <v>79</v>
      </c>
      <c r="AY214" s="253" t="s">
        <v>142</v>
      </c>
    </row>
    <row r="215" spans="2:51" s="15" customFormat="1" ht="11.25">
      <c r="B215" s="254"/>
      <c r="C215" s="255"/>
      <c r="D215" s="234" t="s">
        <v>150</v>
      </c>
      <c r="E215" s="256" t="s">
        <v>1</v>
      </c>
      <c r="F215" s="257" t="s">
        <v>158</v>
      </c>
      <c r="G215" s="255"/>
      <c r="H215" s="258">
        <v>5.124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150</v>
      </c>
      <c r="AU215" s="264" t="s">
        <v>89</v>
      </c>
      <c r="AV215" s="15" t="s">
        <v>148</v>
      </c>
      <c r="AW215" s="15" t="s">
        <v>34</v>
      </c>
      <c r="AX215" s="15" t="s">
        <v>87</v>
      </c>
      <c r="AY215" s="264" t="s">
        <v>142</v>
      </c>
    </row>
    <row r="216" spans="1:65" s="2" customFormat="1" ht="24" customHeight="1">
      <c r="A216" s="35"/>
      <c r="B216" s="36"/>
      <c r="C216" s="218" t="s">
        <v>277</v>
      </c>
      <c r="D216" s="218" t="s">
        <v>144</v>
      </c>
      <c r="E216" s="219" t="s">
        <v>278</v>
      </c>
      <c r="F216" s="220" t="s">
        <v>279</v>
      </c>
      <c r="G216" s="221" t="s">
        <v>225</v>
      </c>
      <c r="H216" s="222">
        <v>20.46</v>
      </c>
      <c r="I216" s="223"/>
      <c r="J216" s="224">
        <f>ROUND(I216*H216,2)</f>
        <v>0</v>
      </c>
      <c r="K216" s="225"/>
      <c r="L216" s="40"/>
      <c r="M216" s="226" t="s">
        <v>1</v>
      </c>
      <c r="N216" s="227" t="s">
        <v>44</v>
      </c>
      <c r="O216" s="72"/>
      <c r="P216" s="228">
        <f>O216*H216</f>
        <v>0</v>
      </c>
      <c r="Q216" s="228">
        <v>0.00034</v>
      </c>
      <c r="R216" s="228">
        <f>Q216*H216</f>
        <v>0.006956400000000001</v>
      </c>
      <c r="S216" s="228">
        <v>0.004</v>
      </c>
      <c r="T216" s="229">
        <f>S216*H216</f>
        <v>0.08184000000000001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0" t="s">
        <v>148</v>
      </c>
      <c r="AT216" s="230" t="s">
        <v>144</v>
      </c>
      <c r="AU216" s="230" t="s">
        <v>89</v>
      </c>
      <c r="AY216" s="18" t="s">
        <v>142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87</v>
      </c>
      <c r="BK216" s="231">
        <f>ROUND(I216*H216,2)</f>
        <v>0</v>
      </c>
      <c r="BL216" s="18" t="s">
        <v>148</v>
      </c>
      <c r="BM216" s="230" t="s">
        <v>280</v>
      </c>
    </row>
    <row r="217" spans="2:51" s="13" customFormat="1" ht="22.5">
      <c r="B217" s="232"/>
      <c r="C217" s="233"/>
      <c r="D217" s="234" t="s">
        <v>150</v>
      </c>
      <c r="E217" s="235" t="s">
        <v>1</v>
      </c>
      <c r="F217" s="236" t="s">
        <v>281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150</v>
      </c>
      <c r="AU217" s="242" t="s">
        <v>89</v>
      </c>
      <c r="AV217" s="13" t="s">
        <v>87</v>
      </c>
      <c r="AW217" s="13" t="s">
        <v>34</v>
      </c>
      <c r="AX217" s="13" t="s">
        <v>79</v>
      </c>
      <c r="AY217" s="242" t="s">
        <v>142</v>
      </c>
    </row>
    <row r="218" spans="2:51" s="14" customFormat="1" ht="11.25">
      <c r="B218" s="243"/>
      <c r="C218" s="244"/>
      <c r="D218" s="234" t="s">
        <v>150</v>
      </c>
      <c r="E218" s="245" t="s">
        <v>1</v>
      </c>
      <c r="F218" s="246" t="s">
        <v>282</v>
      </c>
      <c r="G218" s="244"/>
      <c r="H218" s="247">
        <v>13.2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150</v>
      </c>
      <c r="AU218" s="253" t="s">
        <v>89</v>
      </c>
      <c r="AV218" s="14" t="s">
        <v>89</v>
      </c>
      <c r="AW218" s="14" t="s">
        <v>34</v>
      </c>
      <c r="AX218" s="14" t="s">
        <v>79</v>
      </c>
      <c r="AY218" s="253" t="s">
        <v>142</v>
      </c>
    </row>
    <row r="219" spans="2:51" s="13" customFormat="1" ht="22.5">
      <c r="B219" s="232"/>
      <c r="C219" s="233"/>
      <c r="D219" s="234" t="s">
        <v>150</v>
      </c>
      <c r="E219" s="235" t="s">
        <v>1</v>
      </c>
      <c r="F219" s="236" t="s">
        <v>283</v>
      </c>
      <c r="G219" s="233"/>
      <c r="H219" s="235" t="s">
        <v>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150</v>
      </c>
      <c r="AU219" s="242" t="s">
        <v>89</v>
      </c>
      <c r="AV219" s="13" t="s">
        <v>87</v>
      </c>
      <c r="AW219" s="13" t="s">
        <v>34</v>
      </c>
      <c r="AX219" s="13" t="s">
        <v>79</v>
      </c>
      <c r="AY219" s="242" t="s">
        <v>142</v>
      </c>
    </row>
    <row r="220" spans="2:51" s="14" customFormat="1" ht="11.25">
      <c r="B220" s="243"/>
      <c r="C220" s="244"/>
      <c r="D220" s="234" t="s">
        <v>150</v>
      </c>
      <c r="E220" s="245" t="s">
        <v>1</v>
      </c>
      <c r="F220" s="246" t="s">
        <v>284</v>
      </c>
      <c r="G220" s="244"/>
      <c r="H220" s="247">
        <v>7.26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150</v>
      </c>
      <c r="AU220" s="253" t="s">
        <v>89</v>
      </c>
      <c r="AV220" s="14" t="s">
        <v>89</v>
      </c>
      <c r="AW220" s="14" t="s">
        <v>34</v>
      </c>
      <c r="AX220" s="14" t="s">
        <v>79</v>
      </c>
      <c r="AY220" s="253" t="s">
        <v>142</v>
      </c>
    </row>
    <row r="221" spans="2:51" s="15" customFormat="1" ht="11.25">
      <c r="B221" s="254"/>
      <c r="C221" s="255"/>
      <c r="D221" s="234" t="s">
        <v>150</v>
      </c>
      <c r="E221" s="256" t="s">
        <v>1</v>
      </c>
      <c r="F221" s="257" t="s">
        <v>158</v>
      </c>
      <c r="G221" s="255"/>
      <c r="H221" s="258">
        <v>20.46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150</v>
      </c>
      <c r="AU221" s="264" t="s">
        <v>89</v>
      </c>
      <c r="AV221" s="15" t="s">
        <v>148</v>
      </c>
      <c r="AW221" s="15" t="s">
        <v>34</v>
      </c>
      <c r="AX221" s="15" t="s">
        <v>87</v>
      </c>
      <c r="AY221" s="264" t="s">
        <v>142</v>
      </c>
    </row>
    <row r="222" spans="1:65" s="2" customFormat="1" ht="16.5" customHeight="1">
      <c r="A222" s="35"/>
      <c r="B222" s="36"/>
      <c r="C222" s="218" t="s">
        <v>285</v>
      </c>
      <c r="D222" s="218" t="s">
        <v>144</v>
      </c>
      <c r="E222" s="219" t="s">
        <v>286</v>
      </c>
      <c r="F222" s="220" t="s">
        <v>287</v>
      </c>
      <c r="G222" s="221" t="s">
        <v>225</v>
      </c>
      <c r="H222" s="222">
        <v>6</v>
      </c>
      <c r="I222" s="223"/>
      <c r="J222" s="224">
        <f>ROUND(I222*H222,2)</f>
        <v>0</v>
      </c>
      <c r="K222" s="225"/>
      <c r="L222" s="40"/>
      <c r="M222" s="226" t="s">
        <v>1</v>
      </c>
      <c r="N222" s="227" t="s">
        <v>44</v>
      </c>
      <c r="O222" s="72"/>
      <c r="P222" s="228">
        <f>O222*H222</f>
        <v>0</v>
      </c>
      <c r="Q222" s="228">
        <v>0.00095</v>
      </c>
      <c r="R222" s="228">
        <f>Q222*H222</f>
        <v>0.0057</v>
      </c>
      <c r="S222" s="228">
        <v>0</v>
      </c>
      <c r="T222" s="22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0" t="s">
        <v>148</v>
      </c>
      <c r="AT222" s="230" t="s">
        <v>144</v>
      </c>
      <c r="AU222" s="230" t="s">
        <v>89</v>
      </c>
      <c r="AY222" s="18" t="s">
        <v>142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87</v>
      </c>
      <c r="BK222" s="231">
        <f>ROUND(I222*H222,2)</f>
        <v>0</v>
      </c>
      <c r="BL222" s="18" t="s">
        <v>148</v>
      </c>
      <c r="BM222" s="230" t="s">
        <v>288</v>
      </c>
    </row>
    <row r="223" spans="2:51" s="13" customFormat="1" ht="22.5">
      <c r="B223" s="232"/>
      <c r="C223" s="233"/>
      <c r="D223" s="234" t="s">
        <v>150</v>
      </c>
      <c r="E223" s="235" t="s">
        <v>1</v>
      </c>
      <c r="F223" s="236" t="s">
        <v>289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150</v>
      </c>
      <c r="AU223" s="242" t="s">
        <v>89</v>
      </c>
      <c r="AV223" s="13" t="s">
        <v>87</v>
      </c>
      <c r="AW223" s="13" t="s">
        <v>34</v>
      </c>
      <c r="AX223" s="13" t="s">
        <v>79</v>
      </c>
      <c r="AY223" s="242" t="s">
        <v>142</v>
      </c>
    </row>
    <row r="224" spans="2:51" s="13" customFormat="1" ht="22.5">
      <c r="B224" s="232"/>
      <c r="C224" s="233"/>
      <c r="D224" s="234" t="s">
        <v>150</v>
      </c>
      <c r="E224" s="235" t="s">
        <v>1</v>
      </c>
      <c r="F224" s="236" t="s">
        <v>290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150</v>
      </c>
      <c r="AU224" s="242" t="s">
        <v>89</v>
      </c>
      <c r="AV224" s="13" t="s">
        <v>87</v>
      </c>
      <c r="AW224" s="13" t="s">
        <v>34</v>
      </c>
      <c r="AX224" s="13" t="s">
        <v>79</v>
      </c>
      <c r="AY224" s="242" t="s">
        <v>142</v>
      </c>
    </row>
    <row r="225" spans="2:51" s="13" customFormat="1" ht="22.5">
      <c r="B225" s="232"/>
      <c r="C225" s="233"/>
      <c r="D225" s="234" t="s">
        <v>150</v>
      </c>
      <c r="E225" s="235" t="s">
        <v>1</v>
      </c>
      <c r="F225" s="236" t="s">
        <v>291</v>
      </c>
      <c r="G225" s="233"/>
      <c r="H225" s="235" t="s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150</v>
      </c>
      <c r="AU225" s="242" t="s">
        <v>89</v>
      </c>
      <c r="AV225" s="13" t="s">
        <v>87</v>
      </c>
      <c r="AW225" s="13" t="s">
        <v>34</v>
      </c>
      <c r="AX225" s="13" t="s">
        <v>79</v>
      </c>
      <c r="AY225" s="242" t="s">
        <v>142</v>
      </c>
    </row>
    <row r="226" spans="2:51" s="14" customFormat="1" ht="11.25">
      <c r="B226" s="243"/>
      <c r="C226" s="244"/>
      <c r="D226" s="234" t="s">
        <v>150</v>
      </c>
      <c r="E226" s="245" t="s">
        <v>1</v>
      </c>
      <c r="F226" s="246" t="s">
        <v>292</v>
      </c>
      <c r="G226" s="244"/>
      <c r="H226" s="247">
        <v>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150</v>
      </c>
      <c r="AU226" s="253" t="s">
        <v>89</v>
      </c>
      <c r="AV226" s="14" t="s">
        <v>89</v>
      </c>
      <c r="AW226" s="14" t="s">
        <v>34</v>
      </c>
      <c r="AX226" s="14" t="s">
        <v>87</v>
      </c>
      <c r="AY226" s="253" t="s">
        <v>142</v>
      </c>
    </row>
    <row r="227" spans="1:65" s="2" customFormat="1" ht="24" customHeight="1">
      <c r="A227" s="35"/>
      <c r="B227" s="36"/>
      <c r="C227" s="218" t="s">
        <v>293</v>
      </c>
      <c r="D227" s="218" t="s">
        <v>144</v>
      </c>
      <c r="E227" s="219" t="s">
        <v>294</v>
      </c>
      <c r="F227" s="220" t="s">
        <v>295</v>
      </c>
      <c r="G227" s="221" t="s">
        <v>147</v>
      </c>
      <c r="H227" s="222">
        <v>0.36</v>
      </c>
      <c r="I227" s="223"/>
      <c r="J227" s="224">
        <f>ROUND(I227*H227,2)</f>
        <v>0</v>
      </c>
      <c r="K227" s="225"/>
      <c r="L227" s="40"/>
      <c r="M227" s="226" t="s">
        <v>1</v>
      </c>
      <c r="N227" s="227" t="s">
        <v>44</v>
      </c>
      <c r="O227" s="72"/>
      <c r="P227" s="228">
        <f>O227*H227</f>
        <v>0</v>
      </c>
      <c r="Q227" s="228">
        <v>0.00082</v>
      </c>
      <c r="R227" s="228">
        <f>Q227*H227</f>
        <v>0.00029519999999999997</v>
      </c>
      <c r="S227" s="228">
        <v>0</v>
      </c>
      <c r="T227" s="22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0" t="s">
        <v>148</v>
      </c>
      <c r="AT227" s="230" t="s">
        <v>144</v>
      </c>
      <c r="AU227" s="230" t="s">
        <v>89</v>
      </c>
      <c r="AY227" s="18" t="s">
        <v>142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87</v>
      </c>
      <c r="BK227" s="231">
        <f>ROUND(I227*H227,2)</f>
        <v>0</v>
      </c>
      <c r="BL227" s="18" t="s">
        <v>148</v>
      </c>
      <c r="BM227" s="230" t="s">
        <v>296</v>
      </c>
    </row>
    <row r="228" spans="2:51" s="13" customFormat="1" ht="22.5">
      <c r="B228" s="232"/>
      <c r="C228" s="233"/>
      <c r="D228" s="234" t="s">
        <v>150</v>
      </c>
      <c r="E228" s="235" t="s">
        <v>1</v>
      </c>
      <c r="F228" s="236" t="s">
        <v>297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150</v>
      </c>
      <c r="AU228" s="242" t="s">
        <v>89</v>
      </c>
      <c r="AV228" s="13" t="s">
        <v>87</v>
      </c>
      <c r="AW228" s="13" t="s">
        <v>34</v>
      </c>
      <c r="AX228" s="13" t="s">
        <v>79</v>
      </c>
      <c r="AY228" s="242" t="s">
        <v>142</v>
      </c>
    </row>
    <row r="229" spans="2:51" s="14" customFormat="1" ht="11.25">
      <c r="B229" s="243"/>
      <c r="C229" s="244"/>
      <c r="D229" s="234" t="s">
        <v>150</v>
      </c>
      <c r="E229" s="245" t="s">
        <v>1</v>
      </c>
      <c r="F229" s="246" t="s">
        <v>298</v>
      </c>
      <c r="G229" s="244"/>
      <c r="H229" s="247">
        <v>0.36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150</v>
      </c>
      <c r="AU229" s="253" t="s">
        <v>89</v>
      </c>
      <c r="AV229" s="14" t="s">
        <v>89</v>
      </c>
      <c r="AW229" s="14" t="s">
        <v>34</v>
      </c>
      <c r="AX229" s="14" t="s">
        <v>87</v>
      </c>
      <c r="AY229" s="253" t="s">
        <v>142</v>
      </c>
    </row>
    <row r="230" spans="1:65" s="2" customFormat="1" ht="24" customHeight="1">
      <c r="A230" s="35"/>
      <c r="B230" s="36"/>
      <c r="C230" s="218" t="s">
        <v>299</v>
      </c>
      <c r="D230" s="218" t="s">
        <v>144</v>
      </c>
      <c r="E230" s="219" t="s">
        <v>300</v>
      </c>
      <c r="F230" s="220" t="s">
        <v>301</v>
      </c>
      <c r="G230" s="221" t="s">
        <v>147</v>
      </c>
      <c r="H230" s="222">
        <v>3.348</v>
      </c>
      <c r="I230" s="223"/>
      <c r="J230" s="224">
        <f>ROUND(I230*H230,2)</f>
        <v>0</v>
      </c>
      <c r="K230" s="225"/>
      <c r="L230" s="40"/>
      <c r="M230" s="226" t="s">
        <v>1</v>
      </c>
      <c r="N230" s="227" t="s">
        <v>44</v>
      </c>
      <c r="O230" s="72"/>
      <c r="P230" s="228">
        <f>O230*H230</f>
        <v>0</v>
      </c>
      <c r="Q230" s="228">
        <v>0.00253</v>
      </c>
      <c r="R230" s="228">
        <f>Q230*H230</f>
        <v>0.008470440000000001</v>
      </c>
      <c r="S230" s="228">
        <v>0.0005</v>
      </c>
      <c r="T230" s="229">
        <f>S230*H230</f>
        <v>0.001674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0" t="s">
        <v>148</v>
      </c>
      <c r="AT230" s="230" t="s">
        <v>144</v>
      </c>
      <c r="AU230" s="230" t="s">
        <v>89</v>
      </c>
      <c r="AY230" s="18" t="s">
        <v>142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87</v>
      </c>
      <c r="BK230" s="231">
        <f>ROUND(I230*H230,2)</f>
        <v>0</v>
      </c>
      <c r="BL230" s="18" t="s">
        <v>148</v>
      </c>
      <c r="BM230" s="230" t="s">
        <v>302</v>
      </c>
    </row>
    <row r="231" spans="2:51" s="13" customFormat="1" ht="22.5">
      <c r="B231" s="232"/>
      <c r="C231" s="233"/>
      <c r="D231" s="234" t="s">
        <v>150</v>
      </c>
      <c r="E231" s="235" t="s">
        <v>1</v>
      </c>
      <c r="F231" s="236" t="s">
        <v>303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150</v>
      </c>
      <c r="AU231" s="242" t="s">
        <v>89</v>
      </c>
      <c r="AV231" s="13" t="s">
        <v>87</v>
      </c>
      <c r="AW231" s="13" t="s">
        <v>34</v>
      </c>
      <c r="AX231" s="13" t="s">
        <v>79</v>
      </c>
      <c r="AY231" s="242" t="s">
        <v>142</v>
      </c>
    </row>
    <row r="232" spans="2:51" s="14" customFormat="1" ht="11.25">
      <c r="B232" s="243"/>
      <c r="C232" s="244"/>
      <c r="D232" s="234" t="s">
        <v>150</v>
      </c>
      <c r="E232" s="245" t="s">
        <v>1</v>
      </c>
      <c r="F232" s="246" t="s">
        <v>304</v>
      </c>
      <c r="G232" s="244"/>
      <c r="H232" s="247">
        <v>3.348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150</v>
      </c>
      <c r="AU232" s="253" t="s">
        <v>89</v>
      </c>
      <c r="AV232" s="14" t="s">
        <v>89</v>
      </c>
      <c r="AW232" s="14" t="s">
        <v>34</v>
      </c>
      <c r="AX232" s="14" t="s">
        <v>87</v>
      </c>
      <c r="AY232" s="253" t="s">
        <v>142</v>
      </c>
    </row>
    <row r="233" spans="1:65" s="2" customFormat="1" ht="16.5" customHeight="1">
      <c r="A233" s="35"/>
      <c r="B233" s="36"/>
      <c r="C233" s="218" t="s">
        <v>305</v>
      </c>
      <c r="D233" s="218" t="s">
        <v>144</v>
      </c>
      <c r="E233" s="219" t="s">
        <v>306</v>
      </c>
      <c r="F233" s="220" t="s">
        <v>307</v>
      </c>
      <c r="G233" s="221" t="s">
        <v>308</v>
      </c>
      <c r="H233" s="222">
        <v>98</v>
      </c>
      <c r="I233" s="223"/>
      <c r="J233" s="224">
        <f>ROUND(I233*H233,2)</f>
        <v>0</v>
      </c>
      <c r="K233" s="225"/>
      <c r="L233" s="40"/>
      <c r="M233" s="226" t="s">
        <v>1</v>
      </c>
      <c r="N233" s="227" t="s">
        <v>44</v>
      </c>
      <c r="O233" s="7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0" t="s">
        <v>148</v>
      </c>
      <c r="AT233" s="230" t="s">
        <v>144</v>
      </c>
      <c r="AU233" s="230" t="s">
        <v>89</v>
      </c>
      <c r="AY233" s="18" t="s">
        <v>142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87</v>
      </c>
      <c r="BK233" s="231">
        <f>ROUND(I233*H233,2)</f>
        <v>0</v>
      </c>
      <c r="BL233" s="18" t="s">
        <v>148</v>
      </c>
      <c r="BM233" s="230" t="s">
        <v>309</v>
      </c>
    </row>
    <row r="234" spans="2:51" s="14" customFormat="1" ht="11.25">
      <c r="B234" s="243"/>
      <c r="C234" s="244"/>
      <c r="D234" s="234" t="s">
        <v>150</v>
      </c>
      <c r="E234" s="245" t="s">
        <v>1</v>
      </c>
      <c r="F234" s="246" t="s">
        <v>310</v>
      </c>
      <c r="G234" s="244"/>
      <c r="H234" s="247">
        <v>98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150</v>
      </c>
      <c r="AU234" s="253" t="s">
        <v>89</v>
      </c>
      <c r="AV234" s="14" t="s">
        <v>89</v>
      </c>
      <c r="AW234" s="14" t="s">
        <v>34</v>
      </c>
      <c r="AX234" s="14" t="s">
        <v>87</v>
      </c>
      <c r="AY234" s="253" t="s">
        <v>142</v>
      </c>
    </row>
    <row r="235" spans="2:63" s="12" customFormat="1" ht="22.9" customHeight="1">
      <c r="B235" s="202"/>
      <c r="C235" s="203"/>
      <c r="D235" s="204" t="s">
        <v>78</v>
      </c>
      <c r="E235" s="216" t="s">
        <v>311</v>
      </c>
      <c r="F235" s="216" t="s">
        <v>312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SUM(P236:P245)</f>
        <v>0</v>
      </c>
      <c r="Q235" s="210"/>
      <c r="R235" s="211">
        <f>SUM(R236:R245)</f>
        <v>0</v>
      </c>
      <c r="S235" s="210"/>
      <c r="T235" s="212">
        <f>SUM(T236:T245)</f>
        <v>0</v>
      </c>
      <c r="AR235" s="213" t="s">
        <v>87</v>
      </c>
      <c r="AT235" s="214" t="s">
        <v>78</v>
      </c>
      <c r="AU235" s="214" t="s">
        <v>87</v>
      </c>
      <c r="AY235" s="213" t="s">
        <v>142</v>
      </c>
      <c r="BK235" s="215">
        <f>SUM(BK236:BK245)</f>
        <v>0</v>
      </c>
    </row>
    <row r="236" spans="1:65" s="2" customFormat="1" ht="24" customHeight="1">
      <c r="A236" s="35"/>
      <c r="B236" s="36"/>
      <c r="C236" s="218" t="s">
        <v>313</v>
      </c>
      <c r="D236" s="218" t="s">
        <v>144</v>
      </c>
      <c r="E236" s="219" t="s">
        <v>314</v>
      </c>
      <c r="F236" s="220" t="s">
        <v>315</v>
      </c>
      <c r="G236" s="221" t="s">
        <v>187</v>
      </c>
      <c r="H236" s="222">
        <v>2.194</v>
      </c>
      <c r="I236" s="223"/>
      <c r="J236" s="224">
        <f>ROUND(I236*H236,2)</f>
        <v>0</v>
      </c>
      <c r="K236" s="225"/>
      <c r="L236" s="40"/>
      <c r="M236" s="226" t="s">
        <v>1</v>
      </c>
      <c r="N236" s="227" t="s">
        <v>44</v>
      </c>
      <c r="O236" s="7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0" t="s">
        <v>148</v>
      </c>
      <c r="AT236" s="230" t="s">
        <v>144</v>
      </c>
      <c r="AU236" s="230" t="s">
        <v>89</v>
      </c>
      <c r="AY236" s="18" t="s">
        <v>142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87</v>
      </c>
      <c r="BK236" s="231">
        <f>ROUND(I236*H236,2)</f>
        <v>0</v>
      </c>
      <c r="BL236" s="18" t="s">
        <v>148</v>
      </c>
      <c r="BM236" s="230" t="s">
        <v>316</v>
      </c>
    </row>
    <row r="237" spans="1:65" s="2" customFormat="1" ht="24" customHeight="1">
      <c r="A237" s="35"/>
      <c r="B237" s="36"/>
      <c r="C237" s="218" t="s">
        <v>317</v>
      </c>
      <c r="D237" s="218" t="s">
        <v>144</v>
      </c>
      <c r="E237" s="219" t="s">
        <v>318</v>
      </c>
      <c r="F237" s="220" t="s">
        <v>319</v>
      </c>
      <c r="G237" s="221" t="s">
        <v>187</v>
      </c>
      <c r="H237" s="222">
        <v>43.88</v>
      </c>
      <c r="I237" s="223"/>
      <c r="J237" s="224">
        <f>ROUND(I237*H237,2)</f>
        <v>0</v>
      </c>
      <c r="K237" s="225"/>
      <c r="L237" s="40"/>
      <c r="M237" s="226" t="s">
        <v>1</v>
      </c>
      <c r="N237" s="227" t="s">
        <v>44</v>
      </c>
      <c r="O237" s="7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0" t="s">
        <v>148</v>
      </c>
      <c r="AT237" s="230" t="s">
        <v>144</v>
      </c>
      <c r="AU237" s="230" t="s">
        <v>89</v>
      </c>
      <c r="AY237" s="18" t="s">
        <v>142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87</v>
      </c>
      <c r="BK237" s="231">
        <f>ROUND(I237*H237,2)</f>
        <v>0</v>
      </c>
      <c r="BL237" s="18" t="s">
        <v>148</v>
      </c>
      <c r="BM237" s="230" t="s">
        <v>320</v>
      </c>
    </row>
    <row r="238" spans="2:51" s="14" customFormat="1" ht="11.25">
      <c r="B238" s="243"/>
      <c r="C238" s="244"/>
      <c r="D238" s="234" t="s">
        <v>150</v>
      </c>
      <c r="E238" s="245" t="s">
        <v>1</v>
      </c>
      <c r="F238" s="246" t="s">
        <v>321</v>
      </c>
      <c r="G238" s="244"/>
      <c r="H238" s="247">
        <v>43.88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150</v>
      </c>
      <c r="AU238" s="253" t="s">
        <v>89</v>
      </c>
      <c r="AV238" s="14" t="s">
        <v>89</v>
      </c>
      <c r="AW238" s="14" t="s">
        <v>34</v>
      </c>
      <c r="AX238" s="14" t="s">
        <v>87</v>
      </c>
      <c r="AY238" s="253" t="s">
        <v>142</v>
      </c>
    </row>
    <row r="239" spans="1:65" s="2" customFormat="1" ht="24" customHeight="1">
      <c r="A239" s="35"/>
      <c r="B239" s="36"/>
      <c r="C239" s="218" t="s">
        <v>322</v>
      </c>
      <c r="D239" s="218" t="s">
        <v>144</v>
      </c>
      <c r="E239" s="219" t="s">
        <v>323</v>
      </c>
      <c r="F239" s="220" t="s">
        <v>324</v>
      </c>
      <c r="G239" s="221" t="s">
        <v>187</v>
      </c>
      <c r="H239" s="222">
        <v>2.194</v>
      </c>
      <c r="I239" s="223"/>
      <c r="J239" s="224">
        <f>ROUND(I239*H239,2)</f>
        <v>0</v>
      </c>
      <c r="K239" s="225"/>
      <c r="L239" s="40"/>
      <c r="M239" s="226" t="s">
        <v>1</v>
      </c>
      <c r="N239" s="227" t="s">
        <v>44</v>
      </c>
      <c r="O239" s="7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0" t="s">
        <v>148</v>
      </c>
      <c r="AT239" s="230" t="s">
        <v>144</v>
      </c>
      <c r="AU239" s="230" t="s">
        <v>89</v>
      </c>
      <c r="AY239" s="18" t="s">
        <v>142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87</v>
      </c>
      <c r="BK239" s="231">
        <f>ROUND(I239*H239,2)</f>
        <v>0</v>
      </c>
      <c r="BL239" s="18" t="s">
        <v>148</v>
      </c>
      <c r="BM239" s="230" t="s">
        <v>325</v>
      </c>
    </row>
    <row r="240" spans="1:65" s="2" customFormat="1" ht="24" customHeight="1">
      <c r="A240" s="35"/>
      <c r="B240" s="36"/>
      <c r="C240" s="218" t="s">
        <v>326</v>
      </c>
      <c r="D240" s="218" t="s">
        <v>144</v>
      </c>
      <c r="E240" s="219" t="s">
        <v>327</v>
      </c>
      <c r="F240" s="220" t="s">
        <v>328</v>
      </c>
      <c r="G240" s="221" t="s">
        <v>187</v>
      </c>
      <c r="H240" s="222">
        <v>19.746</v>
      </c>
      <c r="I240" s="223"/>
      <c r="J240" s="224">
        <f>ROUND(I240*H240,2)</f>
        <v>0</v>
      </c>
      <c r="K240" s="225"/>
      <c r="L240" s="40"/>
      <c r="M240" s="226" t="s">
        <v>1</v>
      </c>
      <c r="N240" s="227" t="s">
        <v>44</v>
      </c>
      <c r="O240" s="7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0" t="s">
        <v>148</v>
      </c>
      <c r="AT240" s="230" t="s">
        <v>144</v>
      </c>
      <c r="AU240" s="230" t="s">
        <v>89</v>
      </c>
      <c r="AY240" s="18" t="s">
        <v>142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87</v>
      </c>
      <c r="BK240" s="231">
        <f>ROUND(I240*H240,2)</f>
        <v>0</v>
      </c>
      <c r="BL240" s="18" t="s">
        <v>148</v>
      </c>
      <c r="BM240" s="230" t="s">
        <v>329</v>
      </c>
    </row>
    <row r="241" spans="2:51" s="14" customFormat="1" ht="11.25">
      <c r="B241" s="243"/>
      <c r="C241" s="244"/>
      <c r="D241" s="234" t="s">
        <v>150</v>
      </c>
      <c r="E241" s="245" t="s">
        <v>1</v>
      </c>
      <c r="F241" s="246" t="s">
        <v>330</v>
      </c>
      <c r="G241" s="244"/>
      <c r="H241" s="247">
        <v>19.746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150</v>
      </c>
      <c r="AU241" s="253" t="s">
        <v>89</v>
      </c>
      <c r="AV241" s="14" t="s">
        <v>89</v>
      </c>
      <c r="AW241" s="14" t="s">
        <v>34</v>
      </c>
      <c r="AX241" s="14" t="s">
        <v>87</v>
      </c>
      <c r="AY241" s="253" t="s">
        <v>142</v>
      </c>
    </row>
    <row r="242" spans="1:65" s="2" customFormat="1" ht="36" customHeight="1">
      <c r="A242" s="35"/>
      <c r="B242" s="36"/>
      <c r="C242" s="218" t="s">
        <v>331</v>
      </c>
      <c r="D242" s="218" t="s">
        <v>144</v>
      </c>
      <c r="E242" s="219" t="s">
        <v>332</v>
      </c>
      <c r="F242" s="220" t="s">
        <v>333</v>
      </c>
      <c r="G242" s="221" t="s">
        <v>187</v>
      </c>
      <c r="H242" s="222">
        <v>0.948</v>
      </c>
      <c r="I242" s="223"/>
      <c r="J242" s="224">
        <f>ROUND(I242*H242,2)</f>
        <v>0</v>
      </c>
      <c r="K242" s="225"/>
      <c r="L242" s="40"/>
      <c r="M242" s="226" t="s">
        <v>1</v>
      </c>
      <c r="N242" s="227" t="s">
        <v>44</v>
      </c>
      <c r="O242" s="7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0" t="s">
        <v>148</v>
      </c>
      <c r="AT242" s="230" t="s">
        <v>144</v>
      </c>
      <c r="AU242" s="230" t="s">
        <v>89</v>
      </c>
      <c r="AY242" s="18" t="s">
        <v>142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87</v>
      </c>
      <c r="BK242" s="231">
        <f>ROUND(I242*H242,2)</f>
        <v>0</v>
      </c>
      <c r="BL242" s="18" t="s">
        <v>148</v>
      </c>
      <c r="BM242" s="230" t="s">
        <v>334</v>
      </c>
    </row>
    <row r="243" spans="2:51" s="14" customFormat="1" ht="11.25">
      <c r="B243" s="243"/>
      <c r="C243" s="244"/>
      <c r="D243" s="234" t="s">
        <v>150</v>
      </c>
      <c r="E243" s="245" t="s">
        <v>1</v>
      </c>
      <c r="F243" s="246" t="s">
        <v>335</v>
      </c>
      <c r="G243" s="244"/>
      <c r="H243" s="247">
        <v>0.948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150</v>
      </c>
      <c r="AU243" s="253" t="s">
        <v>89</v>
      </c>
      <c r="AV243" s="14" t="s">
        <v>89</v>
      </c>
      <c r="AW243" s="14" t="s">
        <v>34</v>
      </c>
      <c r="AX243" s="14" t="s">
        <v>87</v>
      </c>
      <c r="AY243" s="253" t="s">
        <v>142</v>
      </c>
    </row>
    <row r="244" spans="1:65" s="2" customFormat="1" ht="24" customHeight="1">
      <c r="A244" s="35"/>
      <c r="B244" s="36"/>
      <c r="C244" s="218" t="s">
        <v>336</v>
      </c>
      <c r="D244" s="218" t="s">
        <v>144</v>
      </c>
      <c r="E244" s="219" t="s">
        <v>337</v>
      </c>
      <c r="F244" s="220" t="s">
        <v>338</v>
      </c>
      <c r="G244" s="221" t="s">
        <v>187</v>
      </c>
      <c r="H244" s="222">
        <v>1.246</v>
      </c>
      <c r="I244" s="223"/>
      <c r="J244" s="224">
        <f>ROUND(I244*H244,2)</f>
        <v>0</v>
      </c>
      <c r="K244" s="225"/>
      <c r="L244" s="40"/>
      <c r="M244" s="226" t="s">
        <v>1</v>
      </c>
      <c r="N244" s="227" t="s">
        <v>44</v>
      </c>
      <c r="O244" s="7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0" t="s">
        <v>148</v>
      </c>
      <c r="AT244" s="230" t="s">
        <v>144</v>
      </c>
      <c r="AU244" s="230" t="s">
        <v>89</v>
      </c>
      <c r="AY244" s="18" t="s">
        <v>142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87</v>
      </c>
      <c r="BK244" s="231">
        <f>ROUND(I244*H244,2)</f>
        <v>0</v>
      </c>
      <c r="BL244" s="18" t="s">
        <v>148</v>
      </c>
      <c r="BM244" s="230" t="s">
        <v>339</v>
      </c>
    </row>
    <row r="245" spans="2:51" s="14" customFormat="1" ht="11.25">
      <c r="B245" s="243"/>
      <c r="C245" s="244"/>
      <c r="D245" s="234" t="s">
        <v>150</v>
      </c>
      <c r="E245" s="245" t="s">
        <v>1</v>
      </c>
      <c r="F245" s="246" t="s">
        <v>340</v>
      </c>
      <c r="G245" s="244"/>
      <c r="H245" s="247">
        <v>1.246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150</v>
      </c>
      <c r="AU245" s="253" t="s">
        <v>89</v>
      </c>
      <c r="AV245" s="14" t="s">
        <v>89</v>
      </c>
      <c r="AW245" s="14" t="s">
        <v>34</v>
      </c>
      <c r="AX245" s="14" t="s">
        <v>87</v>
      </c>
      <c r="AY245" s="253" t="s">
        <v>142</v>
      </c>
    </row>
    <row r="246" spans="2:63" s="12" customFormat="1" ht="22.9" customHeight="1">
      <c r="B246" s="202"/>
      <c r="C246" s="203"/>
      <c r="D246" s="204" t="s">
        <v>78</v>
      </c>
      <c r="E246" s="216" t="s">
        <v>341</v>
      </c>
      <c r="F246" s="216" t="s">
        <v>342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SUM(P247:P249)</f>
        <v>0</v>
      </c>
      <c r="Q246" s="210"/>
      <c r="R246" s="211">
        <f>SUM(R247:R249)</f>
        <v>0</v>
      </c>
      <c r="S246" s="210"/>
      <c r="T246" s="212">
        <f>SUM(T247:T249)</f>
        <v>0</v>
      </c>
      <c r="AR246" s="213" t="s">
        <v>87</v>
      </c>
      <c r="AT246" s="214" t="s">
        <v>78</v>
      </c>
      <c r="AU246" s="214" t="s">
        <v>87</v>
      </c>
      <c r="AY246" s="213" t="s">
        <v>142</v>
      </c>
      <c r="BK246" s="215">
        <f>SUM(BK247:BK249)</f>
        <v>0</v>
      </c>
    </row>
    <row r="247" spans="1:65" s="2" customFormat="1" ht="16.5" customHeight="1">
      <c r="A247" s="35"/>
      <c r="B247" s="36"/>
      <c r="C247" s="218" t="s">
        <v>343</v>
      </c>
      <c r="D247" s="218" t="s">
        <v>144</v>
      </c>
      <c r="E247" s="219" t="s">
        <v>344</v>
      </c>
      <c r="F247" s="220" t="s">
        <v>345</v>
      </c>
      <c r="G247" s="221" t="s">
        <v>187</v>
      </c>
      <c r="H247" s="222">
        <v>10.798</v>
      </c>
      <c r="I247" s="223"/>
      <c r="J247" s="224">
        <f>ROUND(I247*H247,2)</f>
        <v>0</v>
      </c>
      <c r="K247" s="225"/>
      <c r="L247" s="40"/>
      <c r="M247" s="226" t="s">
        <v>1</v>
      </c>
      <c r="N247" s="227" t="s">
        <v>44</v>
      </c>
      <c r="O247" s="7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0" t="s">
        <v>148</v>
      </c>
      <c r="AT247" s="230" t="s">
        <v>144</v>
      </c>
      <c r="AU247" s="230" t="s">
        <v>89</v>
      </c>
      <c r="AY247" s="18" t="s">
        <v>142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87</v>
      </c>
      <c r="BK247" s="231">
        <f>ROUND(I247*H247,2)</f>
        <v>0</v>
      </c>
      <c r="BL247" s="18" t="s">
        <v>148</v>
      </c>
      <c r="BM247" s="230" t="s">
        <v>346</v>
      </c>
    </row>
    <row r="248" spans="1:65" s="2" customFormat="1" ht="24" customHeight="1">
      <c r="A248" s="35"/>
      <c r="B248" s="36"/>
      <c r="C248" s="218" t="s">
        <v>347</v>
      </c>
      <c r="D248" s="218" t="s">
        <v>144</v>
      </c>
      <c r="E248" s="219" t="s">
        <v>348</v>
      </c>
      <c r="F248" s="220" t="s">
        <v>349</v>
      </c>
      <c r="G248" s="221" t="s">
        <v>187</v>
      </c>
      <c r="H248" s="222">
        <v>21.596</v>
      </c>
      <c r="I248" s="223"/>
      <c r="J248" s="224">
        <f>ROUND(I248*H248,2)</f>
        <v>0</v>
      </c>
      <c r="K248" s="225"/>
      <c r="L248" s="40"/>
      <c r="M248" s="226" t="s">
        <v>1</v>
      </c>
      <c r="N248" s="227" t="s">
        <v>44</v>
      </c>
      <c r="O248" s="7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0" t="s">
        <v>148</v>
      </c>
      <c r="AT248" s="230" t="s">
        <v>144</v>
      </c>
      <c r="AU248" s="230" t="s">
        <v>89</v>
      </c>
      <c r="AY248" s="18" t="s">
        <v>142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87</v>
      </c>
      <c r="BK248" s="231">
        <f>ROUND(I248*H248,2)</f>
        <v>0</v>
      </c>
      <c r="BL248" s="18" t="s">
        <v>148</v>
      </c>
      <c r="BM248" s="230" t="s">
        <v>350</v>
      </c>
    </row>
    <row r="249" spans="2:51" s="14" customFormat="1" ht="11.25">
      <c r="B249" s="243"/>
      <c r="C249" s="244"/>
      <c r="D249" s="234" t="s">
        <v>150</v>
      </c>
      <c r="E249" s="244"/>
      <c r="F249" s="246" t="s">
        <v>351</v>
      </c>
      <c r="G249" s="244"/>
      <c r="H249" s="247">
        <v>21.596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150</v>
      </c>
      <c r="AU249" s="253" t="s">
        <v>89</v>
      </c>
      <c r="AV249" s="14" t="s">
        <v>89</v>
      </c>
      <c r="AW249" s="14" t="s">
        <v>4</v>
      </c>
      <c r="AX249" s="14" t="s">
        <v>87</v>
      </c>
      <c r="AY249" s="253" t="s">
        <v>142</v>
      </c>
    </row>
    <row r="250" spans="2:63" s="12" customFormat="1" ht="25.9" customHeight="1">
      <c r="B250" s="202"/>
      <c r="C250" s="203"/>
      <c r="D250" s="204" t="s">
        <v>78</v>
      </c>
      <c r="E250" s="205" t="s">
        <v>352</v>
      </c>
      <c r="F250" s="205" t="s">
        <v>353</v>
      </c>
      <c r="G250" s="203"/>
      <c r="H250" s="203"/>
      <c r="I250" s="206"/>
      <c r="J250" s="207">
        <f>BK250</f>
        <v>0</v>
      </c>
      <c r="K250" s="203"/>
      <c r="L250" s="208"/>
      <c r="M250" s="209"/>
      <c r="N250" s="210"/>
      <c r="O250" s="210"/>
      <c r="P250" s="211">
        <f>P251+P258+P270</f>
        <v>0</v>
      </c>
      <c r="Q250" s="210"/>
      <c r="R250" s="211">
        <f>R251+R258+R270</f>
        <v>80.88624076000002</v>
      </c>
      <c r="S250" s="210"/>
      <c r="T250" s="212">
        <f>T251+T258+T270</f>
        <v>1.421318</v>
      </c>
      <c r="AR250" s="213" t="s">
        <v>89</v>
      </c>
      <c r="AT250" s="214" t="s">
        <v>78</v>
      </c>
      <c r="AU250" s="214" t="s">
        <v>79</v>
      </c>
      <c r="AY250" s="213" t="s">
        <v>142</v>
      </c>
      <c r="BK250" s="215">
        <f>BK251+BK258+BK270</f>
        <v>0</v>
      </c>
    </row>
    <row r="251" spans="2:63" s="12" customFormat="1" ht="22.9" customHeight="1">
      <c r="B251" s="202"/>
      <c r="C251" s="203"/>
      <c r="D251" s="204" t="s">
        <v>78</v>
      </c>
      <c r="E251" s="216" t="s">
        <v>354</v>
      </c>
      <c r="F251" s="216" t="s">
        <v>355</v>
      </c>
      <c r="G251" s="203"/>
      <c r="H251" s="203"/>
      <c r="I251" s="206"/>
      <c r="J251" s="217">
        <f>BK251</f>
        <v>0</v>
      </c>
      <c r="K251" s="203"/>
      <c r="L251" s="208"/>
      <c r="M251" s="209"/>
      <c r="N251" s="210"/>
      <c r="O251" s="210"/>
      <c r="P251" s="211">
        <f>SUM(P252:P257)</f>
        <v>0</v>
      </c>
      <c r="Q251" s="210"/>
      <c r="R251" s="211">
        <f>SUM(R252:R257)</f>
        <v>0.0009280000000000001</v>
      </c>
      <c r="S251" s="210"/>
      <c r="T251" s="212">
        <f>SUM(T252:T257)</f>
        <v>0</v>
      </c>
      <c r="AR251" s="213" t="s">
        <v>89</v>
      </c>
      <c r="AT251" s="214" t="s">
        <v>78</v>
      </c>
      <c r="AU251" s="214" t="s">
        <v>87</v>
      </c>
      <c r="AY251" s="213" t="s">
        <v>142</v>
      </c>
      <c r="BK251" s="215">
        <f>SUM(BK252:BK257)</f>
        <v>0</v>
      </c>
    </row>
    <row r="252" spans="1:65" s="2" customFormat="1" ht="24" customHeight="1">
      <c r="A252" s="35"/>
      <c r="B252" s="36"/>
      <c r="C252" s="218" t="s">
        <v>356</v>
      </c>
      <c r="D252" s="218" t="s">
        <v>144</v>
      </c>
      <c r="E252" s="219" t="s">
        <v>357</v>
      </c>
      <c r="F252" s="220" t="s">
        <v>358</v>
      </c>
      <c r="G252" s="221" t="s">
        <v>170</v>
      </c>
      <c r="H252" s="222">
        <v>2.754</v>
      </c>
      <c r="I252" s="223"/>
      <c r="J252" s="224">
        <f>ROUND(I252*H252,2)</f>
        <v>0</v>
      </c>
      <c r="K252" s="225"/>
      <c r="L252" s="40"/>
      <c r="M252" s="226" t="s">
        <v>1</v>
      </c>
      <c r="N252" s="227" t="s">
        <v>44</v>
      </c>
      <c r="O252" s="7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0" t="s">
        <v>245</v>
      </c>
      <c r="AT252" s="230" t="s">
        <v>144</v>
      </c>
      <c r="AU252" s="230" t="s">
        <v>89</v>
      </c>
      <c r="AY252" s="18" t="s">
        <v>142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87</v>
      </c>
      <c r="BK252" s="231">
        <f>ROUND(I252*H252,2)</f>
        <v>0</v>
      </c>
      <c r="BL252" s="18" t="s">
        <v>245</v>
      </c>
      <c r="BM252" s="230" t="s">
        <v>359</v>
      </c>
    </row>
    <row r="253" spans="2:51" s="14" customFormat="1" ht="11.25">
      <c r="B253" s="243"/>
      <c r="C253" s="244"/>
      <c r="D253" s="234" t="s">
        <v>150</v>
      </c>
      <c r="E253" s="245" t="s">
        <v>1</v>
      </c>
      <c r="F253" s="246" t="s">
        <v>360</v>
      </c>
      <c r="G253" s="244"/>
      <c r="H253" s="247">
        <v>2.754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150</v>
      </c>
      <c r="AU253" s="253" t="s">
        <v>89</v>
      </c>
      <c r="AV253" s="14" t="s">
        <v>89</v>
      </c>
      <c r="AW253" s="14" t="s">
        <v>34</v>
      </c>
      <c r="AX253" s="14" t="s">
        <v>87</v>
      </c>
      <c r="AY253" s="253" t="s">
        <v>142</v>
      </c>
    </row>
    <row r="254" spans="1:65" s="2" customFormat="1" ht="24" customHeight="1">
      <c r="A254" s="35"/>
      <c r="B254" s="36"/>
      <c r="C254" s="265" t="s">
        <v>361</v>
      </c>
      <c r="D254" s="265" t="s">
        <v>159</v>
      </c>
      <c r="E254" s="266" t="s">
        <v>362</v>
      </c>
      <c r="F254" s="267" t="s">
        <v>363</v>
      </c>
      <c r="G254" s="268" t="s">
        <v>147</v>
      </c>
      <c r="H254" s="269">
        <v>0.029</v>
      </c>
      <c r="I254" s="270"/>
      <c r="J254" s="271">
        <f>ROUND(I254*H254,2)</f>
        <v>0</v>
      </c>
      <c r="K254" s="272"/>
      <c r="L254" s="273"/>
      <c r="M254" s="274" t="s">
        <v>1</v>
      </c>
      <c r="N254" s="275" t="s">
        <v>44</v>
      </c>
      <c r="O254" s="72"/>
      <c r="P254" s="228">
        <f>O254*H254</f>
        <v>0</v>
      </c>
      <c r="Q254" s="228">
        <v>0.032</v>
      </c>
      <c r="R254" s="228">
        <f>Q254*H254</f>
        <v>0.0009280000000000001</v>
      </c>
      <c r="S254" s="228">
        <v>0</v>
      </c>
      <c r="T254" s="22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0" t="s">
        <v>331</v>
      </c>
      <c r="AT254" s="230" t="s">
        <v>159</v>
      </c>
      <c r="AU254" s="230" t="s">
        <v>89</v>
      </c>
      <c r="AY254" s="18" t="s">
        <v>142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87</v>
      </c>
      <c r="BK254" s="231">
        <f>ROUND(I254*H254,2)</f>
        <v>0</v>
      </c>
      <c r="BL254" s="18" t="s">
        <v>245</v>
      </c>
      <c r="BM254" s="230" t="s">
        <v>364</v>
      </c>
    </row>
    <row r="255" spans="2:51" s="14" customFormat="1" ht="11.25">
      <c r="B255" s="243"/>
      <c r="C255" s="244"/>
      <c r="D255" s="234" t="s">
        <v>150</v>
      </c>
      <c r="E255" s="245" t="s">
        <v>1</v>
      </c>
      <c r="F255" s="246" t="s">
        <v>365</v>
      </c>
      <c r="G255" s="244"/>
      <c r="H255" s="247">
        <v>0.028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150</v>
      </c>
      <c r="AU255" s="253" t="s">
        <v>89</v>
      </c>
      <c r="AV255" s="14" t="s">
        <v>89</v>
      </c>
      <c r="AW255" s="14" t="s">
        <v>34</v>
      </c>
      <c r="AX255" s="14" t="s">
        <v>87</v>
      </c>
      <c r="AY255" s="253" t="s">
        <v>142</v>
      </c>
    </row>
    <row r="256" spans="2:51" s="14" customFormat="1" ht="11.25">
      <c r="B256" s="243"/>
      <c r="C256" s="244"/>
      <c r="D256" s="234" t="s">
        <v>150</v>
      </c>
      <c r="E256" s="244"/>
      <c r="F256" s="246" t="s">
        <v>366</v>
      </c>
      <c r="G256" s="244"/>
      <c r="H256" s="247">
        <v>0.029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150</v>
      </c>
      <c r="AU256" s="253" t="s">
        <v>89</v>
      </c>
      <c r="AV256" s="14" t="s">
        <v>89</v>
      </c>
      <c r="AW256" s="14" t="s">
        <v>4</v>
      </c>
      <c r="AX256" s="14" t="s">
        <v>87</v>
      </c>
      <c r="AY256" s="253" t="s">
        <v>142</v>
      </c>
    </row>
    <row r="257" spans="1:65" s="2" customFormat="1" ht="24" customHeight="1">
      <c r="A257" s="35"/>
      <c r="B257" s="36"/>
      <c r="C257" s="218" t="s">
        <v>367</v>
      </c>
      <c r="D257" s="218" t="s">
        <v>144</v>
      </c>
      <c r="E257" s="219" t="s">
        <v>368</v>
      </c>
      <c r="F257" s="220" t="s">
        <v>369</v>
      </c>
      <c r="G257" s="221" t="s">
        <v>370</v>
      </c>
      <c r="H257" s="276"/>
      <c r="I257" s="223"/>
      <c r="J257" s="224">
        <f>ROUND(I257*H257,2)</f>
        <v>0</v>
      </c>
      <c r="K257" s="225"/>
      <c r="L257" s="40"/>
      <c r="M257" s="226" t="s">
        <v>1</v>
      </c>
      <c r="N257" s="227" t="s">
        <v>44</v>
      </c>
      <c r="O257" s="72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0" t="s">
        <v>245</v>
      </c>
      <c r="AT257" s="230" t="s">
        <v>144</v>
      </c>
      <c r="AU257" s="230" t="s">
        <v>89</v>
      </c>
      <c r="AY257" s="18" t="s">
        <v>142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87</v>
      </c>
      <c r="BK257" s="231">
        <f>ROUND(I257*H257,2)</f>
        <v>0</v>
      </c>
      <c r="BL257" s="18" t="s">
        <v>245</v>
      </c>
      <c r="BM257" s="230" t="s">
        <v>371</v>
      </c>
    </row>
    <row r="258" spans="2:63" s="12" customFormat="1" ht="22.9" customHeight="1">
      <c r="B258" s="202"/>
      <c r="C258" s="203"/>
      <c r="D258" s="204" t="s">
        <v>78</v>
      </c>
      <c r="E258" s="216" t="s">
        <v>372</v>
      </c>
      <c r="F258" s="216" t="s">
        <v>373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SUM(P259:P269)</f>
        <v>0</v>
      </c>
      <c r="Q258" s="210"/>
      <c r="R258" s="211">
        <f>SUM(R259:R269)</f>
        <v>0.01172576</v>
      </c>
      <c r="S258" s="210"/>
      <c r="T258" s="212">
        <f>SUM(T259:T269)</f>
        <v>0</v>
      </c>
      <c r="AR258" s="213" t="s">
        <v>89</v>
      </c>
      <c r="AT258" s="214" t="s">
        <v>78</v>
      </c>
      <c r="AU258" s="214" t="s">
        <v>87</v>
      </c>
      <c r="AY258" s="213" t="s">
        <v>142</v>
      </c>
      <c r="BK258" s="215">
        <f>SUM(BK259:BK269)</f>
        <v>0</v>
      </c>
    </row>
    <row r="259" spans="1:65" s="2" customFormat="1" ht="16.5" customHeight="1">
      <c r="A259" s="35"/>
      <c r="B259" s="36"/>
      <c r="C259" s="218" t="s">
        <v>374</v>
      </c>
      <c r="D259" s="218" t="s">
        <v>144</v>
      </c>
      <c r="E259" s="219" t="s">
        <v>375</v>
      </c>
      <c r="F259" s="220" t="s">
        <v>376</v>
      </c>
      <c r="G259" s="221" t="s">
        <v>225</v>
      </c>
      <c r="H259" s="222">
        <v>5.28</v>
      </c>
      <c r="I259" s="223"/>
      <c r="J259" s="224">
        <f>ROUND(I259*H259,2)</f>
        <v>0</v>
      </c>
      <c r="K259" s="225"/>
      <c r="L259" s="40"/>
      <c r="M259" s="226" t="s">
        <v>1</v>
      </c>
      <c r="N259" s="227" t="s">
        <v>44</v>
      </c>
      <c r="O259" s="7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0" t="s">
        <v>245</v>
      </c>
      <c r="AT259" s="230" t="s">
        <v>144</v>
      </c>
      <c r="AU259" s="230" t="s">
        <v>89</v>
      </c>
      <c r="AY259" s="18" t="s">
        <v>142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87</v>
      </c>
      <c r="BK259" s="231">
        <f>ROUND(I259*H259,2)</f>
        <v>0</v>
      </c>
      <c r="BL259" s="18" t="s">
        <v>245</v>
      </c>
      <c r="BM259" s="230" t="s">
        <v>377</v>
      </c>
    </row>
    <row r="260" spans="2:51" s="13" customFormat="1" ht="22.5">
      <c r="B260" s="232"/>
      <c r="C260" s="233"/>
      <c r="D260" s="234" t="s">
        <v>150</v>
      </c>
      <c r="E260" s="235" t="s">
        <v>1</v>
      </c>
      <c r="F260" s="236" t="s">
        <v>378</v>
      </c>
      <c r="G260" s="233"/>
      <c r="H260" s="235" t="s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150</v>
      </c>
      <c r="AU260" s="242" t="s">
        <v>89</v>
      </c>
      <c r="AV260" s="13" t="s">
        <v>87</v>
      </c>
      <c r="AW260" s="13" t="s">
        <v>34</v>
      </c>
      <c r="AX260" s="13" t="s">
        <v>79</v>
      </c>
      <c r="AY260" s="242" t="s">
        <v>142</v>
      </c>
    </row>
    <row r="261" spans="2:51" s="14" customFormat="1" ht="11.25">
      <c r="B261" s="243"/>
      <c r="C261" s="244"/>
      <c r="D261" s="234" t="s">
        <v>150</v>
      </c>
      <c r="E261" s="245" t="s">
        <v>1</v>
      </c>
      <c r="F261" s="246" t="s">
        <v>379</v>
      </c>
      <c r="G261" s="244"/>
      <c r="H261" s="247">
        <v>5.28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150</v>
      </c>
      <c r="AU261" s="253" t="s">
        <v>89</v>
      </c>
      <c r="AV261" s="14" t="s">
        <v>89</v>
      </c>
      <c r="AW261" s="14" t="s">
        <v>34</v>
      </c>
      <c r="AX261" s="14" t="s">
        <v>87</v>
      </c>
      <c r="AY261" s="253" t="s">
        <v>142</v>
      </c>
    </row>
    <row r="262" spans="1:65" s="2" customFormat="1" ht="24" customHeight="1">
      <c r="A262" s="35"/>
      <c r="B262" s="36"/>
      <c r="C262" s="218" t="s">
        <v>380</v>
      </c>
      <c r="D262" s="218" t="s">
        <v>144</v>
      </c>
      <c r="E262" s="219" t="s">
        <v>381</v>
      </c>
      <c r="F262" s="220" t="s">
        <v>382</v>
      </c>
      <c r="G262" s="221" t="s">
        <v>162</v>
      </c>
      <c r="H262" s="222">
        <v>10.368</v>
      </c>
      <c r="I262" s="223"/>
      <c r="J262" s="224">
        <f>ROUND(I262*H262,2)</f>
        <v>0</v>
      </c>
      <c r="K262" s="225"/>
      <c r="L262" s="40"/>
      <c r="M262" s="226" t="s">
        <v>1</v>
      </c>
      <c r="N262" s="227" t="s">
        <v>44</v>
      </c>
      <c r="O262" s="72"/>
      <c r="P262" s="228">
        <f>O262*H262</f>
        <v>0</v>
      </c>
      <c r="Q262" s="228">
        <v>7E-05</v>
      </c>
      <c r="R262" s="228">
        <f>Q262*H262</f>
        <v>0.00072576</v>
      </c>
      <c r="S262" s="228">
        <v>0</v>
      </c>
      <c r="T262" s="22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0" t="s">
        <v>245</v>
      </c>
      <c r="AT262" s="230" t="s">
        <v>144</v>
      </c>
      <c r="AU262" s="230" t="s">
        <v>89</v>
      </c>
      <c r="AY262" s="18" t="s">
        <v>142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87</v>
      </c>
      <c r="BK262" s="231">
        <f>ROUND(I262*H262,2)</f>
        <v>0</v>
      </c>
      <c r="BL262" s="18" t="s">
        <v>245</v>
      </c>
      <c r="BM262" s="230" t="s">
        <v>383</v>
      </c>
    </row>
    <row r="263" spans="2:51" s="13" customFormat="1" ht="22.5">
      <c r="B263" s="232"/>
      <c r="C263" s="233"/>
      <c r="D263" s="234" t="s">
        <v>150</v>
      </c>
      <c r="E263" s="235" t="s">
        <v>1</v>
      </c>
      <c r="F263" s="236" t="s">
        <v>384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150</v>
      </c>
      <c r="AU263" s="242" t="s">
        <v>89</v>
      </c>
      <c r="AV263" s="13" t="s">
        <v>87</v>
      </c>
      <c r="AW263" s="13" t="s">
        <v>34</v>
      </c>
      <c r="AX263" s="13" t="s">
        <v>79</v>
      </c>
      <c r="AY263" s="242" t="s">
        <v>142</v>
      </c>
    </row>
    <row r="264" spans="2:51" s="14" customFormat="1" ht="11.25">
      <c r="B264" s="243"/>
      <c r="C264" s="244"/>
      <c r="D264" s="234" t="s">
        <v>150</v>
      </c>
      <c r="E264" s="245" t="s">
        <v>1</v>
      </c>
      <c r="F264" s="246" t="s">
        <v>385</v>
      </c>
      <c r="G264" s="244"/>
      <c r="H264" s="247">
        <v>9.6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150</v>
      </c>
      <c r="AU264" s="253" t="s">
        <v>89</v>
      </c>
      <c r="AV264" s="14" t="s">
        <v>89</v>
      </c>
      <c r="AW264" s="14" t="s">
        <v>34</v>
      </c>
      <c r="AX264" s="14" t="s">
        <v>87</v>
      </c>
      <c r="AY264" s="253" t="s">
        <v>142</v>
      </c>
    </row>
    <row r="265" spans="2:51" s="14" customFormat="1" ht="11.25">
      <c r="B265" s="243"/>
      <c r="C265" s="244"/>
      <c r="D265" s="234" t="s">
        <v>150</v>
      </c>
      <c r="E265" s="244"/>
      <c r="F265" s="246" t="s">
        <v>386</v>
      </c>
      <c r="G265" s="244"/>
      <c r="H265" s="247">
        <v>10.368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150</v>
      </c>
      <c r="AU265" s="253" t="s">
        <v>89</v>
      </c>
      <c r="AV265" s="14" t="s">
        <v>89</v>
      </c>
      <c r="AW265" s="14" t="s">
        <v>4</v>
      </c>
      <c r="AX265" s="14" t="s">
        <v>87</v>
      </c>
      <c r="AY265" s="253" t="s">
        <v>142</v>
      </c>
    </row>
    <row r="266" spans="1:65" s="2" customFormat="1" ht="16.5" customHeight="1">
      <c r="A266" s="35"/>
      <c r="B266" s="36"/>
      <c r="C266" s="265" t="s">
        <v>387</v>
      </c>
      <c r="D266" s="265" t="s">
        <v>159</v>
      </c>
      <c r="E266" s="266" t="s">
        <v>388</v>
      </c>
      <c r="F266" s="267" t="s">
        <v>389</v>
      </c>
      <c r="G266" s="268" t="s">
        <v>187</v>
      </c>
      <c r="H266" s="269">
        <v>0.011</v>
      </c>
      <c r="I266" s="270"/>
      <c r="J266" s="271">
        <f>ROUND(I266*H266,2)</f>
        <v>0</v>
      </c>
      <c r="K266" s="272"/>
      <c r="L266" s="273"/>
      <c r="M266" s="274" t="s">
        <v>1</v>
      </c>
      <c r="N266" s="275" t="s">
        <v>44</v>
      </c>
      <c r="O266" s="72"/>
      <c r="P266" s="228">
        <f>O266*H266</f>
        <v>0</v>
      </c>
      <c r="Q266" s="228">
        <v>1</v>
      </c>
      <c r="R266" s="228">
        <f>Q266*H266</f>
        <v>0.011</v>
      </c>
      <c r="S266" s="228">
        <v>0</v>
      </c>
      <c r="T266" s="22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0" t="s">
        <v>331</v>
      </c>
      <c r="AT266" s="230" t="s">
        <v>159</v>
      </c>
      <c r="AU266" s="230" t="s">
        <v>89</v>
      </c>
      <c r="AY266" s="18" t="s">
        <v>142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87</v>
      </c>
      <c r="BK266" s="231">
        <f>ROUND(I266*H266,2)</f>
        <v>0</v>
      </c>
      <c r="BL266" s="18" t="s">
        <v>245</v>
      </c>
      <c r="BM266" s="230" t="s">
        <v>390</v>
      </c>
    </row>
    <row r="267" spans="2:51" s="14" customFormat="1" ht="11.25">
      <c r="B267" s="243"/>
      <c r="C267" s="244"/>
      <c r="D267" s="234" t="s">
        <v>150</v>
      </c>
      <c r="E267" s="245" t="s">
        <v>1</v>
      </c>
      <c r="F267" s="246" t="s">
        <v>391</v>
      </c>
      <c r="G267" s="244"/>
      <c r="H267" s="247">
        <v>0.01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150</v>
      </c>
      <c r="AU267" s="253" t="s">
        <v>89</v>
      </c>
      <c r="AV267" s="14" t="s">
        <v>89</v>
      </c>
      <c r="AW267" s="14" t="s">
        <v>34</v>
      </c>
      <c r="AX267" s="14" t="s">
        <v>87</v>
      </c>
      <c r="AY267" s="253" t="s">
        <v>142</v>
      </c>
    </row>
    <row r="268" spans="2:51" s="14" customFormat="1" ht="11.25">
      <c r="B268" s="243"/>
      <c r="C268" s="244"/>
      <c r="D268" s="234" t="s">
        <v>150</v>
      </c>
      <c r="E268" s="244"/>
      <c r="F268" s="246" t="s">
        <v>392</v>
      </c>
      <c r="G268" s="244"/>
      <c r="H268" s="247">
        <v>0.011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150</v>
      </c>
      <c r="AU268" s="253" t="s">
        <v>89</v>
      </c>
      <c r="AV268" s="14" t="s">
        <v>89</v>
      </c>
      <c r="AW268" s="14" t="s">
        <v>4</v>
      </c>
      <c r="AX268" s="14" t="s">
        <v>87</v>
      </c>
      <c r="AY268" s="253" t="s">
        <v>142</v>
      </c>
    </row>
    <row r="269" spans="1:65" s="2" customFormat="1" ht="24" customHeight="1">
      <c r="A269" s="35"/>
      <c r="B269" s="36"/>
      <c r="C269" s="218" t="s">
        <v>393</v>
      </c>
      <c r="D269" s="218" t="s">
        <v>144</v>
      </c>
      <c r="E269" s="219" t="s">
        <v>394</v>
      </c>
      <c r="F269" s="220" t="s">
        <v>395</v>
      </c>
      <c r="G269" s="221" t="s">
        <v>370</v>
      </c>
      <c r="H269" s="276"/>
      <c r="I269" s="223"/>
      <c r="J269" s="224">
        <f>ROUND(I269*H269,2)</f>
        <v>0</v>
      </c>
      <c r="K269" s="225"/>
      <c r="L269" s="40"/>
      <c r="M269" s="226" t="s">
        <v>1</v>
      </c>
      <c r="N269" s="227" t="s">
        <v>44</v>
      </c>
      <c r="O269" s="7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0" t="s">
        <v>245</v>
      </c>
      <c r="AT269" s="230" t="s">
        <v>144</v>
      </c>
      <c r="AU269" s="230" t="s">
        <v>89</v>
      </c>
      <c r="AY269" s="18" t="s">
        <v>142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87</v>
      </c>
      <c r="BK269" s="231">
        <f>ROUND(I269*H269,2)</f>
        <v>0</v>
      </c>
      <c r="BL269" s="18" t="s">
        <v>245</v>
      </c>
      <c r="BM269" s="230" t="s">
        <v>396</v>
      </c>
    </row>
    <row r="270" spans="2:63" s="12" customFormat="1" ht="22.9" customHeight="1">
      <c r="B270" s="202"/>
      <c r="C270" s="203"/>
      <c r="D270" s="204" t="s">
        <v>78</v>
      </c>
      <c r="E270" s="216" t="s">
        <v>397</v>
      </c>
      <c r="F270" s="216" t="s">
        <v>398</v>
      </c>
      <c r="G270" s="203"/>
      <c r="H270" s="203"/>
      <c r="I270" s="206"/>
      <c r="J270" s="217">
        <f>BK270</f>
        <v>0</v>
      </c>
      <c r="K270" s="203"/>
      <c r="L270" s="208"/>
      <c r="M270" s="209"/>
      <c r="N270" s="210"/>
      <c r="O270" s="210"/>
      <c r="P270" s="211">
        <f>SUM(P271:P317)</f>
        <v>0</v>
      </c>
      <c r="Q270" s="210"/>
      <c r="R270" s="211">
        <f>SUM(R271:R317)</f>
        <v>80.87358700000001</v>
      </c>
      <c r="S270" s="210"/>
      <c r="T270" s="212">
        <f>SUM(T271:T317)</f>
        <v>1.421318</v>
      </c>
      <c r="AR270" s="213" t="s">
        <v>89</v>
      </c>
      <c r="AT270" s="214" t="s">
        <v>78</v>
      </c>
      <c r="AU270" s="214" t="s">
        <v>87</v>
      </c>
      <c r="AY270" s="213" t="s">
        <v>142</v>
      </c>
      <c r="BK270" s="215">
        <f>SUM(BK271:BK317)</f>
        <v>0</v>
      </c>
    </row>
    <row r="271" spans="1:65" s="2" customFormat="1" ht="16.5" customHeight="1">
      <c r="A271" s="35"/>
      <c r="B271" s="36"/>
      <c r="C271" s="218" t="s">
        <v>399</v>
      </c>
      <c r="D271" s="218" t="s">
        <v>144</v>
      </c>
      <c r="E271" s="219" t="s">
        <v>400</v>
      </c>
      <c r="F271" s="220" t="s">
        <v>401</v>
      </c>
      <c r="G271" s="221" t="s">
        <v>170</v>
      </c>
      <c r="H271" s="222">
        <v>40.294</v>
      </c>
      <c r="I271" s="223"/>
      <c r="J271" s="224">
        <f>ROUND(I271*H271,2)</f>
        <v>0</v>
      </c>
      <c r="K271" s="225"/>
      <c r="L271" s="40"/>
      <c r="M271" s="226" t="s">
        <v>1</v>
      </c>
      <c r="N271" s="227" t="s">
        <v>44</v>
      </c>
      <c r="O271" s="72"/>
      <c r="P271" s="228">
        <f>O271*H271</f>
        <v>0</v>
      </c>
      <c r="Q271" s="228">
        <v>0.012</v>
      </c>
      <c r="R271" s="228">
        <f>Q271*H271</f>
        <v>0.48352799999999996</v>
      </c>
      <c r="S271" s="228">
        <v>0.012</v>
      </c>
      <c r="T271" s="229">
        <f>S271*H271</f>
        <v>0.48352799999999996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0" t="s">
        <v>245</v>
      </c>
      <c r="AT271" s="230" t="s">
        <v>144</v>
      </c>
      <c r="AU271" s="230" t="s">
        <v>89</v>
      </c>
      <c r="AY271" s="18" t="s">
        <v>142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87</v>
      </c>
      <c r="BK271" s="231">
        <f>ROUND(I271*H271,2)</f>
        <v>0</v>
      </c>
      <c r="BL271" s="18" t="s">
        <v>245</v>
      </c>
      <c r="BM271" s="230" t="s">
        <v>402</v>
      </c>
    </row>
    <row r="272" spans="2:51" s="14" customFormat="1" ht="11.25">
      <c r="B272" s="243"/>
      <c r="C272" s="244"/>
      <c r="D272" s="234" t="s">
        <v>150</v>
      </c>
      <c r="E272" s="245" t="s">
        <v>1</v>
      </c>
      <c r="F272" s="246" t="s">
        <v>403</v>
      </c>
      <c r="G272" s="244"/>
      <c r="H272" s="247">
        <v>18.6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150</v>
      </c>
      <c r="AU272" s="253" t="s">
        <v>89</v>
      </c>
      <c r="AV272" s="14" t="s">
        <v>89</v>
      </c>
      <c r="AW272" s="14" t="s">
        <v>34</v>
      </c>
      <c r="AX272" s="14" t="s">
        <v>79</v>
      </c>
      <c r="AY272" s="253" t="s">
        <v>142</v>
      </c>
    </row>
    <row r="273" spans="2:51" s="14" customFormat="1" ht="11.25">
      <c r="B273" s="243"/>
      <c r="C273" s="244"/>
      <c r="D273" s="234" t="s">
        <v>150</v>
      </c>
      <c r="E273" s="245" t="s">
        <v>1</v>
      </c>
      <c r="F273" s="246" t="s">
        <v>404</v>
      </c>
      <c r="G273" s="244"/>
      <c r="H273" s="247">
        <v>4.812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150</v>
      </c>
      <c r="AU273" s="253" t="s">
        <v>89</v>
      </c>
      <c r="AV273" s="14" t="s">
        <v>89</v>
      </c>
      <c r="AW273" s="14" t="s">
        <v>34</v>
      </c>
      <c r="AX273" s="14" t="s">
        <v>79</v>
      </c>
      <c r="AY273" s="253" t="s">
        <v>142</v>
      </c>
    </row>
    <row r="274" spans="2:51" s="14" customFormat="1" ht="11.25">
      <c r="B274" s="243"/>
      <c r="C274" s="244"/>
      <c r="D274" s="234" t="s">
        <v>150</v>
      </c>
      <c r="E274" s="245" t="s">
        <v>1</v>
      </c>
      <c r="F274" s="246" t="s">
        <v>405</v>
      </c>
      <c r="G274" s="244"/>
      <c r="H274" s="247">
        <v>2.4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150</v>
      </c>
      <c r="AU274" s="253" t="s">
        <v>89</v>
      </c>
      <c r="AV274" s="14" t="s">
        <v>89</v>
      </c>
      <c r="AW274" s="14" t="s">
        <v>34</v>
      </c>
      <c r="AX274" s="14" t="s">
        <v>79</v>
      </c>
      <c r="AY274" s="253" t="s">
        <v>142</v>
      </c>
    </row>
    <row r="275" spans="2:51" s="14" customFormat="1" ht="11.25">
      <c r="B275" s="243"/>
      <c r="C275" s="244"/>
      <c r="D275" s="234" t="s">
        <v>150</v>
      </c>
      <c r="E275" s="245" t="s">
        <v>1</v>
      </c>
      <c r="F275" s="246" t="s">
        <v>406</v>
      </c>
      <c r="G275" s="244"/>
      <c r="H275" s="247">
        <v>14.482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150</v>
      </c>
      <c r="AU275" s="253" t="s">
        <v>89</v>
      </c>
      <c r="AV275" s="14" t="s">
        <v>89</v>
      </c>
      <c r="AW275" s="14" t="s">
        <v>34</v>
      </c>
      <c r="AX275" s="14" t="s">
        <v>79</v>
      </c>
      <c r="AY275" s="253" t="s">
        <v>142</v>
      </c>
    </row>
    <row r="276" spans="2:51" s="15" customFormat="1" ht="11.25">
      <c r="B276" s="254"/>
      <c r="C276" s="255"/>
      <c r="D276" s="234" t="s">
        <v>150</v>
      </c>
      <c r="E276" s="256" t="s">
        <v>1</v>
      </c>
      <c r="F276" s="257" t="s">
        <v>158</v>
      </c>
      <c r="G276" s="255"/>
      <c r="H276" s="258">
        <v>40.294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AT276" s="264" t="s">
        <v>150</v>
      </c>
      <c r="AU276" s="264" t="s">
        <v>89</v>
      </c>
      <c r="AV276" s="15" t="s">
        <v>148</v>
      </c>
      <c r="AW276" s="15" t="s">
        <v>34</v>
      </c>
      <c r="AX276" s="15" t="s">
        <v>87</v>
      </c>
      <c r="AY276" s="264" t="s">
        <v>142</v>
      </c>
    </row>
    <row r="277" spans="1:65" s="2" customFormat="1" ht="16.5" customHeight="1">
      <c r="A277" s="35"/>
      <c r="B277" s="36"/>
      <c r="C277" s="218" t="s">
        <v>407</v>
      </c>
      <c r="D277" s="218" t="s">
        <v>144</v>
      </c>
      <c r="E277" s="219" t="s">
        <v>408</v>
      </c>
      <c r="F277" s="220" t="s">
        <v>409</v>
      </c>
      <c r="G277" s="221" t="s">
        <v>170</v>
      </c>
      <c r="H277" s="222">
        <v>26.794</v>
      </c>
      <c r="I277" s="223"/>
      <c r="J277" s="224">
        <f>ROUND(I277*H277,2)</f>
        <v>0</v>
      </c>
      <c r="K277" s="225"/>
      <c r="L277" s="40"/>
      <c r="M277" s="226" t="s">
        <v>1</v>
      </c>
      <c r="N277" s="227" t="s">
        <v>44</v>
      </c>
      <c r="O277" s="72"/>
      <c r="P277" s="228">
        <f>O277*H277</f>
        <v>0</v>
      </c>
      <c r="Q277" s="228">
        <v>3</v>
      </c>
      <c r="R277" s="228">
        <f>Q277*H277</f>
        <v>80.382</v>
      </c>
      <c r="S277" s="228">
        <v>0.035</v>
      </c>
      <c r="T277" s="229">
        <f>S277*H277</f>
        <v>0.9377900000000001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0" t="s">
        <v>245</v>
      </c>
      <c r="AT277" s="230" t="s">
        <v>144</v>
      </c>
      <c r="AU277" s="230" t="s">
        <v>89</v>
      </c>
      <c r="AY277" s="18" t="s">
        <v>142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87</v>
      </c>
      <c r="BK277" s="231">
        <f>ROUND(I277*H277,2)</f>
        <v>0</v>
      </c>
      <c r="BL277" s="18" t="s">
        <v>245</v>
      </c>
      <c r="BM277" s="230" t="s">
        <v>410</v>
      </c>
    </row>
    <row r="278" spans="2:51" s="13" customFormat="1" ht="11.25">
      <c r="B278" s="232"/>
      <c r="C278" s="233"/>
      <c r="D278" s="234" t="s">
        <v>150</v>
      </c>
      <c r="E278" s="235" t="s">
        <v>1</v>
      </c>
      <c r="F278" s="236" t="s">
        <v>411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150</v>
      </c>
      <c r="AU278" s="242" t="s">
        <v>89</v>
      </c>
      <c r="AV278" s="13" t="s">
        <v>87</v>
      </c>
      <c r="AW278" s="13" t="s">
        <v>34</v>
      </c>
      <c r="AX278" s="13" t="s">
        <v>79</v>
      </c>
      <c r="AY278" s="242" t="s">
        <v>142</v>
      </c>
    </row>
    <row r="279" spans="2:51" s="14" customFormat="1" ht="11.25">
      <c r="B279" s="243"/>
      <c r="C279" s="244"/>
      <c r="D279" s="234" t="s">
        <v>150</v>
      </c>
      <c r="E279" s="245" t="s">
        <v>1</v>
      </c>
      <c r="F279" s="246" t="s">
        <v>412</v>
      </c>
      <c r="G279" s="244"/>
      <c r="H279" s="247">
        <v>14.482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150</v>
      </c>
      <c r="AU279" s="253" t="s">
        <v>89</v>
      </c>
      <c r="AV279" s="14" t="s">
        <v>89</v>
      </c>
      <c r="AW279" s="14" t="s">
        <v>34</v>
      </c>
      <c r="AX279" s="14" t="s">
        <v>79</v>
      </c>
      <c r="AY279" s="253" t="s">
        <v>142</v>
      </c>
    </row>
    <row r="280" spans="2:51" s="13" customFormat="1" ht="11.25">
      <c r="B280" s="232"/>
      <c r="C280" s="233"/>
      <c r="D280" s="234" t="s">
        <v>150</v>
      </c>
      <c r="E280" s="235" t="s">
        <v>1</v>
      </c>
      <c r="F280" s="236" t="s">
        <v>413</v>
      </c>
      <c r="G280" s="233"/>
      <c r="H280" s="235" t="s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150</v>
      </c>
      <c r="AU280" s="242" t="s">
        <v>89</v>
      </c>
      <c r="AV280" s="13" t="s">
        <v>87</v>
      </c>
      <c r="AW280" s="13" t="s">
        <v>34</v>
      </c>
      <c r="AX280" s="13" t="s">
        <v>79</v>
      </c>
      <c r="AY280" s="242" t="s">
        <v>142</v>
      </c>
    </row>
    <row r="281" spans="2:51" s="16" customFormat="1" ht="11.25">
      <c r="B281" s="277"/>
      <c r="C281" s="278"/>
      <c r="D281" s="234" t="s">
        <v>150</v>
      </c>
      <c r="E281" s="279" t="s">
        <v>1</v>
      </c>
      <c r="F281" s="280" t="s">
        <v>414</v>
      </c>
      <c r="G281" s="278"/>
      <c r="H281" s="281">
        <v>14.482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AT281" s="287" t="s">
        <v>150</v>
      </c>
      <c r="AU281" s="287" t="s">
        <v>89</v>
      </c>
      <c r="AV281" s="16" t="s">
        <v>167</v>
      </c>
      <c r="AW281" s="16" t="s">
        <v>34</v>
      </c>
      <c r="AX281" s="16" t="s">
        <v>79</v>
      </c>
      <c r="AY281" s="287" t="s">
        <v>142</v>
      </c>
    </row>
    <row r="282" spans="2:51" s="13" customFormat="1" ht="11.25">
      <c r="B282" s="232"/>
      <c r="C282" s="233"/>
      <c r="D282" s="234" t="s">
        <v>150</v>
      </c>
      <c r="E282" s="235" t="s">
        <v>1</v>
      </c>
      <c r="F282" s="236" t="s">
        <v>415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150</v>
      </c>
      <c r="AU282" s="242" t="s">
        <v>89</v>
      </c>
      <c r="AV282" s="13" t="s">
        <v>87</v>
      </c>
      <c r="AW282" s="13" t="s">
        <v>34</v>
      </c>
      <c r="AX282" s="13" t="s">
        <v>79</v>
      </c>
      <c r="AY282" s="242" t="s">
        <v>142</v>
      </c>
    </row>
    <row r="283" spans="2:51" s="14" customFormat="1" ht="11.25">
      <c r="B283" s="243"/>
      <c r="C283" s="244"/>
      <c r="D283" s="234" t="s">
        <v>150</v>
      </c>
      <c r="E283" s="245" t="s">
        <v>1</v>
      </c>
      <c r="F283" s="246" t="s">
        <v>416</v>
      </c>
      <c r="G283" s="244"/>
      <c r="H283" s="247">
        <v>5.1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150</v>
      </c>
      <c r="AU283" s="253" t="s">
        <v>89</v>
      </c>
      <c r="AV283" s="14" t="s">
        <v>89</v>
      </c>
      <c r="AW283" s="14" t="s">
        <v>34</v>
      </c>
      <c r="AX283" s="14" t="s">
        <v>79</v>
      </c>
      <c r="AY283" s="253" t="s">
        <v>142</v>
      </c>
    </row>
    <row r="284" spans="2:51" s="16" customFormat="1" ht="11.25">
      <c r="B284" s="277"/>
      <c r="C284" s="278"/>
      <c r="D284" s="234" t="s">
        <v>150</v>
      </c>
      <c r="E284" s="279" t="s">
        <v>1</v>
      </c>
      <c r="F284" s="280" t="s">
        <v>414</v>
      </c>
      <c r="G284" s="278"/>
      <c r="H284" s="281">
        <v>5.1</v>
      </c>
      <c r="I284" s="282"/>
      <c r="J284" s="278"/>
      <c r="K284" s="278"/>
      <c r="L284" s="283"/>
      <c r="M284" s="284"/>
      <c r="N284" s="285"/>
      <c r="O284" s="285"/>
      <c r="P284" s="285"/>
      <c r="Q284" s="285"/>
      <c r="R284" s="285"/>
      <c r="S284" s="285"/>
      <c r="T284" s="286"/>
      <c r="AT284" s="287" t="s">
        <v>150</v>
      </c>
      <c r="AU284" s="287" t="s">
        <v>89</v>
      </c>
      <c r="AV284" s="16" t="s">
        <v>167</v>
      </c>
      <c r="AW284" s="16" t="s">
        <v>34</v>
      </c>
      <c r="AX284" s="16" t="s">
        <v>79</v>
      </c>
      <c r="AY284" s="287" t="s">
        <v>142</v>
      </c>
    </row>
    <row r="285" spans="2:51" s="13" customFormat="1" ht="11.25">
      <c r="B285" s="232"/>
      <c r="C285" s="233"/>
      <c r="D285" s="234" t="s">
        <v>150</v>
      </c>
      <c r="E285" s="235" t="s">
        <v>1</v>
      </c>
      <c r="F285" s="236" t="s">
        <v>417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150</v>
      </c>
      <c r="AU285" s="242" t="s">
        <v>89</v>
      </c>
      <c r="AV285" s="13" t="s">
        <v>87</v>
      </c>
      <c r="AW285" s="13" t="s">
        <v>34</v>
      </c>
      <c r="AX285" s="13" t="s">
        <v>79</v>
      </c>
      <c r="AY285" s="242" t="s">
        <v>142</v>
      </c>
    </row>
    <row r="286" spans="2:51" s="14" customFormat="1" ht="11.25">
      <c r="B286" s="243"/>
      <c r="C286" s="244"/>
      <c r="D286" s="234" t="s">
        <v>150</v>
      </c>
      <c r="E286" s="245" t="s">
        <v>1</v>
      </c>
      <c r="F286" s="246" t="s">
        <v>208</v>
      </c>
      <c r="G286" s="244"/>
      <c r="H286" s="247">
        <v>4.2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150</v>
      </c>
      <c r="AU286" s="253" t="s">
        <v>89</v>
      </c>
      <c r="AV286" s="14" t="s">
        <v>89</v>
      </c>
      <c r="AW286" s="14" t="s">
        <v>34</v>
      </c>
      <c r="AX286" s="14" t="s">
        <v>79</v>
      </c>
      <c r="AY286" s="253" t="s">
        <v>142</v>
      </c>
    </row>
    <row r="287" spans="2:51" s="14" customFormat="1" ht="11.25">
      <c r="B287" s="243"/>
      <c r="C287" s="244"/>
      <c r="D287" s="234" t="s">
        <v>150</v>
      </c>
      <c r="E287" s="245" t="s">
        <v>1</v>
      </c>
      <c r="F287" s="246" t="s">
        <v>418</v>
      </c>
      <c r="G287" s="244"/>
      <c r="H287" s="247">
        <v>0.252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150</v>
      </c>
      <c r="AU287" s="253" t="s">
        <v>89</v>
      </c>
      <c r="AV287" s="14" t="s">
        <v>89</v>
      </c>
      <c r="AW287" s="14" t="s">
        <v>34</v>
      </c>
      <c r="AX287" s="14" t="s">
        <v>79</v>
      </c>
      <c r="AY287" s="253" t="s">
        <v>142</v>
      </c>
    </row>
    <row r="288" spans="2:51" s="14" customFormat="1" ht="11.25">
      <c r="B288" s="243"/>
      <c r="C288" s="244"/>
      <c r="D288" s="234" t="s">
        <v>150</v>
      </c>
      <c r="E288" s="245" t="s">
        <v>1</v>
      </c>
      <c r="F288" s="246" t="s">
        <v>419</v>
      </c>
      <c r="G288" s="244"/>
      <c r="H288" s="247">
        <v>0.36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150</v>
      </c>
      <c r="AU288" s="253" t="s">
        <v>89</v>
      </c>
      <c r="AV288" s="14" t="s">
        <v>89</v>
      </c>
      <c r="AW288" s="14" t="s">
        <v>34</v>
      </c>
      <c r="AX288" s="14" t="s">
        <v>79</v>
      </c>
      <c r="AY288" s="253" t="s">
        <v>142</v>
      </c>
    </row>
    <row r="289" spans="2:51" s="16" customFormat="1" ht="11.25">
      <c r="B289" s="277"/>
      <c r="C289" s="278"/>
      <c r="D289" s="234" t="s">
        <v>150</v>
      </c>
      <c r="E289" s="279" t="s">
        <v>1</v>
      </c>
      <c r="F289" s="280" t="s">
        <v>414</v>
      </c>
      <c r="G289" s="278"/>
      <c r="H289" s="281">
        <v>4.812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AT289" s="287" t="s">
        <v>150</v>
      </c>
      <c r="AU289" s="287" t="s">
        <v>89</v>
      </c>
      <c r="AV289" s="16" t="s">
        <v>167</v>
      </c>
      <c r="AW289" s="16" t="s">
        <v>34</v>
      </c>
      <c r="AX289" s="16" t="s">
        <v>79</v>
      </c>
      <c r="AY289" s="287" t="s">
        <v>142</v>
      </c>
    </row>
    <row r="290" spans="2:51" s="13" customFormat="1" ht="11.25">
      <c r="B290" s="232"/>
      <c r="C290" s="233"/>
      <c r="D290" s="234" t="s">
        <v>150</v>
      </c>
      <c r="E290" s="235" t="s">
        <v>1</v>
      </c>
      <c r="F290" s="236" t="s">
        <v>420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150</v>
      </c>
      <c r="AU290" s="242" t="s">
        <v>89</v>
      </c>
      <c r="AV290" s="13" t="s">
        <v>87</v>
      </c>
      <c r="AW290" s="13" t="s">
        <v>34</v>
      </c>
      <c r="AX290" s="13" t="s">
        <v>79</v>
      </c>
      <c r="AY290" s="242" t="s">
        <v>142</v>
      </c>
    </row>
    <row r="291" spans="2:51" s="14" customFormat="1" ht="11.25">
      <c r="B291" s="243"/>
      <c r="C291" s="244"/>
      <c r="D291" s="234" t="s">
        <v>150</v>
      </c>
      <c r="E291" s="245" t="s">
        <v>1</v>
      </c>
      <c r="F291" s="246" t="s">
        <v>421</v>
      </c>
      <c r="G291" s="244"/>
      <c r="H291" s="247">
        <v>2.4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150</v>
      </c>
      <c r="AU291" s="253" t="s">
        <v>89</v>
      </c>
      <c r="AV291" s="14" t="s">
        <v>89</v>
      </c>
      <c r="AW291" s="14" t="s">
        <v>34</v>
      </c>
      <c r="AX291" s="14" t="s">
        <v>79</v>
      </c>
      <c r="AY291" s="253" t="s">
        <v>142</v>
      </c>
    </row>
    <row r="292" spans="2:51" s="16" customFormat="1" ht="11.25">
      <c r="B292" s="277"/>
      <c r="C292" s="278"/>
      <c r="D292" s="234" t="s">
        <v>150</v>
      </c>
      <c r="E292" s="279" t="s">
        <v>1</v>
      </c>
      <c r="F292" s="280" t="s">
        <v>414</v>
      </c>
      <c r="G292" s="278"/>
      <c r="H292" s="281">
        <v>2.4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AT292" s="287" t="s">
        <v>150</v>
      </c>
      <c r="AU292" s="287" t="s">
        <v>89</v>
      </c>
      <c r="AV292" s="16" t="s">
        <v>167</v>
      </c>
      <c r="AW292" s="16" t="s">
        <v>34</v>
      </c>
      <c r="AX292" s="16" t="s">
        <v>79</v>
      </c>
      <c r="AY292" s="287" t="s">
        <v>142</v>
      </c>
    </row>
    <row r="293" spans="2:51" s="14" customFormat="1" ht="11.25">
      <c r="B293" s="243"/>
      <c r="C293" s="244"/>
      <c r="D293" s="234" t="s">
        <v>150</v>
      </c>
      <c r="E293" s="245" t="s">
        <v>1</v>
      </c>
      <c r="F293" s="246" t="s">
        <v>422</v>
      </c>
      <c r="G293" s="244"/>
      <c r="H293" s="247">
        <v>26.794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150</v>
      </c>
      <c r="AU293" s="253" t="s">
        <v>89</v>
      </c>
      <c r="AV293" s="14" t="s">
        <v>89</v>
      </c>
      <c r="AW293" s="14" t="s">
        <v>34</v>
      </c>
      <c r="AX293" s="14" t="s">
        <v>87</v>
      </c>
      <c r="AY293" s="253" t="s">
        <v>142</v>
      </c>
    </row>
    <row r="294" spans="1:65" s="2" customFormat="1" ht="24" customHeight="1">
      <c r="A294" s="35"/>
      <c r="B294" s="36"/>
      <c r="C294" s="218" t="s">
        <v>423</v>
      </c>
      <c r="D294" s="218" t="s">
        <v>144</v>
      </c>
      <c r="E294" s="219" t="s">
        <v>424</v>
      </c>
      <c r="F294" s="220" t="s">
        <v>425</v>
      </c>
      <c r="G294" s="221" t="s">
        <v>170</v>
      </c>
      <c r="H294" s="222">
        <v>80.588</v>
      </c>
      <c r="I294" s="223"/>
      <c r="J294" s="224">
        <f>ROUND(I294*H294,2)</f>
        <v>0</v>
      </c>
      <c r="K294" s="225"/>
      <c r="L294" s="40"/>
      <c r="M294" s="226" t="s">
        <v>1</v>
      </c>
      <c r="N294" s="227" t="s">
        <v>44</v>
      </c>
      <c r="O294" s="72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0" t="s">
        <v>245</v>
      </c>
      <c r="AT294" s="230" t="s">
        <v>144</v>
      </c>
      <c r="AU294" s="230" t="s">
        <v>89</v>
      </c>
      <c r="AY294" s="18" t="s">
        <v>142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87</v>
      </c>
      <c r="BK294" s="231">
        <f>ROUND(I294*H294,2)</f>
        <v>0</v>
      </c>
      <c r="BL294" s="18" t="s">
        <v>245</v>
      </c>
      <c r="BM294" s="230" t="s">
        <v>426</v>
      </c>
    </row>
    <row r="295" spans="2:51" s="13" customFormat="1" ht="22.5">
      <c r="B295" s="232"/>
      <c r="C295" s="233"/>
      <c r="D295" s="234" t="s">
        <v>150</v>
      </c>
      <c r="E295" s="235" t="s">
        <v>1</v>
      </c>
      <c r="F295" s="236" t="s">
        <v>427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150</v>
      </c>
      <c r="AU295" s="242" t="s">
        <v>89</v>
      </c>
      <c r="AV295" s="13" t="s">
        <v>87</v>
      </c>
      <c r="AW295" s="13" t="s">
        <v>34</v>
      </c>
      <c r="AX295" s="13" t="s">
        <v>79</v>
      </c>
      <c r="AY295" s="242" t="s">
        <v>142</v>
      </c>
    </row>
    <row r="296" spans="2:51" s="14" customFormat="1" ht="11.25">
      <c r="B296" s="243"/>
      <c r="C296" s="244"/>
      <c r="D296" s="234" t="s">
        <v>150</v>
      </c>
      <c r="E296" s="245" t="s">
        <v>1</v>
      </c>
      <c r="F296" s="246" t="s">
        <v>403</v>
      </c>
      <c r="G296" s="244"/>
      <c r="H296" s="247">
        <v>18.6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150</v>
      </c>
      <c r="AU296" s="253" t="s">
        <v>89</v>
      </c>
      <c r="AV296" s="14" t="s">
        <v>89</v>
      </c>
      <c r="AW296" s="14" t="s">
        <v>34</v>
      </c>
      <c r="AX296" s="14" t="s">
        <v>79</v>
      </c>
      <c r="AY296" s="253" t="s">
        <v>142</v>
      </c>
    </row>
    <row r="297" spans="2:51" s="14" customFormat="1" ht="11.25">
      <c r="B297" s="243"/>
      <c r="C297" s="244"/>
      <c r="D297" s="234" t="s">
        <v>150</v>
      </c>
      <c r="E297" s="245" t="s">
        <v>1</v>
      </c>
      <c r="F297" s="246" t="s">
        <v>404</v>
      </c>
      <c r="G297" s="244"/>
      <c r="H297" s="247">
        <v>4.812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150</v>
      </c>
      <c r="AU297" s="253" t="s">
        <v>89</v>
      </c>
      <c r="AV297" s="14" t="s">
        <v>89</v>
      </c>
      <c r="AW297" s="14" t="s">
        <v>34</v>
      </c>
      <c r="AX297" s="14" t="s">
        <v>79</v>
      </c>
      <c r="AY297" s="253" t="s">
        <v>142</v>
      </c>
    </row>
    <row r="298" spans="2:51" s="14" customFormat="1" ht="11.25">
      <c r="B298" s="243"/>
      <c r="C298" s="244"/>
      <c r="D298" s="234" t="s">
        <v>150</v>
      </c>
      <c r="E298" s="245" t="s">
        <v>1</v>
      </c>
      <c r="F298" s="246" t="s">
        <v>405</v>
      </c>
      <c r="G298" s="244"/>
      <c r="H298" s="247">
        <v>2.4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150</v>
      </c>
      <c r="AU298" s="253" t="s">
        <v>89</v>
      </c>
      <c r="AV298" s="14" t="s">
        <v>89</v>
      </c>
      <c r="AW298" s="14" t="s">
        <v>34</v>
      </c>
      <c r="AX298" s="14" t="s">
        <v>79</v>
      </c>
      <c r="AY298" s="253" t="s">
        <v>142</v>
      </c>
    </row>
    <row r="299" spans="2:51" s="14" customFormat="1" ht="11.25">
      <c r="B299" s="243"/>
      <c r="C299" s="244"/>
      <c r="D299" s="234" t="s">
        <v>150</v>
      </c>
      <c r="E299" s="245" t="s">
        <v>1</v>
      </c>
      <c r="F299" s="246" t="s">
        <v>406</v>
      </c>
      <c r="G299" s="244"/>
      <c r="H299" s="247">
        <v>14.482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150</v>
      </c>
      <c r="AU299" s="253" t="s">
        <v>89</v>
      </c>
      <c r="AV299" s="14" t="s">
        <v>89</v>
      </c>
      <c r="AW299" s="14" t="s">
        <v>34</v>
      </c>
      <c r="AX299" s="14" t="s">
        <v>79</v>
      </c>
      <c r="AY299" s="253" t="s">
        <v>142</v>
      </c>
    </row>
    <row r="300" spans="2:51" s="16" customFormat="1" ht="11.25">
      <c r="B300" s="277"/>
      <c r="C300" s="278"/>
      <c r="D300" s="234" t="s">
        <v>150</v>
      </c>
      <c r="E300" s="279" t="s">
        <v>1</v>
      </c>
      <c r="F300" s="280" t="s">
        <v>414</v>
      </c>
      <c r="G300" s="278"/>
      <c r="H300" s="281">
        <v>40.294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AT300" s="287" t="s">
        <v>150</v>
      </c>
      <c r="AU300" s="287" t="s">
        <v>89</v>
      </c>
      <c r="AV300" s="16" t="s">
        <v>167</v>
      </c>
      <c r="AW300" s="16" t="s">
        <v>34</v>
      </c>
      <c r="AX300" s="16" t="s">
        <v>79</v>
      </c>
      <c r="AY300" s="287" t="s">
        <v>142</v>
      </c>
    </row>
    <row r="301" spans="2:51" s="14" customFormat="1" ht="11.25">
      <c r="B301" s="243"/>
      <c r="C301" s="244"/>
      <c r="D301" s="234" t="s">
        <v>150</v>
      </c>
      <c r="E301" s="245" t="s">
        <v>1</v>
      </c>
      <c r="F301" s="246" t="s">
        <v>428</v>
      </c>
      <c r="G301" s="244"/>
      <c r="H301" s="247">
        <v>80.588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150</v>
      </c>
      <c r="AU301" s="253" t="s">
        <v>89</v>
      </c>
      <c r="AV301" s="14" t="s">
        <v>89</v>
      </c>
      <c r="AW301" s="14" t="s">
        <v>34</v>
      </c>
      <c r="AX301" s="14" t="s">
        <v>87</v>
      </c>
      <c r="AY301" s="253" t="s">
        <v>142</v>
      </c>
    </row>
    <row r="302" spans="1:65" s="2" customFormat="1" ht="16.5" customHeight="1">
      <c r="A302" s="35"/>
      <c r="B302" s="36"/>
      <c r="C302" s="218" t="s">
        <v>429</v>
      </c>
      <c r="D302" s="218" t="s">
        <v>144</v>
      </c>
      <c r="E302" s="219" t="s">
        <v>430</v>
      </c>
      <c r="F302" s="220" t="s">
        <v>431</v>
      </c>
      <c r="G302" s="221" t="s">
        <v>170</v>
      </c>
      <c r="H302" s="222">
        <v>40.294</v>
      </c>
      <c r="I302" s="223"/>
      <c r="J302" s="224">
        <f>ROUND(I302*H302,2)</f>
        <v>0</v>
      </c>
      <c r="K302" s="225"/>
      <c r="L302" s="40"/>
      <c r="M302" s="226" t="s">
        <v>1</v>
      </c>
      <c r="N302" s="227" t="s">
        <v>44</v>
      </c>
      <c r="O302" s="7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0" t="s">
        <v>245</v>
      </c>
      <c r="AT302" s="230" t="s">
        <v>144</v>
      </c>
      <c r="AU302" s="230" t="s">
        <v>89</v>
      </c>
      <c r="AY302" s="18" t="s">
        <v>142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87</v>
      </c>
      <c r="BK302" s="231">
        <f>ROUND(I302*H302,2)</f>
        <v>0</v>
      </c>
      <c r="BL302" s="18" t="s">
        <v>245</v>
      </c>
      <c r="BM302" s="230" t="s">
        <v>432</v>
      </c>
    </row>
    <row r="303" spans="2:51" s="13" customFormat="1" ht="11.25">
      <c r="B303" s="232"/>
      <c r="C303" s="233"/>
      <c r="D303" s="234" t="s">
        <v>150</v>
      </c>
      <c r="E303" s="235" t="s">
        <v>1</v>
      </c>
      <c r="F303" s="236" t="s">
        <v>433</v>
      </c>
      <c r="G303" s="233"/>
      <c r="H303" s="235" t="s">
        <v>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150</v>
      </c>
      <c r="AU303" s="242" t="s">
        <v>89</v>
      </c>
      <c r="AV303" s="13" t="s">
        <v>87</v>
      </c>
      <c r="AW303" s="13" t="s">
        <v>34</v>
      </c>
      <c r="AX303" s="13" t="s">
        <v>79</v>
      </c>
      <c r="AY303" s="242" t="s">
        <v>142</v>
      </c>
    </row>
    <row r="304" spans="2:51" s="14" customFormat="1" ht="11.25">
      <c r="B304" s="243"/>
      <c r="C304" s="244"/>
      <c r="D304" s="234" t="s">
        <v>150</v>
      </c>
      <c r="E304" s="245" t="s">
        <v>1</v>
      </c>
      <c r="F304" s="246" t="s">
        <v>403</v>
      </c>
      <c r="G304" s="244"/>
      <c r="H304" s="247">
        <v>18.6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150</v>
      </c>
      <c r="AU304" s="253" t="s">
        <v>89</v>
      </c>
      <c r="AV304" s="14" t="s">
        <v>89</v>
      </c>
      <c r="AW304" s="14" t="s">
        <v>34</v>
      </c>
      <c r="AX304" s="14" t="s">
        <v>79</v>
      </c>
      <c r="AY304" s="253" t="s">
        <v>142</v>
      </c>
    </row>
    <row r="305" spans="2:51" s="14" customFormat="1" ht="11.25">
      <c r="B305" s="243"/>
      <c r="C305" s="244"/>
      <c r="D305" s="234" t="s">
        <v>150</v>
      </c>
      <c r="E305" s="245" t="s">
        <v>1</v>
      </c>
      <c r="F305" s="246" t="s">
        <v>404</v>
      </c>
      <c r="G305" s="244"/>
      <c r="H305" s="247">
        <v>4.812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150</v>
      </c>
      <c r="AU305" s="253" t="s">
        <v>89</v>
      </c>
      <c r="AV305" s="14" t="s">
        <v>89</v>
      </c>
      <c r="AW305" s="14" t="s">
        <v>34</v>
      </c>
      <c r="AX305" s="14" t="s">
        <v>79</v>
      </c>
      <c r="AY305" s="253" t="s">
        <v>142</v>
      </c>
    </row>
    <row r="306" spans="2:51" s="14" customFormat="1" ht="11.25">
      <c r="B306" s="243"/>
      <c r="C306" s="244"/>
      <c r="D306" s="234" t="s">
        <v>150</v>
      </c>
      <c r="E306" s="245" t="s">
        <v>1</v>
      </c>
      <c r="F306" s="246" t="s">
        <v>405</v>
      </c>
      <c r="G306" s="244"/>
      <c r="H306" s="247">
        <v>2.4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150</v>
      </c>
      <c r="AU306" s="253" t="s">
        <v>89</v>
      </c>
      <c r="AV306" s="14" t="s">
        <v>89</v>
      </c>
      <c r="AW306" s="14" t="s">
        <v>34</v>
      </c>
      <c r="AX306" s="14" t="s">
        <v>79</v>
      </c>
      <c r="AY306" s="253" t="s">
        <v>142</v>
      </c>
    </row>
    <row r="307" spans="2:51" s="14" customFormat="1" ht="11.25">
      <c r="B307" s="243"/>
      <c r="C307" s="244"/>
      <c r="D307" s="234" t="s">
        <v>150</v>
      </c>
      <c r="E307" s="245" t="s">
        <v>1</v>
      </c>
      <c r="F307" s="246" t="s">
        <v>406</v>
      </c>
      <c r="G307" s="244"/>
      <c r="H307" s="247">
        <v>14.482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150</v>
      </c>
      <c r="AU307" s="253" t="s">
        <v>89</v>
      </c>
      <c r="AV307" s="14" t="s">
        <v>89</v>
      </c>
      <c r="AW307" s="14" t="s">
        <v>34</v>
      </c>
      <c r="AX307" s="14" t="s">
        <v>79</v>
      </c>
      <c r="AY307" s="253" t="s">
        <v>142</v>
      </c>
    </row>
    <row r="308" spans="2:51" s="15" customFormat="1" ht="11.25">
      <c r="B308" s="254"/>
      <c r="C308" s="255"/>
      <c r="D308" s="234" t="s">
        <v>150</v>
      </c>
      <c r="E308" s="256" t="s">
        <v>1</v>
      </c>
      <c r="F308" s="257" t="s">
        <v>158</v>
      </c>
      <c r="G308" s="255"/>
      <c r="H308" s="258">
        <v>40.294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AT308" s="264" t="s">
        <v>150</v>
      </c>
      <c r="AU308" s="264" t="s">
        <v>89</v>
      </c>
      <c r="AV308" s="15" t="s">
        <v>148</v>
      </c>
      <c r="AW308" s="15" t="s">
        <v>34</v>
      </c>
      <c r="AX308" s="15" t="s">
        <v>87</v>
      </c>
      <c r="AY308" s="264" t="s">
        <v>142</v>
      </c>
    </row>
    <row r="309" spans="1:65" s="2" customFormat="1" ht="16.5" customHeight="1">
      <c r="A309" s="35"/>
      <c r="B309" s="36"/>
      <c r="C309" s="218" t="s">
        <v>434</v>
      </c>
      <c r="D309" s="218" t="s">
        <v>144</v>
      </c>
      <c r="E309" s="219" t="s">
        <v>435</v>
      </c>
      <c r="F309" s="220" t="s">
        <v>436</v>
      </c>
      <c r="G309" s="221" t="s">
        <v>170</v>
      </c>
      <c r="H309" s="222">
        <v>40.294</v>
      </c>
      <c r="I309" s="223"/>
      <c r="J309" s="224">
        <f>ROUND(I309*H309,2)</f>
        <v>0</v>
      </c>
      <c r="K309" s="225"/>
      <c r="L309" s="40"/>
      <c r="M309" s="226" t="s">
        <v>1</v>
      </c>
      <c r="N309" s="227" t="s">
        <v>44</v>
      </c>
      <c r="O309" s="7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0" t="s">
        <v>245</v>
      </c>
      <c r="AT309" s="230" t="s">
        <v>144</v>
      </c>
      <c r="AU309" s="230" t="s">
        <v>89</v>
      </c>
      <c r="AY309" s="18" t="s">
        <v>142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87</v>
      </c>
      <c r="BK309" s="231">
        <f>ROUND(I309*H309,2)</f>
        <v>0</v>
      </c>
      <c r="BL309" s="18" t="s">
        <v>245</v>
      </c>
      <c r="BM309" s="230" t="s">
        <v>437</v>
      </c>
    </row>
    <row r="310" spans="2:51" s="13" customFormat="1" ht="11.25">
      <c r="B310" s="232"/>
      <c r="C310" s="233"/>
      <c r="D310" s="234" t="s">
        <v>150</v>
      </c>
      <c r="E310" s="235" t="s">
        <v>1</v>
      </c>
      <c r="F310" s="236" t="s">
        <v>438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150</v>
      </c>
      <c r="AU310" s="242" t="s">
        <v>89</v>
      </c>
      <c r="AV310" s="13" t="s">
        <v>87</v>
      </c>
      <c r="AW310" s="13" t="s">
        <v>34</v>
      </c>
      <c r="AX310" s="13" t="s">
        <v>79</v>
      </c>
      <c r="AY310" s="242" t="s">
        <v>142</v>
      </c>
    </row>
    <row r="311" spans="2:51" s="14" customFormat="1" ht="11.25">
      <c r="B311" s="243"/>
      <c r="C311" s="244"/>
      <c r="D311" s="234" t="s">
        <v>150</v>
      </c>
      <c r="E311" s="245" t="s">
        <v>1</v>
      </c>
      <c r="F311" s="246" t="s">
        <v>403</v>
      </c>
      <c r="G311" s="244"/>
      <c r="H311" s="247">
        <v>18.6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150</v>
      </c>
      <c r="AU311" s="253" t="s">
        <v>89</v>
      </c>
      <c r="AV311" s="14" t="s">
        <v>89</v>
      </c>
      <c r="AW311" s="14" t="s">
        <v>34</v>
      </c>
      <c r="AX311" s="14" t="s">
        <v>79</v>
      </c>
      <c r="AY311" s="253" t="s">
        <v>142</v>
      </c>
    </row>
    <row r="312" spans="2:51" s="14" customFormat="1" ht="11.25">
      <c r="B312" s="243"/>
      <c r="C312" s="244"/>
      <c r="D312" s="234" t="s">
        <v>150</v>
      </c>
      <c r="E312" s="245" t="s">
        <v>1</v>
      </c>
      <c r="F312" s="246" t="s">
        <v>404</v>
      </c>
      <c r="G312" s="244"/>
      <c r="H312" s="247">
        <v>4.812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150</v>
      </c>
      <c r="AU312" s="253" t="s">
        <v>89</v>
      </c>
      <c r="AV312" s="14" t="s">
        <v>89</v>
      </c>
      <c r="AW312" s="14" t="s">
        <v>34</v>
      </c>
      <c r="AX312" s="14" t="s">
        <v>79</v>
      </c>
      <c r="AY312" s="253" t="s">
        <v>142</v>
      </c>
    </row>
    <row r="313" spans="2:51" s="14" customFormat="1" ht="11.25">
      <c r="B313" s="243"/>
      <c r="C313" s="244"/>
      <c r="D313" s="234" t="s">
        <v>150</v>
      </c>
      <c r="E313" s="245" t="s">
        <v>1</v>
      </c>
      <c r="F313" s="246" t="s">
        <v>405</v>
      </c>
      <c r="G313" s="244"/>
      <c r="H313" s="247">
        <v>2.4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150</v>
      </c>
      <c r="AU313" s="253" t="s">
        <v>89</v>
      </c>
      <c r="AV313" s="14" t="s">
        <v>89</v>
      </c>
      <c r="AW313" s="14" t="s">
        <v>34</v>
      </c>
      <c r="AX313" s="14" t="s">
        <v>79</v>
      </c>
      <c r="AY313" s="253" t="s">
        <v>142</v>
      </c>
    </row>
    <row r="314" spans="2:51" s="14" customFormat="1" ht="11.25">
      <c r="B314" s="243"/>
      <c r="C314" s="244"/>
      <c r="D314" s="234" t="s">
        <v>150</v>
      </c>
      <c r="E314" s="245" t="s">
        <v>1</v>
      </c>
      <c r="F314" s="246" t="s">
        <v>406</v>
      </c>
      <c r="G314" s="244"/>
      <c r="H314" s="247">
        <v>14.482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150</v>
      </c>
      <c r="AU314" s="253" t="s">
        <v>89</v>
      </c>
      <c r="AV314" s="14" t="s">
        <v>89</v>
      </c>
      <c r="AW314" s="14" t="s">
        <v>34</v>
      </c>
      <c r="AX314" s="14" t="s">
        <v>79</v>
      </c>
      <c r="AY314" s="253" t="s">
        <v>142</v>
      </c>
    </row>
    <row r="315" spans="2:51" s="15" customFormat="1" ht="11.25">
      <c r="B315" s="254"/>
      <c r="C315" s="255"/>
      <c r="D315" s="234" t="s">
        <v>150</v>
      </c>
      <c r="E315" s="256" t="s">
        <v>1</v>
      </c>
      <c r="F315" s="257" t="s">
        <v>158</v>
      </c>
      <c r="G315" s="255"/>
      <c r="H315" s="258">
        <v>40.294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150</v>
      </c>
      <c r="AU315" s="264" t="s">
        <v>89</v>
      </c>
      <c r="AV315" s="15" t="s">
        <v>148</v>
      </c>
      <c r="AW315" s="15" t="s">
        <v>34</v>
      </c>
      <c r="AX315" s="15" t="s">
        <v>87</v>
      </c>
      <c r="AY315" s="264" t="s">
        <v>142</v>
      </c>
    </row>
    <row r="316" spans="1:65" s="2" customFormat="1" ht="16.5" customHeight="1">
      <c r="A316" s="35"/>
      <c r="B316" s="36"/>
      <c r="C316" s="265" t="s">
        <v>439</v>
      </c>
      <c r="D316" s="265" t="s">
        <v>159</v>
      </c>
      <c r="E316" s="266" t="s">
        <v>440</v>
      </c>
      <c r="F316" s="267" t="s">
        <v>441</v>
      </c>
      <c r="G316" s="268" t="s">
        <v>162</v>
      </c>
      <c r="H316" s="269">
        <v>8.059</v>
      </c>
      <c r="I316" s="270"/>
      <c r="J316" s="271">
        <f>ROUND(I316*H316,2)</f>
        <v>0</v>
      </c>
      <c r="K316" s="272"/>
      <c r="L316" s="273"/>
      <c r="M316" s="274" t="s">
        <v>1</v>
      </c>
      <c r="N316" s="275" t="s">
        <v>44</v>
      </c>
      <c r="O316" s="72"/>
      <c r="P316" s="228">
        <f>O316*H316</f>
        <v>0</v>
      </c>
      <c r="Q316" s="228">
        <v>0.001</v>
      </c>
      <c r="R316" s="228">
        <f>Q316*H316</f>
        <v>0.008059</v>
      </c>
      <c r="S316" s="228">
        <v>0</v>
      </c>
      <c r="T316" s="22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0" t="s">
        <v>331</v>
      </c>
      <c r="AT316" s="230" t="s">
        <v>159</v>
      </c>
      <c r="AU316" s="230" t="s">
        <v>89</v>
      </c>
      <c r="AY316" s="18" t="s">
        <v>142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8" t="s">
        <v>87</v>
      </c>
      <c r="BK316" s="231">
        <f>ROUND(I316*H316,2)</f>
        <v>0</v>
      </c>
      <c r="BL316" s="18" t="s">
        <v>245</v>
      </c>
      <c r="BM316" s="230" t="s">
        <v>442</v>
      </c>
    </row>
    <row r="317" spans="2:51" s="14" customFormat="1" ht="11.25">
      <c r="B317" s="243"/>
      <c r="C317" s="244"/>
      <c r="D317" s="234" t="s">
        <v>150</v>
      </c>
      <c r="E317" s="245" t="s">
        <v>1</v>
      </c>
      <c r="F317" s="246" t="s">
        <v>443</v>
      </c>
      <c r="G317" s="244"/>
      <c r="H317" s="247">
        <v>8.059</v>
      </c>
      <c r="I317" s="248"/>
      <c r="J317" s="244"/>
      <c r="K317" s="244"/>
      <c r="L317" s="249"/>
      <c r="M317" s="288"/>
      <c r="N317" s="289"/>
      <c r="O317" s="289"/>
      <c r="P317" s="289"/>
      <c r="Q317" s="289"/>
      <c r="R317" s="289"/>
      <c r="S317" s="289"/>
      <c r="T317" s="290"/>
      <c r="AT317" s="253" t="s">
        <v>150</v>
      </c>
      <c r="AU317" s="253" t="s">
        <v>89</v>
      </c>
      <c r="AV317" s="14" t="s">
        <v>89</v>
      </c>
      <c r="AW317" s="14" t="s">
        <v>34</v>
      </c>
      <c r="AX317" s="14" t="s">
        <v>87</v>
      </c>
      <c r="AY317" s="253" t="s">
        <v>142</v>
      </c>
    </row>
    <row r="318" spans="1:31" s="2" customFormat="1" ht="6.95" customHeight="1">
      <c r="A318" s="35"/>
      <c r="B318" s="55"/>
      <c r="C318" s="56"/>
      <c r="D318" s="56"/>
      <c r="E318" s="56"/>
      <c r="F318" s="56"/>
      <c r="G318" s="56"/>
      <c r="H318" s="56"/>
      <c r="I318" s="155"/>
      <c r="J318" s="56"/>
      <c r="K318" s="56"/>
      <c r="L318" s="40"/>
      <c r="M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</row>
  </sheetData>
  <sheetProtection algorithmName="SHA-512" hashValue="a3e7Nsb88qzymRFWU+IU+MXR3tJjbzTkZYaCdZIb4iR7EenJCaq/utcshexQkaWQCkCjarn4QzExES5NsdBO1A==" saltValue="UmrsnkexT1mAim73bSX0JWd45fzxziWn0XAzsyRwDkLjOVXwPer3gopmOftJf9O07GEfTykJUlzR4B1gwELDLA==" spinCount="100000" sheet="1" objects="1" scenarios="1" formatColumns="0" formatRows="0" autoFilter="0"/>
  <autoFilter ref="C136:K317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1.základní škola Hořovice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444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27</v>
      </c>
      <c r="F15" s="35"/>
      <c r="G15" s="35"/>
      <c r="H15" s="35"/>
      <c r="I15" s="118" t="s">
        <v>28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17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28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38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7" t="s">
        <v>99</v>
      </c>
      <c r="E30" s="35"/>
      <c r="F30" s="35"/>
      <c r="G30" s="35"/>
      <c r="H30" s="35"/>
      <c r="I30" s="116"/>
      <c r="J30" s="126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7" t="s">
        <v>100</v>
      </c>
      <c r="E31" s="35"/>
      <c r="F31" s="35"/>
      <c r="G31" s="35"/>
      <c r="H31" s="35"/>
      <c r="I31" s="116"/>
      <c r="J31" s="126">
        <f>J110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39</v>
      </c>
      <c r="E32" s="35"/>
      <c r="F32" s="35"/>
      <c r="G32" s="35"/>
      <c r="H32" s="35"/>
      <c r="I32" s="116"/>
      <c r="J32" s="129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41</v>
      </c>
      <c r="G34" s="35"/>
      <c r="H34" s="35"/>
      <c r="I34" s="131" t="s">
        <v>40</v>
      </c>
      <c r="J34" s="130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43</v>
      </c>
      <c r="E35" s="115" t="s">
        <v>44</v>
      </c>
      <c r="F35" s="133">
        <f>ROUND((SUM(BE110:BE117)+SUM(BE137:BE311)),2)</f>
        <v>0</v>
      </c>
      <c r="G35" s="35"/>
      <c r="H35" s="35"/>
      <c r="I35" s="134">
        <v>0.21</v>
      </c>
      <c r="J35" s="133">
        <f>ROUND(((SUM(BE110:BE117)+SUM(BE137:BE311))*I35),2)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45</v>
      </c>
      <c r="F36" s="133">
        <f>ROUND((SUM(BF110:BF117)+SUM(BF137:BF311)),2)</f>
        <v>0</v>
      </c>
      <c r="G36" s="35"/>
      <c r="H36" s="35"/>
      <c r="I36" s="134">
        <v>0.15</v>
      </c>
      <c r="J36" s="133">
        <f>ROUND(((SUM(BF110:BF117)+SUM(BF137:BF311))*I36),2)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3">
        <f>ROUND((SUM(BG110:BG117)+SUM(BG137:BG311)),2)</f>
        <v>0</v>
      </c>
      <c r="G37" s="35"/>
      <c r="H37" s="35"/>
      <c r="I37" s="134">
        <v>0.21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3">
        <f>ROUND((SUM(BH110:BH117)+SUM(BH137:BH311)),2)</f>
        <v>0</v>
      </c>
      <c r="G38" s="35"/>
      <c r="H38" s="35"/>
      <c r="I38" s="134">
        <v>0.15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3">
        <f>ROUND((SUM(BI110:BI117)+SUM(BI137:BI311)),2)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49</v>
      </c>
      <c r="E41" s="137"/>
      <c r="F41" s="137"/>
      <c r="G41" s="138" t="s">
        <v>50</v>
      </c>
      <c r="H41" s="139" t="s">
        <v>51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3" t="s">
        <v>52</v>
      </c>
      <c r="E50" s="144"/>
      <c r="F50" s="144"/>
      <c r="G50" s="143" t="s">
        <v>53</v>
      </c>
      <c r="H50" s="144"/>
      <c r="I50" s="145"/>
      <c r="J50" s="144"/>
      <c r="K50" s="14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6" t="s">
        <v>54</v>
      </c>
      <c r="E61" s="147"/>
      <c r="F61" s="148" t="s">
        <v>55</v>
      </c>
      <c r="G61" s="146" t="s">
        <v>54</v>
      </c>
      <c r="H61" s="147"/>
      <c r="I61" s="149"/>
      <c r="J61" s="150" t="s">
        <v>55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3" t="s">
        <v>56</v>
      </c>
      <c r="E65" s="151"/>
      <c r="F65" s="151"/>
      <c r="G65" s="143" t="s">
        <v>57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6" t="s">
        <v>54</v>
      </c>
      <c r="E76" s="147"/>
      <c r="F76" s="148" t="s">
        <v>55</v>
      </c>
      <c r="G76" s="146" t="s">
        <v>54</v>
      </c>
      <c r="H76" s="147"/>
      <c r="I76" s="149"/>
      <c r="J76" s="150" t="s">
        <v>55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9" t="str">
        <f>E7</f>
        <v>1.základní škola Hořovice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02 - Oprava ŽB konstrukcí u bazénu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Hořovice - Komenského 1245</v>
      </c>
      <c r="G89" s="37"/>
      <c r="H89" s="37"/>
      <c r="I89" s="118" t="s">
        <v>22</v>
      </c>
      <c r="J89" s="67" t="str">
        <f>IF(J12="","",J12)</f>
        <v>2. 1. 2020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1.základní škola Hořovice, 268 01 Hořovice</v>
      </c>
      <c r="G91" s="37"/>
      <c r="H91" s="37"/>
      <c r="I91" s="118" t="s">
        <v>31</v>
      </c>
      <c r="J91" s="33" t="str">
        <f>E21</f>
        <v>Ing. Roman Šafář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102</v>
      </c>
      <c r="D94" s="160"/>
      <c r="E94" s="160"/>
      <c r="F94" s="160"/>
      <c r="G94" s="160"/>
      <c r="H94" s="160"/>
      <c r="I94" s="161"/>
      <c r="J94" s="162" t="s">
        <v>103</v>
      </c>
      <c r="K94" s="16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3" t="s">
        <v>104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64"/>
      <c r="C97" s="165"/>
      <c r="D97" s="166" t="s">
        <v>106</v>
      </c>
      <c r="E97" s="167"/>
      <c r="F97" s="167"/>
      <c r="G97" s="167"/>
      <c r="H97" s="167"/>
      <c r="I97" s="168"/>
      <c r="J97" s="169">
        <f>J138</f>
        <v>0</v>
      </c>
      <c r="K97" s="165"/>
      <c r="L97" s="170"/>
    </row>
    <row r="98" spans="2:12" s="10" customFormat="1" ht="19.9" customHeight="1">
      <c r="B98" s="171"/>
      <c r="C98" s="172"/>
      <c r="D98" s="173" t="s">
        <v>445</v>
      </c>
      <c r="E98" s="174"/>
      <c r="F98" s="174"/>
      <c r="G98" s="174"/>
      <c r="H98" s="174"/>
      <c r="I98" s="175"/>
      <c r="J98" s="176">
        <f>J139</f>
        <v>0</v>
      </c>
      <c r="K98" s="172"/>
      <c r="L98" s="177"/>
    </row>
    <row r="99" spans="2:12" s="10" customFormat="1" ht="19.9" customHeight="1">
      <c r="B99" s="171"/>
      <c r="C99" s="172"/>
      <c r="D99" s="173" t="s">
        <v>109</v>
      </c>
      <c r="E99" s="174"/>
      <c r="F99" s="174"/>
      <c r="G99" s="174"/>
      <c r="H99" s="174"/>
      <c r="I99" s="175"/>
      <c r="J99" s="176">
        <f>J143</f>
        <v>0</v>
      </c>
      <c r="K99" s="172"/>
      <c r="L99" s="177"/>
    </row>
    <row r="100" spans="2:12" s="10" customFormat="1" ht="19.9" customHeight="1">
      <c r="B100" s="171"/>
      <c r="C100" s="172"/>
      <c r="D100" s="173" t="s">
        <v>110</v>
      </c>
      <c r="E100" s="174"/>
      <c r="F100" s="174"/>
      <c r="G100" s="174"/>
      <c r="H100" s="174"/>
      <c r="I100" s="175"/>
      <c r="J100" s="176">
        <f>J173</f>
        <v>0</v>
      </c>
      <c r="K100" s="172"/>
      <c r="L100" s="177"/>
    </row>
    <row r="101" spans="2:12" s="10" customFormat="1" ht="19.9" customHeight="1">
      <c r="B101" s="171"/>
      <c r="C101" s="172"/>
      <c r="D101" s="173" t="s">
        <v>111</v>
      </c>
      <c r="E101" s="174"/>
      <c r="F101" s="174"/>
      <c r="G101" s="174"/>
      <c r="H101" s="174"/>
      <c r="I101" s="175"/>
      <c r="J101" s="176">
        <f>J257</f>
        <v>0</v>
      </c>
      <c r="K101" s="172"/>
      <c r="L101" s="177"/>
    </row>
    <row r="102" spans="2:12" s="10" customFormat="1" ht="19.9" customHeight="1">
      <c r="B102" s="171"/>
      <c r="C102" s="172"/>
      <c r="D102" s="173" t="s">
        <v>112</v>
      </c>
      <c r="E102" s="174"/>
      <c r="F102" s="174"/>
      <c r="G102" s="174"/>
      <c r="H102" s="174"/>
      <c r="I102" s="175"/>
      <c r="J102" s="176">
        <f>J268</f>
        <v>0</v>
      </c>
      <c r="K102" s="172"/>
      <c r="L102" s="177"/>
    </row>
    <row r="103" spans="2:12" s="9" customFormat="1" ht="24.95" customHeight="1">
      <c r="B103" s="164"/>
      <c r="C103" s="165"/>
      <c r="D103" s="166" t="s">
        <v>113</v>
      </c>
      <c r="E103" s="167"/>
      <c r="F103" s="167"/>
      <c r="G103" s="167"/>
      <c r="H103" s="167"/>
      <c r="I103" s="168"/>
      <c r="J103" s="169">
        <f>J272</f>
        <v>0</v>
      </c>
      <c r="K103" s="165"/>
      <c r="L103" s="170"/>
    </row>
    <row r="104" spans="2:12" s="10" customFormat="1" ht="19.9" customHeight="1">
      <c r="B104" s="171"/>
      <c r="C104" s="172"/>
      <c r="D104" s="173" t="s">
        <v>446</v>
      </c>
      <c r="E104" s="174"/>
      <c r="F104" s="174"/>
      <c r="G104" s="174"/>
      <c r="H104" s="174"/>
      <c r="I104" s="175"/>
      <c r="J104" s="176">
        <f>J273</f>
        <v>0</v>
      </c>
      <c r="K104" s="172"/>
      <c r="L104" s="177"/>
    </row>
    <row r="105" spans="2:12" s="10" customFormat="1" ht="19.9" customHeight="1">
      <c r="B105" s="171"/>
      <c r="C105" s="172"/>
      <c r="D105" s="173" t="s">
        <v>447</v>
      </c>
      <c r="E105" s="174"/>
      <c r="F105" s="174"/>
      <c r="G105" s="174"/>
      <c r="H105" s="174"/>
      <c r="I105" s="175"/>
      <c r="J105" s="176">
        <f>J286</f>
        <v>0</v>
      </c>
      <c r="K105" s="172"/>
      <c r="L105" s="177"/>
    </row>
    <row r="106" spans="2:12" s="10" customFormat="1" ht="19.9" customHeight="1">
      <c r="B106" s="171"/>
      <c r="C106" s="172"/>
      <c r="D106" s="173" t="s">
        <v>116</v>
      </c>
      <c r="E106" s="174"/>
      <c r="F106" s="174"/>
      <c r="G106" s="174"/>
      <c r="H106" s="174"/>
      <c r="I106" s="175"/>
      <c r="J106" s="176">
        <f>J300</f>
        <v>0</v>
      </c>
      <c r="K106" s="172"/>
      <c r="L106" s="177"/>
    </row>
    <row r="107" spans="2:12" s="9" customFormat="1" ht="24.95" customHeight="1">
      <c r="B107" s="164"/>
      <c r="C107" s="165"/>
      <c r="D107" s="166" t="s">
        <v>448</v>
      </c>
      <c r="E107" s="167"/>
      <c r="F107" s="167"/>
      <c r="G107" s="167"/>
      <c r="H107" s="167"/>
      <c r="I107" s="168"/>
      <c r="J107" s="169">
        <f>J304</f>
        <v>0</v>
      </c>
      <c r="K107" s="165"/>
      <c r="L107" s="170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9.25" customHeight="1">
      <c r="A110" s="35"/>
      <c r="B110" s="36"/>
      <c r="C110" s="163" t="s">
        <v>117</v>
      </c>
      <c r="D110" s="37"/>
      <c r="E110" s="37"/>
      <c r="F110" s="37"/>
      <c r="G110" s="37"/>
      <c r="H110" s="37"/>
      <c r="I110" s="116"/>
      <c r="J110" s="178">
        <f>ROUND(J111+J112+J113+J114+J115+J116,2)</f>
        <v>0</v>
      </c>
      <c r="K110" s="37"/>
      <c r="L110" s="52"/>
      <c r="N110" s="179" t="s">
        <v>43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36"/>
      <c r="C111" s="37"/>
      <c r="D111" s="342" t="s">
        <v>118</v>
      </c>
      <c r="E111" s="343"/>
      <c r="F111" s="343"/>
      <c r="G111" s="37"/>
      <c r="H111" s="37"/>
      <c r="I111" s="116"/>
      <c r="J111" s="181">
        <v>0</v>
      </c>
      <c r="K111" s="37"/>
      <c r="L111" s="182"/>
      <c r="M111" s="183"/>
      <c r="N111" s="184" t="s">
        <v>44</v>
      </c>
      <c r="O111" s="183"/>
      <c r="P111" s="183"/>
      <c r="Q111" s="183"/>
      <c r="R111" s="183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5" t="s">
        <v>119</v>
      </c>
      <c r="AZ111" s="183"/>
      <c r="BA111" s="183"/>
      <c r="BB111" s="183"/>
      <c r="BC111" s="183"/>
      <c r="BD111" s="183"/>
      <c r="BE111" s="186">
        <f aca="true" t="shared" si="0" ref="BE111:BE116">IF(N111="základní",J111,0)</f>
        <v>0</v>
      </c>
      <c r="BF111" s="186">
        <f aca="true" t="shared" si="1" ref="BF111:BF116">IF(N111="snížená",J111,0)</f>
        <v>0</v>
      </c>
      <c r="BG111" s="186">
        <f aca="true" t="shared" si="2" ref="BG111:BG116">IF(N111="zákl. přenesená",J111,0)</f>
        <v>0</v>
      </c>
      <c r="BH111" s="186">
        <f aca="true" t="shared" si="3" ref="BH111:BH116">IF(N111="sníž. přenesená",J111,0)</f>
        <v>0</v>
      </c>
      <c r="BI111" s="186">
        <f aca="true" t="shared" si="4" ref="BI111:BI116">IF(N111="nulová",J111,0)</f>
        <v>0</v>
      </c>
      <c r="BJ111" s="185" t="s">
        <v>87</v>
      </c>
      <c r="BK111" s="183"/>
      <c r="BL111" s="183"/>
      <c r="BM111" s="183"/>
    </row>
    <row r="112" spans="1:65" s="2" customFormat="1" ht="18" customHeight="1">
      <c r="A112" s="35"/>
      <c r="B112" s="36"/>
      <c r="C112" s="37"/>
      <c r="D112" s="342" t="s">
        <v>120</v>
      </c>
      <c r="E112" s="343"/>
      <c r="F112" s="343"/>
      <c r="G112" s="37"/>
      <c r="H112" s="37"/>
      <c r="I112" s="116"/>
      <c r="J112" s="181">
        <v>0</v>
      </c>
      <c r="K112" s="37"/>
      <c r="L112" s="182"/>
      <c r="M112" s="183"/>
      <c r="N112" s="184" t="s">
        <v>44</v>
      </c>
      <c r="O112" s="183"/>
      <c r="P112" s="183"/>
      <c r="Q112" s="183"/>
      <c r="R112" s="183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5" t="s">
        <v>119</v>
      </c>
      <c r="AZ112" s="183"/>
      <c r="BA112" s="183"/>
      <c r="BB112" s="183"/>
      <c r="BC112" s="183"/>
      <c r="BD112" s="183"/>
      <c r="BE112" s="186">
        <f t="shared" si="0"/>
        <v>0</v>
      </c>
      <c r="BF112" s="186">
        <f t="shared" si="1"/>
        <v>0</v>
      </c>
      <c r="BG112" s="186">
        <f t="shared" si="2"/>
        <v>0</v>
      </c>
      <c r="BH112" s="186">
        <f t="shared" si="3"/>
        <v>0</v>
      </c>
      <c r="BI112" s="186">
        <f t="shared" si="4"/>
        <v>0</v>
      </c>
      <c r="BJ112" s="185" t="s">
        <v>87</v>
      </c>
      <c r="BK112" s="183"/>
      <c r="BL112" s="183"/>
      <c r="BM112" s="183"/>
    </row>
    <row r="113" spans="1:65" s="2" customFormat="1" ht="18" customHeight="1">
      <c r="A113" s="35"/>
      <c r="B113" s="36"/>
      <c r="C113" s="37"/>
      <c r="D113" s="342" t="s">
        <v>121</v>
      </c>
      <c r="E113" s="343"/>
      <c r="F113" s="343"/>
      <c r="G113" s="37"/>
      <c r="H113" s="37"/>
      <c r="I113" s="116"/>
      <c r="J113" s="181">
        <v>0</v>
      </c>
      <c r="K113" s="37"/>
      <c r="L113" s="182"/>
      <c r="M113" s="183"/>
      <c r="N113" s="184" t="s">
        <v>44</v>
      </c>
      <c r="O113" s="183"/>
      <c r="P113" s="183"/>
      <c r="Q113" s="183"/>
      <c r="R113" s="183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5" t="s">
        <v>119</v>
      </c>
      <c r="AZ113" s="183"/>
      <c r="BA113" s="183"/>
      <c r="BB113" s="183"/>
      <c r="BC113" s="183"/>
      <c r="BD113" s="183"/>
      <c r="BE113" s="186">
        <f t="shared" si="0"/>
        <v>0</v>
      </c>
      <c r="BF113" s="186">
        <f t="shared" si="1"/>
        <v>0</v>
      </c>
      <c r="BG113" s="186">
        <f t="shared" si="2"/>
        <v>0</v>
      </c>
      <c r="BH113" s="186">
        <f t="shared" si="3"/>
        <v>0</v>
      </c>
      <c r="BI113" s="186">
        <f t="shared" si="4"/>
        <v>0</v>
      </c>
      <c r="BJ113" s="185" t="s">
        <v>87</v>
      </c>
      <c r="BK113" s="183"/>
      <c r="BL113" s="183"/>
      <c r="BM113" s="183"/>
    </row>
    <row r="114" spans="1:65" s="2" customFormat="1" ht="18" customHeight="1">
      <c r="A114" s="35"/>
      <c r="B114" s="36"/>
      <c r="C114" s="37"/>
      <c r="D114" s="342" t="s">
        <v>122</v>
      </c>
      <c r="E114" s="343"/>
      <c r="F114" s="343"/>
      <c r="G114" s="37"/>
      <c r="H114" s="37"/>
      <c r="I114" s="116"/>
      <c r="J114" s="181">
        <v>0</v>
      </c>
      <c r="K114" s="37"/>
      <c r="L114" s="182"/>
      <c r="M114" s="183"/>
      <c r="N114" s="184" t="s">
        <v>44</v>
      </c>
      <c r="O114" s="183"/>
      <c r="P114" s="183"/>
      <c r="Q114" s="183"/>
      <c r="R114" s="183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5" t="s">
        <v>119</v>
      </c>
      <c r="AZ114" s="183"/>
      <c r="BA114" s="183"/>
      <c r="BB114" s="183"/>
      <c r="BC114" s="183"/>
      <c r="BD114" s="183"/>
      <c r="BE114" s="186">
        <f t="shared" si="0"/>
        <v>0</v>
      </c>
      <c r="BF114" s="186">
        <f t="shared" si="1"/>
        <v>0</v>
      </c>
      <c r="BG114" s="186">
        <f t="shared" si="2"/>
        <v>0</v>
      </c>
      <c r="BH114" s="186">
        <f t="shared" si="3"/>
        <v>0</v>
      </c>
      <c r="BI114" s="186">
        <f t="shared" si="4"/>
        <v>0</v>
      </c>
      <c r="BJ114" s="185" t="s">
        <v>87</v>
      </c>
      <c r="BK114" s="183"/>
      <c r="BL114" s="183"/>
      <c r="BM114" s="183"/>
    </row>
    <row r="115" spans="1:65" s="2" customFormat="1" ht="18" customHeight="1">
      <c r="A115" s="35"/>
      <c r="B115" s="36"/>
      <c r="C115" s="37"/>
      <c r="D115" s="342" t="s">
        <v>123</v>
      </c>
      <c r="E115" s="343"/>
      <c r="F115" s="343"/>
      <c r="G115" s="37"/>
      <c r="H115" s="37"/>
      <c r="I115" s="116"/>
      <c r="J115" s="181">
        <v>0</v>
      </c>
      <c r="K115" s="37"/>
      <c r="L115" s="182"/>
      <c r="M115" s="183"/>
      <c r="N115" s="184" t="s">
        <v>44</v>
      </c>
      <c r="O115" s="183"/>
      <c r="P115" s="183"/>
      <c r="Q115" s="183"/>
      <c r="R115" s="183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5" t="s">
        <v>119</v>
      </c>
      <c r="AZ115" s="183"/>
      <c r="BA115" s="183"/>
      <c r="BB115" s="183"/>
      <c r="BC115" s="183"/>
      <c r="BD115" s="183"/>
      <c r="BE115" s="186">
        <f t="shared" si="0"/>
        <v>0</v>
      </c>
      <c r="BF115" s="186">
        <f t="shared" si="1"/>
        <v>0</v>
      </c>
      <c r="BG115" s="186">
        <f t="shared" si="2"/>
        <v>0</v>
      </c>
      <c r="BH115" s="186">
        <f t="shared" si="3"/>
        <v>0</v>
      </c>
      <c r="BI115" s="186">
        <f t="shared" si="4"/>
        <v>0</v>
      </c>
      <c r="BJ115" s="185" t="s">
        <v>87</v>
      </c>
      <c r="BK115" s="183"/>
      <c r="BL115" s="183"/>
      <c r="BM115" s="183"/>
    </row>
    <row r="116" spans="1:65" s="2" customFormat="1" ht="18" customHeight="1">
      <c r="A116" s="35"/>
      <c r="B116" s="36"/>
      <c r="C116" s="37"/>
      <c r="D116" s="180" t="s">
        <v>124</v>
      </c>
      <c r="E116" s="37"/>
      <c r="F116" s="37"/>
      <c r="G116" s="37"/>
      <c r="H116" s="37"/>
      <c r="I116" s="116"/>
      <c r="J116" s="181">
        <f>ROUND(J30*T116,2)</f>
        <v>0</v>
      </c>
      <c r="K116" s="37"/>
      <c r="L116" s="182"/>
      <c r="M116" s="183"/>
      <c r="N116" s="184" t="s">
        <v>44</v>
      </c>
      <c r="O116" s="183"/>
      <c r="P116" s="183"/>
      <c r="Q116" s="183"/>
      <c r="R116" s="183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5" t="s">
        <v>125</v>
      </c>
      <c r="AZ116" s="183"/>
      <c r="BA116" s="183"/>
      <c r="BB116" s="183"/>
      <c r="BC116" s="183"/>
      <c r="BD116" s="183"/>
      <c r="BE116" s="186">
        <f t="shared" si="0"/>
        <v>0</v>
      </c>
      <c r="BF116" s="186">
        <f t="shared" si="1"/>
        <v>0</v>
      </c>
      <c r="BG116" s="186">
        <f t="shared" si="2"/>
        <v>0</v>
      </c>
      <c r="BH116" s="186">
        <f t="shared" si="3"/>
        <v>0</v>
      </c>
      <c r="BI116" s="186">
        <f t="shared" si="4"/>
        <v>0</v>
      </c>
      <c r="BJ116" s="185" t="s">
        <v>87</v>
      </c>
      <c r="BK116" s="183"/>
      <c r="BL116" s="183"/>
      <c r="BM116" s="183"/>
    </row>
    <row r="117" spans="1:31" s="2" customFormat="1" ht="11.25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9.25" customHeight="1">
      <c r="A118" s="35"/>
      <c r="B118" s="36"/>
      <c r="C118" s="187" t="s">
        <v>126</v>
      </c>
      <c r="D118" s="160"/>
      <c r="E118" s="160"/>
      <c r="F118" s="160"/>
      <c r="G118" s="160"/>
      <c r="H118" s="160"/>
      <c r="I118" s="161"/>
      <c r="J118" s="188">
        <f>ROUND(J96+J110,2)</f>
        <v>0</v>
      </c>
      <c r="K118" s="160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5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8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127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39" t="str">
        <f>E7</f>
        <v>1.základní škola Hořovice</v>
      </c>
      <c r="F127" s="340"/>
      <c r="G127" s="340"/>
      <c r="H127" s="340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97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11" t="str">
        <f>E9</f>
        <v>02 - Oprava ŽB konstrukcí u bazénu</v>
      </c>
      <c r="F129" s="341"/>
      <c r="G129" s="341"/>
      <c r="H129" s="341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>Hořovice - Komenského 1245</v>
      </c>
      <c r="G131" s="37"/>
      <c r="H131" s="37"/>
      <c r="I131" s="118" t="s">
        <v>22</v>
      </c>
      <c r="J131" s="67" t="str">
        <f>IF(J12="","",J12)</f>
        <v>2. 1. 2020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24</v>
      </c>
      <c r="D133" s="37"/>
      <c r="E133" s="37"/>
      <c r="F133" s="28" t="str">
        <f>E15</f>
        <v>1.základní škola Hořovice, 268 01 Hořovice</v>
      </c>
      <c r="G133" s="37"/>
      <c r="H133" s="37"/>
      <c r="I133" s="118" t="s">
        <v>31</v>
      </c>
      <c r="J133" s="33" t="str">
        <f>E21</f>
        <v>Ing. Roman Šafář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29</v>
      </c>
      <c r="D134" s="37"/>
      <c r="E134" s="37"/>
      <c r="F134" s="28" t="str">
        <f>IF(E18="","",E18)</f>
        <v>Vyplň údaj</v>
      </c>
      <c r="G134" s="37"/>
      <c r="H134" s="37"/>
      <c r="I134" s="118" t="s">
        <v>35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89"/>
      <c r="B136" s="190"/>
      <c r="C136" s="191" t="s">
        <v>128</v>
      </c>
      <c r="D136" s="192" t="s">
        <v>64</v>
      </c>
      <c r="E136" s="192" t="s">
        <v>60</v>
      </c>
      <c r="F136" s="192" t="s">
        <v>61</v>
      </c>
      <c r="G136" s="192" t="s">
        <v>129</v>
      </c>
      <c r="H136" s="192" t="s">
        <v>130</v>
      </c>
      <c r="I136" s="193" t="s">
        <v>131</v>
      </c>
      <c r="J136" s="194" t="s">
        <v>103</v>
      </c>
      <c r="K136" s="195" t="s">
        <v>132</v>
      </c>
      <c r="L136" s="196"/>
      <c r="M136" s="76" t="s">
        <v>1</v>
      </c>
      <c r="N136" s="77" t="s">
        <v>43</v>
      </c>
      <c r="O136" s="77" t="s">
        <v>133</v>
      </c>
      <c r="P136" s="77" t="s">
        <v>134</v>
      </c>
      <c r="Q136" s="77" t="s">
        <v>135</v>
      </c>
      <c r="R136" s="77" t="s">
        <v>136</v>
      </c>
      <c r="S136" s="77" t="s">
        <v>137</v>
      </c>
      <c r="T136" s="78" t="s">
        <v>138</v>
      </c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</row>
    <row r="137" spans="1:63" s="2" customFormat="1" ht="22.9" customHeight="1">
      <c r="A137" s="35"/>
      <c r="B137" s="36"/>
      <c r="C137" s="83" t="s">
        <v>139</v>
      </c>
      <c r="D137" s="37"/>
      <c r="E137" s="37"/>
      <c r="F137" s="37"/>
      <c r="G137" s="37"/>
      <c r="H137" s="37"/>
      <c r="I137" s="116"/>
      <c r="J137" s="197">
        <f>BK137</f>
        <v>0</v>
      </c>
      <c r="K137" s="37"/>
      <c r="L137" s="40"/>
      <c r="M137" s="79"/>
      <c r="N137" s="198"/>
      <c r="O137" s="80"/>
      <c r="P137" s="199">
        <f>P138+P272+P304</f>
        <v>0</v>
      </c>
      <c r="Q137" s="80"/>
      <c r="R137" s="199">
        <f>R138+R272+R304</f>
        <v>4.414306314</v>
      </c>
      <c r="S137" s="80"/>
      <c r="T137" s="200">
        <f>T138+T272+T304</f>
        <v>3.0163120000000005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78</v>
      </c>
      <c r="AU137" s="18" t="s">
        <v>105</v>
      </c>
      <c r="BK137" s="201">
        <f>BK138+BK272+BK304</f>
        <v>0</v>
      </c>
    </row>
    <row r="138" spans="2:63" s="12" customFormat="1" ht="25.9" customHeight="1">
      <c r="B138" s="202"/>
      <c r="C138" s="203"/>
      <c r="D138" s="204" t="s">
        <v>78</v>
      </c>
      <c r="E138" s="205" t="s">
        <v>140</v>
      </c>
      <c r="F138" s="205" t="s">
        <v>141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P139+P143+P173+P257+P268</f>
        <v>0</v>
      </c>
      <c r="Q138" s="210"/>
      <c r="R138" s="211">
        <f>R139+R143+R173+R257+R268</f>
        <v>4.378488594</v>
      </c>
      <c r="S138" s="210"/>
      <c r="T138" s="212">
        <f>T139+T143+T173+T257+T268</f>
        <v>3.0163120000000005</v>
      </c>
      <c r="AR138" s="213" t="s">
        <v>87</v>
      </c>
      <c r="AT138" s="214" t="s">
        <v>78</v>
      </c>
      <c r="AU138" s="214" t="s">
        <v>79</v>
      </c>
      <c r="AY138" s="213" t="s">
        <v>142</v>
      </c>
      <c r="BK138" s="215">
        <f>BK139+BK143+BK173+BK257+BK268</f>
        <v>0</v>
      </c>
    </row>
    <row r="139" spans="2:63" s="12" customFormat="1" ht="22.9" customHeight="1">
      <c r="B139" s="202"/>
      <c r="C139" s="203"/>
      <c r="D139" s="204" t="s">
        <v>78</v>
      </c>
      <c r="E139" s="216" t="s">
        <v>87</v>
      </c>
      <c r="F139" s="216" t="s">
        <v>449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SUM(P140:P142)</f>
        <v>0</v>
      </c>
      <c r="Q139" s="210"/>
      <c r="R139" s="211">
        <f>SUM(R140:R142)</f>
        <v>0</v>
      </c>
      <c r="S139" s="210"/>
      <c r="T139" s="212">
        <f>SUM(T140:T142)</f>
        <v>0</v>
      </c>
      <c r="AR139" s="213" t="s">
        <v>87</v>
      </c>
      <c r="AT139" s="214" t="s">
        <v>78</v>
      </c>
      <c r="AU139" s="214" t="s">
        <v>87</v>
      </c>
      <c r="AY139" s="213" t="s">
        <v>142</v>
      </c>
      <c r="BK139" s="215">
        <f>SUM(BK140:BK142)</f>
        <v>0</v>
      </c>
    </row>
    <row r="140" spans="1:65" s="2" customFormat="1" ht="16.5" customHeight="1">
      <c r="A140" s="35"/>
      <c r="B140" s="36"/>
      <c r="C140" s="218" t="s">
        <v>87</v>
      </c>
      <c r="D140" s="218" t="s">
        <v>144</v>
      </c>
      <c r="E140" s="219" t="s">
        <v>450</v>
      </c>
      <c r="F140" s="220" t="s">
        <v>451</v>
      </c>
      <c r="G140" s="221" t="s">
        <v>452</v>
      </c>
      <c r="H140" s="222">
        <v>300</v>
      </c>
      <c r="I140" s="223"/>
      <c r="J140" s="224">
        <f>ROUND(I140*H140,2)</f>
        <v>0</v>
      </c>
      <c r="K140" s="225"/>
      <c r="L140" s="40"/>
      <c r="M140" s="226" t="s">
        <v>1</v>
      </c>
      <c r="N140" s="227" t="s">
        <v>44</v>
      </c>
      <c r="O140" s="7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148</v>
      </c>
      <c r="AT140" s="230" t="s">
        <v>144</v>
      </c>
      <c r="AU140" s="230" t="s">
        <v>89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87</v>
      </c>
      <c r="BK140" s="231">
        <f>ROUND(I140*H140,2)</f>
        <v>0</v>
      </c>
      <c r="BL140" s="18" t="s">
        <v>148</v>
      </c>
      <c r="BM140" s="230" t="s">
        <v>453</v>
      </c>
    </row>
    <row r="141" spans="2:51" s="13" customFormat="1" ht="22.5">
      <c r="B141" s="232"/>
      <c r="C141" s="233"/>
      <c r="D141" s="234" t="s">
        <v>150</v>
      </c>
      <c r="E141" s="235" t="s">
        <v>1</v>
      </c>
      <c r="F141" s="236" t="s">
        <v>454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150</v>
      </c>
      <c r="AU141" s="242" t="s">
        <v>89</v>
      </c>
      <c r="AV141" s="13" t="s">
        <v>87</v>
      </c>
      <c r="AW141" s="13" t="s">
        <v>34</v>
      </c>
      <c r="AX141" s="13" t="s">
        <v>79</v>
      </c>
      <c r="AY141" s="242" t="s">
        <v>142</v>
      </c>
    </row>
    <row r="142" spans="2:51" s="14" customFormat="1" ht="11.25">
      <c r="B142" s="243"/>
      <c r="C142" s="244"/>
      <c r="D142" s="234" t="s">
        <v>150</v>
      </c>
      <c r="E142" s="245" t="s">
        <v>1</v>
      </c>
      <c r="F142" s="246" t="s">
        <v>455</v>
      </c>
      <c r="G142" s="244"/>
      <c r="H142" s="247">
        <v>300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150</v>
      </c>
      <c r="AU142" s="253" t="s">
        <v>89</v>
      </c>
      <c r="AV142" s="14" t="s">
        <v>89</v>
      </c>
      <c r="AW142" s="14" t="s">
        <v>34</v>
      </c>
      <c r="AX142" s="14" t="s">
        <v>87</v>
      </c>
      <c r="AY142" s="253" t="s">
        <v>142</v>
      </c>
    </row>
    <row r="143" spans="2:63" s="12" customFormat="1" ht="22.9" customHeight="1">
      <c r="B143" s="202"/>
      <c r="C143" s="203"/>
      <c r="D143" s="204" t="s">
        <v>78</v>
      </c>
      <c r="E143" s="216" t="s">
        <v>184</v>
      </c>
      <c r="F143" s="216" t="s">
        <v>228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SUM(P144:P172)</f>
        <v>0</v>
      </c>
      <c r="Q143" s="210"/>
      <c r="R143" s="211">
        <f>SUM(R144:R172)</f>
        <v>0.9439040000000002</v>
      </c>
      <c r="S143" s="210"/>
      <c r="T143" s="212">
        <f>SUM(T144:T172)</f>
        <v>0</v>
      </c>
      <c r="AR143" s="213" t="s">
        <v>87</v>
      </c>
      <c r="AT143" s="214" t="s">
        <v>78</v>
      </c>
      <c r="AU143" s="214" t="s">
        <v>87</v>
      </c>
      <c r="AY143" s="213" t="s">
        <v>142</v>
      </c>
      <c r="BK143" s="215">
        <f>SUM(BK144:BK172)</f>
        <v>0</v>
      </c>
    </row>
    <row r="144" spans="1:65" s="2" customFormat="1" ht="24" customHeight="1">
      <c r="A144" s="35"/>
      <c r="B144" s="36"/>
      <c r="C144" s="218" t="s">
        <v>89</v>
      </c>
      <c r="D144" s="218" t="s">
        <v>144</v>
      </c>
      <c r="E144" s="219" t="s">
        <v>456</v>
      </c>
      <c r="F144" s="220" t="s">
        <v>457</v>
      </c>
      <c r="G144" s="221" t="s">
        <v>170</v>
      </c>
      <c r="H144" s="222">
        <v>16</v>
      </c>
      <c r="I144" s="223"/>
      <c r="J144" s="224">
        <f>ROUND(I144*H144,2)</f>
        <v>0</v>
      </c>
      <c r="K144" s="225"/>
      <c r="L144" s="40"/>
      <c r="M144" s="226" t="s">
        <v>1</v>
      </c>
      <c r="N144" s="227" t="s">
        <v>44</v>
      </c>
      <c r="O144" s="72"/>
      <c r="P144" s="228">
        <f>O144*H144</f>
        <v>0</v>
      </c>
      <c r="Q144" s="228">
        <v>0.00438</v>
      </c>
      <c r="R144" s="228">
        <f>Q144*H144</f>
        <v>0.07008</v>
      </c>
      <c r="S144" s="228">
        <v>0</v>
      </c>
      <c r="T144" s="22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0" t="s">
        <v>148</v>
      </c>
      <c r="AT144" s="230" t="s">
        <v>144</v>
      </c>
      <c r="AU144" s="230" t="s">
        <v>89</v>
      </c>
      <c r="AY144" s="18" t="s">
        <v>142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87</v>
      </c>
      <c r="BK144" s="231">
        <f>ROUND(I144*H144,2)</f>
        <v>0</v>
      </c>
      <c r="BL144" s="18" t="s">
        <v>148</v>
      </c>
      <c r="BM144" s="230" t="s">
        <v>458</v>
      </c>
    </row>
    <row r="145" spans="2:51" s="13" customFormat="1" ht="11.25">
      <c r="B145" s="232"/>
      <c r="C145" s="233"/>
      <c r="D145" s="234" t="s">
        <v>150</v>
      </c>
      <c r="E145" s="235" t="s">
        <v>1</v>
      </c>
      <c r="F145" s="236" t="s">
        <v>459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150</v>
      </c>
      <c r="AU145" s="242" t="s">
        <v>89</v>
      </c>
      <c r="AV145" s="13" t="s">
        <v>87</v>
      </c>
      <c r="AW145" s="13" t="s">
        <v>34</v>
      </c>
      <c r="AX145" s="13" t="s">
        <v>79</v>
      </c>
      <c r="AY145" s="242" t="s">
        <v>142</v>
      </c>
    </row>
    <row r="146" spans="2:51" s="14" customFormat="1" ht="22.5">
      <c r="B146" s="243"/>
      <c r="C146" s="244"/>
      <c r="D146" s="234" t="s">
        <v>150</v>
      </c>
      <c r="E146" s="245" t="s">
        <v>1</v>
      </c>
      <c r="F146" s="246" t="s">
        <v>460</v>
      </c>
      <c r="G146" s="244"/>
      <c r="H146" s="247">
        <v>11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150</v>
      </c>
      <c r="AU146" s="253" t="s">
        <v>89</v>
      </c>
      <c r="AV146" s="14" t="s">
        <v>89</v>
      </c>
      <c r="AW146" s="14" t="s">
        <v>34</v>
      </c>
      <c r="AX146" s="14" t="s">
        <v>79</v>
      </c>
      <c r="AY146" s="253" t="s">
        <v>142</v>
      </c>
    </row>
    <row r="147" spans="2:51" s="14" customFormat="1" ht="11.25">
      <c r="B147" s="243"/>
      <c r="C147" s="244"/>
      <c r="D147" s="234" t="s">
        <v>150</v>
      </c>
      <c r="E147" s="245" t="s">
        <v>1</v>
      </c>
      <c r="F147" s="246" t="s">
        <v>461</v>
      </c>
      <c r="G147" s="244"/>
      <c r="H147" s="247">
        <v>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150</v>
      </c>
      <c r="AU147" s="253" t="s">
        <v>89</v>
      </c>
      <c r="AV147" s="14" t="s">
        <v>89</v>
      </c>
      <c r="AW147" s="14" t="s">
        <v>34</v>
      </c>
      <c r="AX147" s="14" t="s">
        <v>79</v>
      </c>
      <c r="AY147" s="253" t="s">
        <v>142</v>
      </c>
    </row>
    <row r="148" spans="2:51" s="15" customFormat="1" ht="11.25">
      <c r="B148" s="254"/>
      <c r="C148" s="255"/>
      <c r="D148" s="234" t="s">
        <v>150</v>
      </c>
      <c r="E148" s="256" t="s">
        <v>1</v>
      </c>
      <c r="F148" s="257" t="s">
        <v>158</v>
      </c>
      <c r="G148" s="255"/>
      <c r="H148" s="258">
        <v>16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150</v>
      </c>
      <c r="AU148" s="264" t="s">
        <v>89</v>
      </c>
      <c r="AV148" s="15" t="s">
        <v>148</v>
      </c>
      <c r="AW148" s="15" t="s">
        <v>34</v>
      </c>
      <c r="AX148" s="15" t="s">
        <v>87</v>
      </c>
      <c r="AY148" s="264" t="s">
        <v>142</v>
      </c>
    </row>
    <row r="149" spans="1:65" s="2" customFormat="1" ht="24" customHeight="1">
      <c r="A149" s="35"/>
      <c r="B149" s="36"/>
      <c r="C149" s="218" t="s">
        <v>167</v>
      </c>
      <c r="D149" s="218" t="s">
        <v>144</v>
      </c>
      <c r="E149" s="219" t="s">
        <v>462</v>
      </c>
      <c r="F149" s="220" t="s">
        <v>463</v>
      </c>
      <c r="G149" s="221" t="s">
        <v>170</v>
      </c>
      <c r="H149" s="222">
        <v>16.088</v>
      </c>
      <c r="I149" s="223"/>
      <c r="J149" s="224">
        <f>ROUND(I149*H149,2)</f>
        <v>0</v>
      </c>
      <c r="K149" s="225"/>
      <c r="L149" s="40"/>
      <c r="M149" s="226" t="s">
        <v>1</v>
      </c>
      <c r="N149" s="227" t="s">
        <v>44</v>
      </c>
      <c r="O149" s="72"/>
      <c r="P149" s="228">
        <f>O149*H149</f>
        <v>0</v>
      </c>
      <c r="Q149" s="228">
        <v>0.0345</v>
      </c>
      <c r="R149" s="228">
        <f>Q149*H149</f>
        <v>0.5550360000000001</v>
      </c>
      <c r="S149" s="228">
        <v>0</v>
      </c>
      <c r="T149" s="22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0" t="s">
        <v>148</v>
      </c>
      <c r="AT149" s="230" t="s">
        <v>144</v>
      </c>
      <c r="AU149" s="230" t="s">
        <v>89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87</v>
      </c>
      <c r="BK149" s="231">
        <f>ROUND(I149*H149,2)</f>
        <v>0</v>
      </c>
      <c r="BL149" s="18" t="s">
        <v>148</v>
      </c>
      <c r="BM149" s="230" t="s">
        <v>464</v>
      </c>
    </row>
    <row r="150" spans="2:51" s="13" customFormat="1" ht="11.25">
      <c r="B150" s="232"/>
      <c r="C150" s="233"/>
      <c r="D150" s="234" t="s">
        <v>150</v>
      </c>
      <c r="E150" s="235" t="s">
        <v>1</v>
      </c>
      <c r="F150" s="236" t="s">
        <v>465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150</v>
      </c>
      <c r="AU150" s="242" t="s">
        <v>89</v>
      </c>
      <c r="AV150" s="13" t="s">
        <v>87</v>
      </c>
      <c r="AW150" s="13" t="s">
        <v>34</v>
      </c>
      <c r="AX150" s="13" t="s">
        <v>79</v>
      </c>
      <c r="AY150" s="242" t="s">
        <v>142</v>
      </c>
    </row>
    <row r="151" spans="2:51" s="13" customFormat="1" ht="22.5">
      <c r="B151" s="232"/>
      <c r="C151" s="233"/>
      <c r="D151" s="234" t="s">
        <v>150</v>
      </c>
      <c r="E151" s="235" t="s">
        <v>1</v>
      </c>
      <c r="F151" s="236" t="s">
        <v>466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150</v>
      </c>
      <c r="AU151" s="242" t="s">
        <v>89</v>
      </c>
      <c r="AV151" s="13" t="s">
        <v>87</v>
      </c>
      <c r="AW151" s="13" t="s">
        <v>34</v>
      </c>
      <c r="AX151" s="13" t="s">
        <v>79</v>
      </c>
      <c r="AY151" s="242" t="s">
        <v>142</v>
      </c>
    </row>
    <row r="152" spans="2:51" s="13" customFormat="1" ht="22.5">
      <c r="B152" s="232"/>
      <c r="C152" s="233"/>
      <c r="D152" s="234" t="s">
        <v>150</v>
      </c>
      <c r="E152" s="235" t="s">
        <v>1</v>
      </c>
      <c r="F152" s="236" t="s">
        <v>467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150</v>
      </c>
      <c r="AU152" s="242" t="s">
        <v>89</v>
      </c>
      <c r="AV152" s="13" t="s">
        <v>87</v>
      </c>
      <c r="AW152" s="13" t="s">
        <v>34</v>
      </c>
      <c r="AX152" s="13" t="s">
        <v>79</v>
      </c>
      <c r="AY152" s="242" t="s">
        <v>142</v>
      </c>
    </row>
    <row r="153" spans="2:51" s="14" customFormat="1" ht="11.25">
      <c r="B153" s="243"/>
      <c r="C153" s="244"/>
      <c r="D153" s="234" t="s">
        <v>150</v>
      </c>
      <c r="E153" s="245" t="s">
        <v>1</v>
      </c>
      <c r="F153" s="246" t="s">
        <v>468</v>
      </c>
      <c r="G153" s="244"/>
      <c r="H153" s="247">
        <v>16.088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150</v>
      </c>
      <c r="AU153" s="253" t="s">
        <v>89</v>
      </c>
      <c r="AV153" s="14" t="s">
        <v>89</v>
      </c>
      <c r="AW153" s="14" t="s">
        <v>34</v>
      </c>
      <c r="AX153" s="14" t="s">
        <v>87</v>
      </c>
      <c r="AY153" s="253" t="s">
        <v>142</v>
      </c>
    </row>
    <row r="154" spans="1:65" s="2" customFormat="1" ht="16.5" customHeight="1">
      <c r="A154" s="35"/>
      <c r="B154" s="36"/>
      <c r="C154" s="218" t="s">
        <v>148</v>
      </c>
      <c r="D154" s="218" t="s">
        <v>144</v>
      </c>
      <c r="E154" s="219" t="s">
        <v>469</v>
      </c>
      <c r="F154" s="220" t="s">
        <v>470</v>
      </c>
      <c r="G154" s="221" t="s">
        <v>170</v>
      </c>
      <c r="H154" s="222">
        <v>8.044</v>
      </c>
      <c r="I154" s="223"/>
      <c r="J154" s="224">
        <f>ROUND(I154*H154,2)</f>
        <v>0</v>
      </c>
      <c r="K154" s="225"/>
      <c r="L154" s="40"/>
      <c r="M154" s="226" t="s">
        <v>1</v>
      </c>
      <c r="N154" s="227" t="s">
        <v>44</v>
      </c>
      <c r="O154" s="72"/>
      <c r="P154" s="228">
        <f>O154*H154</f>
        <v>0</v>
      </c>
      <c r="Q154" s="228">
        <v>0.016</v>
      </c>
      <c r="R154" s="228">
        <f>Q154*H154</f>
        <v>0.128704</v>
      </c>
      <c r="S154" s="228">
        <v>0</v>
      </c>
      <c r="T154" s="22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0" t="s">
        <v>148</v>
      </c>
      <c r="AT154" s="230" t="s">
        <v>144</v>
      </c>
      <c r="AU154" s="230" t="s">
        <v>89</v>
      </c>
      <c r="AY154" s="18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87</v>
      </c>
      <c r="BK154" s="231">
        <f>ROUND(I154*H154,2)</f>
        <v>0</v>
      </c>
      <c r="BL154" s="18" t="s">
        <v>148</v>
      </c>
      <c r="BM154" s="230" t="s">
        <v>471</v>
      </c>
    </row>
    <row r="155" spans="2:51" s="13" customFormat="1" ht="22.5">
      <c r="B155" s="232"/>
      <c r="C155" s="233"/>
      <c r="D155" s="234" t="s">
        <v>150</v>
      </c>
      <c r="E155" s="235" t="s">
        <v>1</v>
      </c>
      <c r="F155" s="236" t="s">
        <v>472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150</v>
      </c>
      <c r="AU155" s="242" t="s">
        <v>89</v>
      </c>
      <c r="AV155" s="13" t="s">
        <v>87</v>
      </c>
      <c r="AW155" s="13" t="s">
        <v>34</v>
      </c>
      <c r="AX155" s="13" t="s">
        <v>79</v>
      </c>
      <c r="AY155" s="242" t="s">
        <v>142</v>
      </c>
    </row>
    <row r="156" spans="2:51" s="14" customFormat="1" ht="11.25">
      <c r="B156" s="243"/>
      <c r="C156" s="244"/>
      <c r="D156" s="234" t="s">
        <v>150</v>
      </c>
      <c r="E156" s="245" t="s">
        <v>1</v>
      </c>
      <c r="F156" s="246" t="s">
        <v>473</v>
      </c>
      <c r="G156" s="244"/>
      <c r="H156" s="247">
        <v>8.044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150</v>
      </c>
      <c r="AU156" s="253" t="s">
        <v>89</v>
      </c>
      <c r="AV156" s="14" t="s">
        <v>89</v>
      </c>
      <c r="AW156" s="14" t="s">
        <v>34</v>
      </c>
      <c r="AX156" s="14" t="s">
        <v>87</v>
      </c>
      <c r="AY156" s="253" t="s">
        <v>142</v>
      </c>
    </row>
    <row r="157" spans="1:65" s="2" customFormat="1" ht="24" customHeight="1">
      <c r="A157" s="35"/>
      <c r="B157" s="36"/>
      <c r="C157" s="218" t="s">
        <v>177</v>
      </c>
      <c r="D157" s="218" t="s">
        <v>144</v>
      </c>
      <c r="E157" s="219" t="s">
        <v>474</v>
      </c>
      <c r="F157" s="220" t="s">
        <v>475</v>
      </c>
      <c r="G157" s="221" t="s">
        <v>170</v>
      </c>
      <c r="H157" s="222">
        <v>16.088</v>
      </c>
      <c r="I157" s="223"/>
      <c r="J157" s="224">
        <f>ROUND(I157*H157,2)</f>
        <v>0</v>
      </c>
      <c r="K157" s="225"/>
      <c r="L157" s="40"/>
      <c r="M157" s="226" t="s">
        <v>1</v>
      </c>
      <c r="N157" s="227" t="s">
        <v>44</v>
      </c>
      <c r="O157" s="72"/>
      <c r="P157" s="228">
        <f>O157*H157</f>
        <v>0</v>
      </c>
      <c r="Q157" s="228">
        <v>0.008</v>
      </c>
      <c r="R157" s="228">
        <f>Q157*H157</f>
        <v>0.128704</v>
      </c>
      <c r="S157" s="228">
        <v>0</v>
      </c>
      <c r="T157" s="22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0" t="s">
        <v>148</v>
      </c>
      <c r="AT157" s="230" t="s">
        <v>144</v>
      </c>
      <c r="AU157" s="230" t="s">
        <v>89</v>
      </c>
      <c r="AY157" s="18" t="s">
        <v>142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87</v>
      </c>
      <c r="BK157" s="231">
        <f>ROUND(I157*H157,2)</f>
        <v>0</v>
      </c>
      <c r="BL157" s="18" t="s">
        <v>148</v>
      </c>
      <c r="BM157" s="230" t="s">
        <v>476</v>
      </c>
    </row>
    <row r="158" spans="2:51" s="14" customFormat="1" ht="11.25">
      <c r="B158" s="243"/>
      <c r="C158" s="244"/>
      <c r="D158" s="234" t="s">
        <v>150</v>
      </c>
      <c r="E158" s="245" t="s">
        <v>1</v>
      </c>
      <c r="F158" s="246" t="s">
        <v>468</v>
      </c>
      <c r="G158" s="244"/>
      <c r="H158" s="247">
        <v>16.088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150</v>
      </c>
      <c r="AU158" s="253" t="s">
        <v>89</v>
      </c>
      <c r="AV158" s="14" t="s">
        <v>89</v>
      </c>
      <c r="AW158" s="14" t="s">
        <v>34</v>
      </c>
      <c r="AX158" s="14" t="s">
        <v>87</v>
      </c>
      <c r="AY158" s="253" t="s">
        <v>142</v>
      </c>
    </row>
    <row r="159" spans="1:65" s="2" customFormat="1" ht="24" customHeight="1">
      <c r="A159" s="35"/>
      <c r="B159" s="36"/>
      <c r="C159" s="218" t="s">
        <v>184</v>
      </c>
      <c r="D159" s="218" t="s">
        <v>144</v>
      </c>
      <c r="E159" s="219" t="s">
        <v>477</v>
      </c>
      <c r="F159" s="220" t="s">
        <v>478</v>
      </c>
      <c r="G159" s="221" t="s">
        <v>225</v>
      </c>
      <c r="H159" s="222">
        <v>1</v>
      </c>
      <c r="I159" s="223"/>
      <c r="J159" s="224">
        <f>ROUND(I159*H159,2)</f>
        <v>0</v>
      </c>
      <c r="K159" s="225"/>
      <c r="L159" s="40"/>
      <c r="M159" s="226" t="s">
        <v>1</v>
      </c>
      <c r="N159" s="227" t="s">
        <v>44</v>
      </c>
      <c r="O159" s="72"/>
      <c r="P159" s="228">
        <f>O159*H159</f>
        <v>0</v>
      </c>
      <c r="Q159" s="228">
        <v>0.00258</v>
      </c>
      <c r="R159" s="228">
        <f>Q159*H159</f>
        <v>0.00258</v>
      </c>
      <c r="S159" s="228">
        <v>0</v>
      </c>
      <c r="T159" s="22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0" t="s">
        <v>148</v>
      </c>
      <c r="AT159" s="230" t="s">
        <v>144</v>
      </c>
      <c r="AU159" s="230" t="s">
        <v>89</v>
      </c>
      <c r="AY159" s="18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87</v>
      </c>
      <c r="BK159" s="231">
        <f>ROUND(I159*H159,2)</f>
        <v>0</v>
      </c>
      <c r="BL159" s="18" t="s">
        <v>148</v>
      </c>
      <c r="BM159" s="230" t="s">
        <v>479</v>
      </c>
    </row>
    <row r="160" spans="2:51" s="13" customFormat="1" ht="22.5">
      <c r="B160" s="232"/>
      <c r="C160" s="233"/>
      <c r="D160" s="234" t="s">
        <v>150</v>
      </c>
      <c r="E160" s="235" t="s">
        <v>1</v>
      </c>
      <c r="F160" s="236" t="s">
        <v>480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150</v>
      </c>
      <c r="AU160" s="242" t="s">
        <v>89</v>
      </c>
      <c r="AV160" s="13" t="s">
        <v>87</v>
      </c>
      <c r="AW160" s="13" t="s">
        <v>34</v>
      </c>
      <c r="AX160" s="13" t="s">
        <v>79</v>
      </c>
      <c r="AY160" s="242" t="s">
        <v>142</v>
      </c>
    </row>
    <row r="161" spans="2:51" s="14" customFormat="1" ht="11.25">
      <c r="B161" s="243"/>
      <c r="C161" s="244"/>
      <c r="D161" s="234" t="s">
        <v>150</v>
      </c>
      <c r="E161" s="245" t="s">
        <v>1</v>
      </c>
      <c r="F161" s="246" t="s">
        <v>481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150</v>
      </c>
      <c r="AU161" s="253" t="s">
        <v>89</v>
      </c>
      <c r="AV161" s="14" t="s">
        <v>89</v>
      </c>
      <c r="AW161" s="14" t="s">
        <v>34</v>
      </c>
      <c r="AX161" s="14" t="s">
        <v>87</v>
      </c>
      <c r="AY161" s="253" t="s">
        <v>142</v>
      </c>
    </row>
    <row r="162" spans="1:65" s="2" customFormat="1" ht="16.5" customHeight="1">
      <c r="A162" s="35"/>
      <c r="B162" s="36"/>
      <c r="C162" s="218" t="s">
        <v>189</v>
      </c>
      <c r="D162" s="218" t="s">
        <v>144</v>
      </c>
      <c r="E162" s="219" t="s">
        <v>482</v>
      </c>
      <c r="F162" s="220" t="s">
        <v>483</v>
      </c>
      <c r="G162" s="221" t="s">
        <v>170</v>
      </c>
      <c r="H162" s="222">
        <v>16.088</v>
      </c>
      <c r="I162" s="223"/>
      <c r="J162" s="224">
        <f>ROUND(I162*H162,2)</f>
        <v>0</v>
      </c>
      <c r="K162" s="225"/>
      <c r="L162" s="40"/>
      <c r="M162" s="226" t="s">
        <v>1</v>
      </c>
      <c r="N162" s="227" t="s">
        <v>44</v>
      </c>
      <c r="O162" s="7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0" t="s">
        <v>148</v>
      </c>
      <c r="AT162" s="230" t="s">
        <v>144</v>
      </c>
      <c r="AU162" s="230" t="s">
        <v>89</v>
      </c>
      <c r="AY162" s="18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87</v>
      </c>
      <c r="BK162" s="231">
        <f>ROUND(I162*H162,2)</f>
        <v>0</v>
      </c>
      <c r="BL162" s="18" t="s">
        <v>148</v>
      </c>
      <c r="BM162" s="230" t="s">
        <v>484</v>
      </c>
    </row>
    <row r="163" spans="2:51" s="13" customFormat="1" ht="11.25">
      <c r="B163" s="232"/>
      <c r="C163" s="233"/>
      <c r="D163" s="234" t="s">
        <v>150</v>
      </c>
      <c r="E163" s="235" t="s">
        <v>1</v>
      </c>
      <c r="F163" s="236" t="s">
        <v>485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150</v>
      </c>
      <c r="AU163" s="242" t="s">
        <v>89</v>
      </c>
      <c r="AV163" s="13" t="s">
        <v>87</v>
      </c>
      <c r="AW163" s="13" t="s">
        <v>34</v>
      </c>
      <c r="AX163" s="13" t="s">
        <v>79</v>
      </c>
      <c r="AY163" s="242" t="s">
        <v>142</v>
      </c>
    </row>
    <row r="164" spans="2:51" s="14" customFormat="1" ht="11.25">
      <c r="B164" s="243"/>
      <c r="C164" s="244"/>
      <c r="D164" s="234" t="s">
        <v>150</v>
      </c>
      <c r="E164" s="245" t="s">
        <v>1</v>
      </c>
      <c r="F164" s="246" t="s">
        <v>468</v>
      </c>
      <c r="G164" s="244"/>
      <c r="H164" s="247">
        <v>16.088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150</v>
      </c>
      <c r="AU164" s="253" t="s">
        <v>89</v>
      </c>
      <c r="AV164" s="14" t="s">
        <v>89</v>
      </c>
      <c r="AW164" s="14" t="s">
        <v>34</v>
      </c>
      <c r="AX164" s="14" t="s">
        <v>87</v>
      </c>
      <c r="AY164" s="253" t="s">
        <v>142</v>
      </c>
    </row>
    <row r="165" spans="1:65" s="2" customFormat="1" ht="16.5" customHeight="1">
      <c r="A165" s="35"/>
      <c r="B165" s="36"/>
      <c r="C165" s="218" t="s">
        <v>163</v>
      </c>
      <c r="D165" s="218" t="s">
        <v>144</v>
      </c>
      <c r="E165" s="219" t="s">
        <v>486</v>
      </c>
      <c r="F165" s="220" t="s">
        <v>487</v>
      </c>
      <c r="G165" s="221" t="s">
        <v>170</v>
      </c>
      <c r="H165" s="222">
        <v>1</v>
      </c>
      <c r="I165" s="223"/>
      <c r="J165" s="224">
        <f>ROUND(I165*H165,2)</f>
        <v>0</v>
      </c>
      <c r="K165" s="225"/>
      <c r="L165" s="40"/>
      <c r="M165" s="226" t="s">
        <v>1</v>
      </c>
      <c r="N165" s="227" t="s">
        <v>44</v>
      </c>
      <c r="O165" s="72"/>
      <c r="P165" s="228">
        <f>O165*H165</f>
        <v>0</v>
      </c>
      <c r="Q165" s="228">
        <v>0.0204</v>
      </c>
      <c r="R165" s="228">
        <f>Q165*H165</f>
        <v>0.0204</v>
      </c>
      <c r="S165" s="228">
        <v>0</v>
      </c>
      <c r="T165" s="22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0" t="s">
        <v>148</v>
      </c>
      <c r="AT165" s="230" t="s">
        <v>144</v>
      </c>
      <c r="AU165" s="230" t="s">
        <v>89</v>
      </c>
      <c r="AY165" s="18" t="s">
        <v>142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87</v>
      </c>
      <c r="BK165" s="231">
        <f>ROUND(I165*H165,2)</f>
        <v>0</v>
      </c>
      <c r="BL165" s="18" t="s">
        <v>148</v>
      </c>
      <c r="BM165" s="230" t="s">
        <v>488</v>
      </c>
    </row>
    <row r="166" spans="2:51" s="13" customFormat="1" ht="22.5">
      <c r="B166" s="232"/>
      <c r="C166" s="233"/>
      <c r="D166" s="234" t="s">
        <v>150</v>
      </c>
      <c r="E166" s="235" t="s">
        <v>1</v>
      </c>
      <c r="F166" s="236" t="s">
        <v>489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150</v>
      </c>
      <c r="AU166" s="242" t="s">
        <v>89</v>
      </c>
      <c r="AV166" s="13" t="s">
        <v>87</v>
      </c>
      <c r="AW166" s="13" t="s">
        <v>34</v>
      </c>
      <c r="AX166" s="13" t="s">
        <v>79</v>
      </c>
      <c r="AY166" s="242" t="s">
        <v>142</v>
      </c>
    </row>
    <row r="167" spans="2:51" s="13" customFormat="1" ht="22.5">
      <c r="B167" s="232"/>
      <c r="C167" s="233"/>
      <c r="D167" s="234" t="s">
        <v>150</v>
      </c>
      <c r="E167" s="235" t="s">
        <v>1</v>
      </c>
      <c r="F167" s="236" t="s">
        <v>490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150</v>
      </c>
      <c r="AU167" s="242" t="s">
        <v>89</v>
      </c>
      <c r="AV167" s="13" t="s">
        <v>87</v>
      </c>
      <c r="AW167" s="13" t="s">
        <v>34</v>
      </c>
      <c r="AX167" s="13" t="s">
        <v>79</v>
      </c>
      <c r="AY167" s="242" t="s">
        <v>142</v>
      </c>
    </row>
    <row r="168" spans="2:51" s="14" customFormat="1" ht="11.25">
      <c r="B168" s="243"/>
      <c r="C168" s="244"/>
      <c r="D168" s="234" t="s">
        <v>150</v>
      </c>
      <c r="E168" s="245" t="s">
        <v>1</v>
      </c>
      <c r="F168" s="246" t="s">
        <v>481</v>
      </c>
      <c r="G168" s="244"/>
      <c r="H168" s="247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150</v>
      </c>
      <c r="AU168" s="253" t="s">
        <v>89</v>
      </c>
      <c r="AV168" s="14" t="s">
        <v>89</v>
      </c>
      <c r="AW168" s="14" t="s">
        <v>34</v>
      </c>
      <c r="AX168" s="14" t="s">
        <v>87</v>
      </c>
      <c r="AY168" s="253" t="s">
        <v>142</v>
      </c>
    </row>
    <row r="169" spans="1:65" s="2" customFormat="1" ht="24" customHeight="1">
      <c r="A169" s="35"/>
      <c r="B169" s="36"/>
      <c r="C169" s="218" t="s">
        <v>203</v>
      </c>
      <c r="D169" s="218" t="s">
        <v>144</v>
      </c>
      <c r="E169" s="219" t="s">
        <v>491</v>
      </c>
      <c r="F169" s="220" t="s">
        <v>492</v>
      </c>
      <c r="G169" s="221" t="s">
        <v>170</v>
      </c>
      <c r="H169" s="222">
        <v>12</v>
      </c>
      <c r="I169" s="223"/>
      <c r="J169" s="224">
        <f>ROUND(I169*H169,2)</f>
        <v>0</v>
      </c>
      <c r="K169" s="225"/>
      <c r="L169" s="40"/>
      <c r="M169" s="226" t="s">
        <v>1</v>
      </c>
      <c r="N169" s="227" t="s">
        <v>44</v>
      </c>
      <c r="O169" s="72"/>
      <c r="P169" s="228">
        <f>O169*H169</f>
        <v>0</v>
      </c>
      <c r="Q169" s="228">
        <v>0.0032</v>
      </c>
      <c r="R169" s="228">
        <f>Q169*H169</f>
        <v>0.038400000000000004</v>
      </c>
      <c r="S169" s="228">
        <v>0</v>
      </c>
      <c r="T169" s="22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0" t="s">
        <v>148</v>
      </c>
      <c r="AT169" s="230" t="s">
        <v>144</v>
      </c>
      <c r="AU169" s="230" t="s">
        <v>89</v>
      </c>
      <c r="AY169" s="18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87</v>
      </c>
      <c r="BK169" s="231">
        <f>ROUND(I169*H169,2)</f>
        <v>0</v>
      </c>
      <c r="BL169" s="18" t="s">
        <v>148</v>
      </c>
      <c r="BM169" s="230" t="s">
        <v>493</v>
      </c>
    </row>
    <row r="170" spans="2:51" s="13" customFormat="1" ht="22.5">
      <c r="B170" s="232"/>
      <c r="C170" s="233"/>
      <c r="D170" s="234" t="s">
        <v>150</v>
      </c>
      <c r="E170" s="235" t="s">
        <v>1</v>
      </c>
      <c r="F170" s="236" t="s">
        <v>494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150</v>
      </c>
      <c r="AU170" s="242" t="s">
        <v>89</v>
      </c>
      <c r="AV170" s="13" t="s">
        <v>87</v>
      </c>
      <c r="AW170" s="13" t="s">
        <v>34</v>
      </c>
      <c r="AX170" s="13" t="s">
        <v>79</v>
      </c>
      <c r="AY170" s="242" t="s">
        <v>142</v>
      </c>
    </row>
    <row r="171" spans="2:51" s="13" customFormat="1" ht="11.25">
      <c r="B171" s="232"/>
      <c r="C171" s="233"/>
      <c r="D171" s="234" t="s">
        <v>150</v>
      </c>
      <c r="E171" s="235" t="s">
        <v>1</v>
      </c>
      <c r="F171" s="236" t="s">
        <v>495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150</v>
      </c>
      <c r="AU171" s="242" t="s">
        <v>89</v>
      </c>
      <c r="AV171" s="13" t="s">
        <v>87</v>
      </c>
      <c r="AW171" s="13" t="s">
        <v>34</v>
      </c>
      <c r="AX171" s="13" t="s">
        <v>79</v>
      </c>
      <c r="AY171" s="242" t="s">
        <v>142</v>
      </c>
    </row>
    <row r="172" spans="2:51" s="14" customFormat="1" ht="11.25">
      <c r="B172" s="243"/>
      <c r="C172" s="244"/>
      <c r="D172" s="234" t="s">
        <v>150</v>
      </c>
      <c r="E172" s="245" t="s">
        <v>1</v>
      </c>
      <c r="F172" s="246" t="s">
        <v>496</v>
      </c>
      <c r="G172" s="244"/>
      <c r="H172" s="247">
        <v>12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150</v>
      </c>
      <c r="AU172" s="253" t="s">
        <v>89</v>
      </c>
      <c r="AV172" s="14" t="s">
        <v>89</v>
      </c>
      <c r="AW172" s="14" t="s">
        <v>34</v>
      </c>
      <c r="AX172" s="14" t="s">
        <v>87</v>
      </c>
      <c r="AY172" s="253" t="s">
        <v>142</v>
      </c>
    </row>
    <row r="173" spans="2:63" s="12" customFormat="1" ht="22.9" customHeight="1">
      <c r="B173" s="202"/>
      <c r="C173" s="203"/>
      <c r="D173" s="204" t="s">
        <v>78</v>
      </c>
      <c r="E173" s="216" t="s">
        <v>203</v>
      </c>
      <c r="F173" s="216" t="s">
        <v>235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SUM(P174:P256)</f>
        <v>0</v>
      </c>
      <c r="Q173" s="210"/>
      <c r="R173" s="211">
        <f>SUM(R174:R256)</f>
        <v>3.434584594</v>
      </c>
      <c r="S173" s="210"/>
      <c r="T173" s="212">
        <f>SUM(T174:T256)</f>
        <v>3.0163120000000005</v>
      </c>
      <c r="AR173" s="213" t="s">
        <v>87</v>
      </c>
      <c r="AT173" s="214" t="s">
        <v>78</v>
      </c>
      <c r="AU173" s="214" t="s">
        <v>87</v>
      </c>
      <c r="AY173" s="213" t="s">
        <v>142</v>
      </c>
      <c r="BK173" s="215">
        <f>SUM(BK174:BK256)</f>
        <v>0</v>
      </c>
    </row>
    <row r="174" spans="1:65" s="2" customFormat="1" ht="24" customHeight="1">
      <c r="A174" s="35"/>
      <c r="B174" s="36"/>
      <c r="C174" s="218" t="s">
        <v>211</v>
      </c>
      <c r="D174" s="218" t="s">
        <v>144</v>
      </c>
      <c r="E174" s="219" t="s">
        <v>497</v>
      </c>
      <c r="F174" s="220" t="s">
        <v>498</v>
      </c>
      <c r="G174" s="221" t="s">
        <v>170</v>
      </c>
      <c r="H174" s="222">
        <v>4.07</v>
      </c>
      <c r="I174" s="223"/>
      <c r="J174" s="224">
        <f>ROUND(I174*H174,2)</f>
        <v>0</v>
      </c>
      <c r="K174" s="225"/>
      <c r="L174" s="40"/>
      <c r="M174" s="226" t="s">
        <v>1</v>
      </c>
      <c r="N174" s="227" t="s">
        <v>44</v>
      </c>
      <c r="O174" s="72"/>
      <c r="P174" s="228">
        <f>O174*H174</f>
        <v>0</v>
      </c>
      <c r="Q174" s="228">
        <v>0.00013</v>
      </c>
      <c r="R174" s="228">
        <f>Q174*H174</f>
        <v>0.0005291</v>
      </c>
      <c r="S174" s="228">
        <v>0</v>
      </c>
      <c r="T174" s="22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0" t="s">
        <v>148</v>
      </c>
      <c r="AT174" s="230" t="s">
        <v>144</v>
      </c>
      <c r="AU174" s="230" t="s">
        <v>89</v>
      </c>
      <c r="AY174" s="18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87</v>
      </c>
      <c r="BK174" s="231">
        <f>ROUND(I174*H174,2)</f>
        <v>0</v>
      </c>
      <c r="BL174" s="18" t="s">
        <v>148</v>
      </c>
      <c r="BM174" s="230" t="s">
        <v>499</v>
      </c>
    </row>
    <row r="175" spans="2:51" s="14" customFormat="1" ht="11.25">
      <c r="B175" s="243"/>
      <c r="C175" s="244"/>
      <c r="D175" s="234" t="s">
        <v>150</v>
      </c>
      <c r="E175" s="245" t="s">
        <v>1</v>
      </c>
      <c r="F175" s="246" t="s">
        <v>500</v>
      </c>
      <c r="G175" s="244"/>
      <c r="H175" s="247">
        <v>4.07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150</v>
      </c>
      <c r="AU175" s="253" t="s">
        <v>89</v>
      </c>
      <c r="AV175" s="14" t="s">
        <v>89</v>
      </c>
      <c r="AW175" s="14" t="s">
        <v>34</v>
      </c>
      <c r="AX175" s="14" t="s">
        <v>79</v>
      </c>
      <c r="AY175" s="253" t="s">
        <v>142</v>
      </c>
    </row>
    <row r="176" spans="2:51" s="15" customFormat="1" ht="11.25">
      <c r="B176" s="254"/>
      <c r="C176" s="255"/>
      <c r="D176" s="234" t="s">
        <v>150</v>
      </c>
      <c r="E176" s="256" t="s">
        <v>1</v>
      </c>
      <c r="F176" s="257" t="s">
        <v>158</v>
      </c>
      <c r="G176" s="255"/>
      <c r="H176" s="258">
        <v>4.07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150</v>
      </c>
      <c r="AU176" s="264" t="s">
        <v>89</v>
      </c>
      <c r="AV176" s="15" t="s">
        <v>148</v>
      </c>
      <c r="AW176" s="15" t="s">
        <v>34</v>
      </c>
      <c r="AX176" s="15" t="s">
        <v>87</v>
      </c>
      <c r="AY176" s="264" t="s">
        <v>142</v>
      </c>
    </row>
    <row r="177" spans="1:65" s="2" customFormat="1" ht="16.5" customHeight="1">
      <c r="A177" s="35"/>
      <c r="B177" s="36"/>
      <c r="C177" s="218" t="s">
        <v>218</v>
      </c>
      <c r="D177" s="218" t="s">
        <v>144</v>
      </c>
      <c r="E177" s="219" t="s">
        <v>501</v>
      </c>
      <c r="F177" s="220" t="s">
        <v>502</v>
      </c>
      <c r="G177" s="221" t="s">
        <v>147</v>
      </c>
      <c r="H177" s="222">
        <v>0.985</v>
      </c>
      <c r="I177" s="223"/>
      <c r="J177" s="224">
        <f>ROUND(I177*H177,2)</f>
        <v>0</v>
      </c>
      <c r="K177" s="225"/>
      <c r="L177" s="40"/>
      <c r="M177" s="226" t="s">
        <v>1</v>
      </c>
      <c r="N177" s="227" t="s">
        <v>44</v>
      </c>
      <c r="O177" s="72"/>
      <c r="P177" s="228">
        <f>O177*H177</f>
        <v>0</v>
      </c>
      <c r="Q177" s="228">
        <v>0</v>
      </c>
      <c r="R177" s="228">
        <f>Q177*H177</f>
        <v>0</v>
      </c>
      <c r="S177" s="228">
        <v>2.1</v>
      </c>
      <c r="T177" s="229">
        <f>S177*H177</f>
        <v>2.0685000000000002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0" t="s">
        <v>148</v>
      </c>
      <c r="AT177" s="230" t="s">
        <v>144</v>
      </c>
      <c r="AU177" s="230" t="s">
        <v>89</v>
      </c>
      <c r="AY177" s="18" t="s">
        <v>142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87</v>
      </c>
      <c r="BK177" s="231">
        <f>ROUND(I177*H177,2)</f>
        <v>0</v>
      </c>
      <c r="BL177" s="18" t="s">
        <v>148</v>
      </c>
      <c r="BM177" s="230" t="s">
        <v>503</v>
      </c>
    </row>
    <row r="178" spans="2:51" s="13" customFormat="1" ht="33.75">
      <c r="B178" s="232"/>
      <c r="C178" s="233"/>
      <c r="D178" s="234" t="s">
        <v>150</v>
      </c>
      <c r="E178" s="235" t="s">
        <v>1</v>
      </c>
      <c r="F178" s="236" t="s">
        <v>504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150</v>
      </c>
      <c r="AU178" s="242" t="s">
        <v>89</v>
      </c>
      <c r="AV178" s="13" t="s">
        <v>87</v>
      </c>
      <c r="AW178" s="13" t="s">
        <v>34</v>
      </c>
      <c r="AX178" s="13" t="s">
        <v>79</v>
      </c>
      <c r="AY178" s="242" t="s">
        <v>142</v>
      </c>
    </row>
    <row r="179" spans="2:51" s="14" customFormat="1" ht="11.25">
      <c r="B179" s="243"/>
      <c r="C179" s="244"/>
      <c r="D179" s="234" t="s">
        <v>150</v>
      </c>
      <c r="E179" s="245" t="s">
        <v>1</v>
      </c>
      <c r="F179" s="246" t="s">
        <v>505</v>
      </c>
      <c r="G179" s="244"/>
      <c r="H179" s="247">
        <v>0.985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150</v>
      </c>
      <c r="AU179" s="253" t="s">
        <v>89</v>
      </c>
      <c r="AV179" s="14" t="s">
        <v>89</v>
      </c>
      <c r="AW179" s="14" t="s">
        <v>34</v>
      </c>
      <c r="AX179" s="14" t="s">
        <v>87</v>
      </c>
      <c r="AY179" s="253" t="s">
        <v>142</v>
      </c>
    </row>
    <row r="180" spans="1:65" s="2" customFormat="1" ht="24" customHeight="1">
      <c r="A180" s="35"/>
      <c r="B180" s="36"/>
      <c r="C180" s="218" t="s">
        <v>183</v>
      </c>
      <c r="D180" s="218" t="s">
        <v>144</v>
      </c>
      <c r="E180" s="219" t="s">
        <v>506</v>
      </c>
      <c r="F180" s="220" t="s">
        <v>507</v>
      </c>
      <c r="G180" s="221" t="s">
        <v>147</v>
      </c>
      <c r="H180" s="222">
        <v>19.7</v>
      </c>
      <c r="I180" s="223"/>
      <c r="J180" s="224">
        <f>ROUND(I180*H180,2)</f>
        <v>0</v>
      </c>
      <c r="K180" s="225"/>
      <c r="L180" s="40"/>
      <c r="M180" s="226" t="s">
        <v>1</v>
      </c>
      <c r="N180" s="227" t="s">
        <v>44</v>
      </c>
      <c r="O180" s="7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0" t="s">
        <v>148</v>
      </c>
      <c r="AT180" s="230" t="s">
        <v>144</v>
      </c>
      <c r="AU180" s="230" t="s">
        <v>89</v>
      </c>
      <c r="AY180" s="18" t="s">
        <v>142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87</v>
      </c>
      <c r="BK180" s="231">
        <f>ROUND(I180*H180,2)</f>
        <v>0</v>
      </c>
      <c r="BL180" s="18" t="s">
        <v>148</v>
      </c>
      <c r="BM180" s="230" t="s">
        <v>508</v>
      </c>
    </row>
    <row r="181" spans="2:51" s="13" customFormat="1" ht="33.75">
      <c r="B181" s="232"/>
      <c r="C181" s="233"/>
      <c r="D181" s="234" t="s">
        <v>150</v>
      </c>
      <c r="E181" s="235" t="s">
        <v>1</v>
      </c>
      <c r="F181" s="236" t="s">
        <v>504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150</v>
      </c>
      <c r="AU181" s="242" t="s">
        <v>89</v>
      </c>
      <c r="AV181" s="13" t="s">
        <v>87</v>
      </c>
      <c r="AW181" s="13" t="s">
        <v>34</v>
      </c>
      <c r="AX181" s="13" t="s">
        <v>79</v>
      </c>
      <c r="AY181" s="242" t="s">
        <v>142</v>
      </c>
    </row>
    <row r="182" spans="2:51" s="14" customFormat="1" ht="11.25">
      <c r="B182" s="243"/>
      <c r="C182" s="244"/>
      <c r="D182" s="234" t="s">
        <v>150</v>
      </c>
      <c r="E182" s="245" t="s">
        <v>1</v>
      </c>
      <c r="F182" s="246" t="s">
        <v>509</v>
      </c>
      <c r="G182" s="244"/>
      <c r="H182" s="247">
        <v>19.7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150</v>
      </c>
      <c r="AU182" s="253" t="s">
        <v>89</v>
      </c>
      <c r="AV182" s="14" t="s">
        <v>89</v>
      </c>
      <c r="AW182" s="14" t="s">
        <v>34</v>
      </c>
      <c r="AX182" s="14" t="s">
        <v>87</v>
      </c>
      <c r="AY182" s="253" t="s">
        <v>142</v>
      </c>
    </row>
    <row r="183" spans="1:65" s="2" customFormat="1" ht="24" customHeight="1">
      <c r="A183" s="35"/>
      <c r="B183" s="36"/>
      <c r="C183" s="218" t="s">
        <v>229</v>
      </c>
      <c r="D183" s="218" t="s">
        <v>144</v>
      </c>
      <c r="E183" s="219" t="s">
        <v>510</v>
      </c>
      <c r="F183" s="220" t="s">
        <v>511</v>
      </c>
      <c r="G183" s="221" t="s">
        <v>170</v>
      </c>
      <c r="H183" s="222">
        <v>20.158</v>
      </c>
      <c r="I183" s="223"/>
      <c r="J183" s="224">
        <f>ROUND(I183*H183,2)</f>
        <v>0</v>
      </c>
      <c r="K183" s="225"/>
      <c r="L183" s="40"/>
      <c r="M183" s="226" t="s">
        <v>1</v>
      </c>
      <c r="N183" s="227" t="s">
        <v>44</v>
      </c>
      <c r="O183" s="7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0" t="s">
        <v>148</v>
      </c>
      <c r="AT183" s="230" t="s">
        <v>144</v>
      </c>
      <c r="AU183" s="230" t="s">
        <v>89</v>
      </c>
      <c r="AY183" s="18" t="s">
        <v>142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87</v>
      </c>
      <c r="BK183" s="231">
        <f>ROUND(I183*H183,2)</f>
        <v>0</v>
      </c>
      <c r="BL183" s="18" t="s">
        <v>148</v>
      </c>
      <c r="BM183" s="230" t="s">
        <v>512</v>
      </c>
    </row>
    <row r="184" spans="2:51" s="13" customFormat="1" ht="11.25">
      <c r="B184" s="232"/>
      <c r="C184" s="233"/>
      <c r="D184" s="234" t="s">
        <v>150</v>
      </c>
      <c r="E184" s="235" t="s">
        <v>1</v>
      </c>
      <c r="F184" s="236" t="s">
        <v>513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150</v>
      </c>
      <c r="AU184" s="242" t="s">
        <v>89</v>
      </c>
      <c r="AV184" s="13" t="s">
        <v>87</v>
      </c>
      <c r="AW184" s="13" t="s">
        <v>34</v>
      </c>
      <c r="AX184" s="13" t="s">
        <v>79</v>
      </c>
      <c r="AY184" s="242" t="s">
        <v>142</v>
      </c>
    </row>
    <row r="185" spans="2:51" s="14" customFormat="1" ht="11.25">
      <c r="B185" s="243"/>
      <c r="C185" s="244"/>
      <c r="D185" s="234" t="s">
        <v>150</v>
      </c>
      <c r="E185" s="245" t="s">
        <v>1</v>
      </c>
      <c r="F185" s="246" t="s">
        <v>514</v>
      </c>
      <c r="G185" s="244"/>
      <c r="H185" s="247">
        <v>4.07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150</v>
      </c>
      <c r="AU185" s="253" t="s">
        <v>89</v>
      </c>
      <c r="AV185" s="14" t="s">
        <v>89</v>
      </c>
      <c r="AW185" s="14" t="s">
        <v>34</v>
      </c>
      <c r="AX185" s="14" t="s">
        <v>79</v>
      </c>
      <c r="AY185" s="253" t="s">
        <v>142</v>
      </c>
    </row>
    <row r="186" spans="2:51" s="16" customFormat="1" ht="11.25">
      <c r="B186" s="277"/>
      <c r="C186" s="278"/>
      <c r="D186" s="234" t="s">
        <v>150</v>
      </c>
      <c r="E186" s="279" t="s">
        <v>1</v>
      </c>
      <c r="F186" s="280" t="s">
        <v>414</v>
      </c>
      <c r="G186" s="278"/>
      <c r="H186" s="281">
        <v>4.07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AT186" s="287" t="s">
        <v>150</v>
      </c>
      <c r="AU186" s="287" t="s">
        <v>89</v>
      </c>
      <c r="AV186" s="16" t="s">
        <v>167</v>
      </c>
      <c r="AW186" s="16" t="s">
        <v>34</v>
      </c>
      <c r="AX186" s="16" t="s">
        <v>79</v>
      </c>
      <c r="AY186" s="287" t="s">
        <v>142</v>
      </c>
    </row>
    <row r="187" spans="2:51" s="13" customFormat="1" ht="11.25">
      <c r="B187" s="232"/>
      <c r="C187" s="233"/>
      <c r="D187" s="234" t="s">
        <v>150</v>
      </c>
      <c r="E187" s="235" t="s">
        <v>1</v>
      </c>
      <c r="F187" s="236" t="s">
        <v>515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150</v>
      </c>
      <c r="AU187" s="242" t="s">
        <v>89</v>
      </c>
      <c r="AV187" s="13" t="s">
        <v>87</v>
      </c>
      <c r="AW187" s="13" t="s">
        <v>34</v>
      </c>
      <c r="AX187" s="13" t="s">
        <v>79</v>
      </c>
      <c r="AY187" s="242" t="s">
        <v>142</v>
      </c>
    </row>
    <row r="188" spans="2:51" s="14" customFormat="1" ht="11.25">
      <c r="B188" s="243"/>
      <c r="C188" s="244"/>
      <c r="D188" s="234" t="s">
        <v>150</v>
      </c>
      <c r="E188" s="245" t="s">
        <v>1</v>
      </c>
      <c r="F188" s="246" t="s">
        <v>516</v>
      </c>
      <c r="G188" s="244"/>
      <c r="H188" s="247">
        <v>16.088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150</v>
      </c>
      <c r="AU188" s="253" t="s">
        <v>89</v>
      </c>
      <c r="AV188" s="14" t="s">
        <v>89</v>
      </c>
      <c r="AW188" s="14" t="s">
        <v>34</v>
      </c>
      <c r="AX188" s="14" t="s">
        <v>79</v>
      </c>
      <c r="AY188" s="253" t="s">
        <v>142</v>
      </c>
    </row>
    <row r="189" spans="2:51" s="16" customFormat="1" ht="11.25">
      <c r="B189" s="277"/>
      <c r="C189" s="278"/>
      <c r="D189" s="234" t="s">
        <v>150</v>
      </c>
      <c r="E189" s="279" t="s">
        <v>1</v>
      </c>
      <c r="F189" s="280" t="s">
        <v>414</v>
      </c>
      <c r="G189" s="278"/>
      <c r="H189" s="281">
        <v>16.088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AT189" s="287" t="s">
        <v>150</v>
      </c>
      <c r="AU189" s="287" t="s">
        <v>89</v>
      </c>
      <c r="AV189" s="16" t="s">
        <v>167</v>
      </c>
      <c r="AW189" s="16" t="s">
        <v>34</v>
      </c>
      <c r="AX189" s="16" t="s">
        <v>79</v>
      </c>
      <c r="AY189" s="287" t="s">
        <v>142</v>
      </c>
    </row>
    <row r="190" spans="2:51" s="14" customFormat="1" ht="11.25">
      <c r="B190" s="243"/>
      <c r="C190" s="244"/>
      <c r="D190" s="234" t="s">
        <v>150</v>
      </c>
      <c r="E190" s="245" t="s">
        <v>1</v>
      </c>
      <c r="F190" s="246" t="s">
        <v>517</v>
      </c>
      <c r="G190" s="244"/>
      <c r="H190" s="247">
        <v>20.158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150</v>
      </c>
      <c r="AU190" s="253" t="s">
        <v>89</v>
      </c>
      <c r="AV190" s="14" t="s">
        <v>89</v>
      </c>
      <c r="AW190" s="14" t="s">
        <v>34</v>
      </c>
      <c r="AX190" s="14" t="s">
        <v>87</v>
      </c>
      <c r="AY190" s="253" t="s">
        <v>142</v>
      </c>
    </row>
    <row r="191" spans="1:65" s="2" customFormat="1" ht="24" customHeight="1">
      <c r="A191" s="35"/>
      <c r="B191" s="36"/>
      <c r="C191" s="218" t="s">
        <v>236</v>
      </c>
      <c r="D191" s="218" t="s">
        <v>144</v>
      </c>
      <c r="E191" s="219" t="s">
        <v>518</v>
      </c>
      <c r="F191" s="220" t="s">
        <v>519</v>
      </c>
      <c r="G191" s="221" t="s">
        <v>225</v>
      </c>
      <c r="H191" s="222">
        <v>1</v>
      </c>
      <c r="I191" s="223"/>
      <c r="J191" s="224">
        <f>ROUND(I191*H191,2)</f>
        <v>0</v>
      </c>
      <c r="K191" s="225"/>
      <c r="L191" s="40"/>
      <c r="M191" s="226" t="s">
        <v>1</v>
      </c>
      <c r="N191" s="227" t="s">
        <v>44</v>
      </c>
      <c r="O191" s="72"/>
      <c r="P191" s="228">
        <f>O191*H191</f>
        <v>0</v>
      </c>
      <c r="Q191" s="228">
        <v>0</v>
      </c>
      <c r="R191" s="228">
        <f>Q191*H191</f>
        <v>0</v>
      </c>
      <c r="S191" s="228">
        <v>0.008</v>
      </c>
      <c r="T191" s="229">
        <f>S191*H191</f>
        <v>0.008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0" t="s">
        <v>148</v>
      </c>
      <c r="AT191" s="230" t="s">
        <v>144</v>
      </c>
      <c r="AU191" s="230" t="s">
        <v>89</v>
      </c>
      <c r="AY191" s="18" t="s">
        <v>142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87</v>
      </c>
      <c r="BK191" s="231">
        <f>ROUND(I191*H191,2)</f>
        <v>0</v>
      </c>
      <c r="BL191" s="18" t="s">
        <v>148</v>
      </c>
      <c r="BM191" s="230" t="s">
        <v>520</v>
      </c>
    </row>
    <row r="192" spans="2:51" s="13" customFormat="1" ht="22.5">
      <c r="B192" s="232"/>
      <c r="C192" s="233"/>
      <c r="D192" s="234" t="s">
        <v>150</v>
      </c>
      <c r="E192" s="235" t="s">
        <v>1</v>
      </c>
      <c r="F192" s="236" t="s">
        <v>521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150</v>
      </c>
      <c r="AU192" s="242" t="s">
        <v>89</v>
      </c>
      <c r="AV192" s="13" t="s">
        <v>87</v>
      </c>
      <c r="AW192" s="13" t="s">
        <v>34</v>
      </c>
      <c r="AX192" s="13" t="s">
        <v>79</v>
      </c>
      <c r="AY192" s="242" t="s">
        <v>142</v>
      </c>
    </row>
    <row r="193" spans="2:51" s="14" customFormat="1" ht="11.25">
      <c r="B193" s="243"/>
      <c r="C193" s="244"/>
      <c r="D193" s="234" t="s">
        <v>150</v>
      </c>
      <c r="E193" s="245" t="s">
        <v>1</v>
      </c>
      <c r="F193" s="246" t="s">
        <v>87</v>
      </c>
      <c r="G193" s="244"/>
      <c r="H193" s="247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150</v>
      </c>
      <c r="AU193" s="253" t="s">
        <v>89</v>
      </c>
      <c r="AV193" s="14" t="s">
        <v>89</v>
      </c>
      <c r="AW193" s="14" t="s">
        <v>34</v>
      </c>
      <c r="AX193" s="14" t="s">
        <v>87</v>
      </c>
      <c r="AY193" s="253" t="s">
        <v>142</v>
      </c>
    </row>
    <row r="194" spans="1:65" s="2" customFormat="1" ht="16.5" customHeight="1">
      <c r="A194" s="35"/>
      <c r="B194" s="36"/>
      <c r="C194" s="218" t="s">
        <v>8</v>
      </c>
      <c r="D194" s="218" t="s">
        <v>144</v>
      </c>
      <c r="E194" s="219" t="s">
        <v>522</v>
      </c>
      <c r="F194" s="220" t="s">
        <v>523</v>
      </c>
      <c r="G194" s="221" t="s">
        <v>225</v>
      </c>
      <c r="H194" s="222">
        <v>17.76</v>
      </c>
      <c r="I194" s="223"/>
      <c r="J194" s="224">
        <f>ROUND(I194*H194,2)</f>
        <v>0</v>
      </c>
      <c r="K194" s="225"/>
      <c r="L194" s="40"/>
      <c r="M194" s="226" t="s">
        <v>1</v>
      </c>
      <c r="N194" s="227" t="s">
        <v>44</v>
      </c>
      <c r="O194" s="72"/>
      <c r="P194" s="228">
        <f>O194*H194</f>
        <v>0</v>
      </c>
      <c r="Q194" s="228">
        <v>0.00034</v>
      </c>
      <c r="R194" s="228">
        <f>Q194*H194</f>
        <v>0.006038400000000001</v>
      </c>
      <c r="S194" s="228">
        <v>0.004</v>
      </c>
      <c r="T194" s="229">
        <f>S194*H194</f>
        <v>0.07104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0" t="s">
        <v>148</v>
      </c>
      <c r="AT194" s="230" t="s">
        <v>144</v>
      </c>
      <c r="AU194" s="230" t="s">
        <v>89</v>
      </c>
      <c r="AY194" s="18" t="s">
        <v>142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87</v>
      </c>
      <c r="BK194" s="231">
        <f>ROUND(I194*H194,2)</f>
        <v>0</v>
      </c>
      <c r="BL194" s="18" t="s">
        <v>148</v>
      </c>
      <c r="BM194" s="230" t="s">
        <v>524</v>
      </c>
    </row>
    <row r="195" spans="2:51" s="13" customFormat="1" ht="33.75">
      <c r="B195" s="232"/>
      <c r="C195" s="233"/>
      <c r="D195" s="234" t="s">
        <v>150</v>
      </c>
      <c r="E195" s="235" t="s">
        <v>1</v>
      </c>
      <c r="F195" s="236" t="s">
        <v>525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150</v>
      </c>
      <c r="AU195" s="242" t="s">
        <v>89</v>
      </c>
      <c r="AV195" s="13" t="s">
        <v>87</v>
      </c>
      <c r="AW195" s="13" t="s">
        <v>34</v>
      </c>
      <c r="AX195" s="13" t="s">
        <v>79</v>
      </c>
      <c r="AY195" s="242" t="s">
        <v>142</v>
      </c>
    </row>
    <row r="196" spans="2:51" s="14" customFormat="1" ht="11.25">
      <c r="B196" s="243"/>
      <c r="C196" s="244"/>
      <c r="D196" s="234" t="s">
        <v>150</v>
      </c>
      <c r="E196" s="245" t="s">
        <v>1</v>
      </c>
      <c r="F196" s="246" t="s">
        <v>526</v>
      </c>
      <c r="G196" s="244"/>
      <c r="H196" s="247">
        <v>59.2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150</v>
      </c>
      <c r="AU196" s="253" t="s">
        <v>89</v>
      </c>
      <c r="AV196" s="14" t="s">
        <v>89</v>
      </c>
      <c r="AW196" s="14" t="s">
        <v>34</v>
      </c>
      <c r="AX196" s="14" t="s">
        <v>79</v>
      </c>
      <c r="AY196" s="253" t="s">
        <v>142</v>
      </c>
    </row>
    <row r="197" spans="2:51" s="14" customFormat="1" ht="11.25">
      <c r="B197" s="243"/>
      <c r="C197" s="244"/>
      <c r="D197" s="234" t="s">
        <v>150</v>
      </c>
      <c r="E197" s="245" t="s">
        <v>1</v>
      </c>
      <c r="F197" s="246" t="s">
        <v>527</v>
      </c>
      <c r="G197" s="244"/>
      <c r="H197" s="247">
        <v>17.76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150</v>
      </c>
      <c r="AU197" s="253" t="s">
        <v>89</v>
      </c>
      <c r="AV197" s="14" t="s">
        <v>89</v>
      </c>
      <c r="AW197" s="14" t="s">
        <v>34</v>
      </c>
      <c r="AX197" s="14" t="s">
        <v>79</v>
      </c>
      <c r="AY197" s="253" t="s">
        <v>142</v>
      </c>
    </row>
    <row r="198" spans="2:51" s="14" customFormat="1" ht="11.25">
      <c r="B198" s="243"/>
      <c r="C198" s="244"/>
      <c r="D198" s="234" t="s">
        <v>150</v>
      </c>
      <c r="E198" s="245" t="s">
        <v>1</v>
      </c>
      <c r="F198" s="246" t="s">
        <v>528</v>
      </c>
      <c r="G198" s="244"/>
      <c r="H198" s="247">
        <v>17.76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150</v>
      </c>
      <c r="AU198" s="253" t="s">
        <v>89</v>
      </c>
      <c r="AV198" s="14" t="s">
        <v>89</v>
      </c>
      <c r="AW198" s="14" t="s">
        <v>34</v>
      </c>
      <c r="AX198" s="14" t="s">
        <v>87</v>
      </c>
      <c r="AY198" s="253" t="s">
        <v>142</v>
      </c>
    </row>
    <row r="199" spans="1:65" s="2" customFormat="1" ht="24" customHeight="1">
      <c r="A199" s="35"/>
      <c r="B199" s="36"/>
      <c r="C199" s="218" t="s">
        <v>245</v>
      </c>
      <c r="D199" s="218" t="s">
        <v>144</v>
      </c>
      <c r="E199" s="219" t="s">
        <v>529</v>
      </c>
      <c r="F199" s="220" t="s">
        <v>530</v>
      </c>
      <c r="G199" s="221" t="s">
        <v>225</v>
      </c>
      <c r="H199" s="222">
        <v>9.796</v>
      </c>
      <c r="I199" s="223"/>
      <c r="J199" s="224">
        <f>ROUND(I199*H199,2)</f>
        <v>0</v>
      </c>
      <c r="K199" s="225"/>
      <c r="L199" s="40"/>
      <c r="M199" s="226" t="s">
        <v>1</v>
      </c>
      <c r="N199" s="227" t="s">
        <v>44</v>
      </c>
      <c r="O199" s="72"/>
      <c r="P199" s="228">
        <f>O199*H199</f>
        <v>0</v>
      </c>
      <c r="Q199" s="228">
        <v>0.0001505</v>
      </c>
      <c r="R199" s="228">
        <f>Q199*H199</f>
        <v>0.001474298</v>
      </c>
      <c r="S199" s="228">
        <v>0.004</v>
      </c>
      <c r="T199" s="229">
        <f>S199*H199</f>
        <v>0.039184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0" t="s">
        <v>148</v>
      </c>
      <c r="AT199" s="230" t="s">
        <v>144</v>
      </c>
      <c r="AU199" s="230" t="s">
        <v>89</v>
      </c>
      <c r="AY199" s="18" t="s">
        <v>142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87</v>
      </c>
      <c r="BK199" s="231">
        <f>ROUND(I199*H199,2)</f>
        <v>0</v>
      </c>
      <c r="BL199" s="18" t="s">
        <v>148</v>
      </c>
      <c r="BM199" s="230" t="s">
        <v>531</v>
      </c>
    </row>
    <row r="200" spans="2:51" s="13" customFormat="1" ht="22.5">
      <c r="B200" s="232"/>
      <c r="C200" s="233"/>
      <c r="D200" s="234" t="s">
        <v>150</v>
      </c>
      <c r="E200" s="235" t="s">
        <v>1</v>
      </c>
      <c r="F200" s="236" t="s">
        <v>532</v>
      </c>
      <c r="G200" s="233"/>
      <c r="H200" s="235" t="s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150</v>
      </c>
      <c r="AU200" s="242" t="s">
        <v>89</v>
      </c>
      <c r="AV200" s="13" t="s">
        <v>87</v>
      </c>
      <c r="AW200" s="13" t="s">
        <v>34</v>
      </c>
      <c r="AX200" s="13" t="s">
        <v>79</v>
      </c>
      <c r="AY200" s="242" t="s">
        <v>142</v>
      </c>
    </row>
    <row r="201" spans="2:51" s="13" customFormat="1" ht="11.25">
      <c r="B201" s="232"/>
      <c r="C201" s="233"/>
      <c r="D201" s="234" t="s">
        <v>150</v>
      </c>
      <c r="E201" s="235" t="s">
        <v>1</v>
      </c>
      <c r="F201" s="236" t="s">
        <v>533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150</v>
      </c>
      <c r="AU201" s="242" t="s">
        <v>89</v>
      </c>
      <c r="AV201" s="13" t="s">
        <v>87</v>
      </c>
      <c r="AW201" s="13" t="s">
        <v>34</v>
      </c>
      <c r="AX201" s="13" t="s">
        <v>79</v>
      </c>
      <c r="AY201" s="242" t="s">
        <v>142</v>
      </c>
    </row>
    <row r="202" spans="2:51" s="13" customFormat="1" ht="22.5">
      <c r="B202" s="232"/>
      <c r="C202" s="233"/>
      <c r="D202" s="234" t="s">
        <v>150</v>
      </c>
      <c r="E202" s="235" t="s">
        <v>1</v>
      </c>
      <c r="F202" s="236" t="s">
        <v>534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150</v>
      </c>
      <c r="AU202" s="242" t="s">
        <v>89</v>
      </c>
      <c r="AV202" s="13" t="s">
        <v>87</v>
      </c>
      <c r="AW202" s="13" t="s">
        <v>34</v>
      </c>
      <c r="AX202" s="13" t="s">
        <v>79</v>
      </c>
      <c r="AY202" s="242" t="s">
        <v>142</v>
      </c>
    </row>
    <row r="203" spans="2:51" s="13" customFormat="1" ht="11.25">
      <c r="B203" s="232"/>
      <c r="C203" s="233"/>
      <c r="D203" s="234" t="s">
        <v>150</v>
      </c>
      <c r="E203" s="235" t="s">
        <v>1</v>
      </c>
      <c r="F203" s="236" t="s">
        <v>535</v>
      </c>
      <c r="G203" s="233"/>
      <c r="H203" s="235" t="s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150</v>
      </c>
      <c r="AU203" s="242" t="s">
        <v>89</v>
      </c>
      <c r="AV203" s="13" t="s">
        <v>87</v>
      </c>
      <c r="AW203" s="13" t="s">
        <v>34</v>
      </c>
      <c r="AX203" s="13" t="s">
        <v>79</v>
      </c>
      <c r="AY203" s="242" t="s">
        <v>142</v>
      </c>
    </row>
    <row r="204" spans="2:51" s="13" customFormat="1" ht="11.25">
      <c r="B204" s="232"/>
      <c r="C204" s="233"/>
      <c r="D204" s="234" t="s">
        <v>150</v>
      </c>
      <c r="E204" s="235" t="s">
        <v>1</v>
      </c>
      <c r="F204" s="236" t="s">
        <v>536</v>
      </c>
      <c r="G204" s="233"/>
      <c r="H204" s="235" t="s">
        <v>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150</v>
      </c>
      <c r="AU204" s="242" t="s">
        <v>89</v>
      </c>
      <c r="AV204" s="13" t="s">
        <v>87</v>
      </c>
      <c r="AW204" s="13" t="s">
        <v>34</v>
      </c>
      <c r="AX204" s="13" t="s">
        <v>79</v>
      </c>
      <c r="AY204" s="242" t="s">
        <v>142</v>
      </c>
    </row>
    <row r="205" spans="2:51" s="13" customFormat="1" ht="11.25">
      <c r="B205" s="232"/>
      <c r="C205" s="233"/>
      <c r="D205" s="234" t="s">
        <v>150</v>
      </c>
      <c r="E205" s="235" t="s">
        <v>1</v>
      </c>
      <c r="F205" s="236" t="s">
        <v>537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150</v>
      </c>
      <c r="AU205" s="242" t="s">
        <v>89</v>
      </c>
      <c r="AV205" s="13" t="s">
        <v>87</v>
      </c>
      <c r="AW205" s="13" t="s">
        <v>34</v>
      </c>
      <c r="AX205" s="13" t="s">
        <v>79</v>
      </c>
      <c r="AY205" s="242" t="s">
        <v>142</v>
      </c>
    </row>
    <row r="206" spans="2:51" s="13" customFormat="1" ht="11.25">
      <c r="B206" s="232"/>
      <c r="C206" s="233"/>
      <c r="D206" s="234" t="s">
        <v>150</v>
      </c>
      <c r="E206" s="235" t="s">
        <v>1</v>
      </c>
      <c r="F206" s="236" t="s">
        <v>538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150</v>
      </c>
      <c r="AU206" s="242" t="s">
        <v>89</v>
      </c>
      <c r="AV206" s="13" t="s">
        <v>87</v>
      </c>
      <c r="AW206" s="13" t="s">
        <v>34</v>
      </c>
      <c r="AX206" s="13" t="s">
        <v>79</v>
      </c>
      <c r="AY206" s="242" t="s">
        <v>142</v>
      </c>
    </row>
    <row r="207" spans="2:51" s="14" customFormat="1" ht="22.5">
      <c r="B207" s="243"/>
      <c r="C207" s="244"/>
      <c r="D207" s="234" t="s">
        <v>150</v>
      </c>
      <c r="E207" s="245" t="s">
        <v>1</v>
      </c>
      <c r="F207" s="246" t="s">
        <v>539</v>
      </c>
      <c r="G207" s="244"/>
      <c r="H207" s="247">
        <v>9.796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150</v>
      </c>
      <c r="AU207" s="253" t="s">
        <v>89</v>
      </c>
      <c r="AV207" s="14" t="s">
        <v>89</v>
      </c>
      <c r="AW207" s="14" t="s">
        <v>34</v>
      </c>
      <c r="AX207" s="14" t="s">
        <v>87</v>
      </c>
      <c r="AY207" s="253" t="s">
        <v>142</v>
      </c>
    </row>
    <row r="208" spans="1:65" s="2" customFormat="1" ht="24" customHeight="1">
      <c r="A208" s="35"/>
      <c r="B208" s="36"/>
      <c r="C208" s="218" t="s">
        <v>250</v>
      </c>
      <c r="D208" s="218" t="s">
        <v>144</v>
      </c>
      <c r="E208" s="219" t="s">
        <v>540</v>
      </c>
      <c r="F208" s="220" t="s">
        <v>541</v>
      </c>
      <c r="G208" s="221" t="s">
        <v>170</v>
      </c>
      <c r="H208" s="222">
        <v>16.088</v>
      </c>
      <c r="I208" s="223"/>
      <c r="J208" s="224">
        <f>ROUND(I208*H208,2)</f>
        <v>0</v>
      </c>
      <c r="K208" s="225"/>
      <c r="L208" s="40"/>
      <c r="M208" s="226" t="s">
        <v>1</v>
      </c>
      <c r="N208" s="227" t="s">
        <v>44</v>
      </c>
      <c r="O208" s="72"/>
      <c r="P208" s="228">
        <f>O208*H208</f>
        <v>0</v>
      </c>
      <c r="Q208" s="228">
        <v>0</v>
      </c>
      <c r="R208" s="228">
        <f>Q208*H208</f>
        <v>0</v>
      </c>
      <c r="S208" s="228">
        <v>0.046</v>
      </c>
      <c r="T208" s="229">
        <f>S208*H208</f>
        <v>0.740048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0" t="s">
        <v>148</v>
      </c>
      <c r="AT208" s="230" t="s">
        <v>144</v>
      </c>
      <c r="AU208" s="230" t="s">
        <v>89</v>
      </c>
      <c r="AY208" s="18" t="s">
        <v>142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87</v>
      </c>
      <c r="BK208" s="231">
        <f>ROUND(I208*H208,2)</f>
        <v>0</v>
      </c>
      <c r="BL208" s="18" t="s">
        <v>148</v>
      </c>
      <c r="BM208" s="230" t="s">
        <v>542</v>
      </c>
    </row>
    <row r="209" spans="2:51" s="13" customFormat="1" ht="33.75">
      <c r="B209" s="232"/>
      <c r="C209" s="233"/>
      <c r="D209" s="234" t="s">
        <v>150</v>
      </c>
      <c r="E209" s="235" t="s">
        <v>1</v>
      </c>
      <c r="F209" s="236" t="s">
        <v>543</v>
      </c>
      <c r="G209" s="233"/>
      <c r="H209" s="235" t="s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150</v>
      </c>
      <c r="AU209" s="242" t="s">
        <v>89</v>
      </c>
      <c r="AV209" s="13" t="s">
        <v>87</v>
      </c>
      <c r="AW209" s="13" t="s">
        <v>34</v>
      </c>
      <c r="AX209" s="13" t="s">
        <v>79</v>
      </c>
      <c r="AY209" s="242" t="s">
        <v>142</v>
      </c>
    </row>
    <row r="210" spans="2:51" s="14" customFormat="1" ht="11.25">
      <c r="B210" s="243"/>
      <c r="C210" s="244"/>
      <c r="D210" s="234" t="s">
        <v>150</v>
      </c>
      <c r="E210" s="245" t="s">
        <v>1</v>
      </c>
      <c r="F210" s="246" t="s">
        <v>544</v>
      </c>
      <c r="G210" s="244"/>
      <c r="H210" s="247">
        <v>16.088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150</v>
      </c>
      <c r="AU210" s="253" t="s">
        <v>89</v>
      </c>
      <c r="AV210" s="14" t="s">
        <v>89</v>
      </c>
      <c r="AW210" s="14" t="s">
        <v>34</v>
      </c>
      <c r="AX210" s="14" t="s">
        <v>87</v>
      </c>
      <c r="AY210" s="253" t="s">
        <v>142</v>
      </c>
    </row>
    <row r="211" spans="1:65" s="2" customFormat="1" ht="24" customHeight="1">
      <c r="A211" s="35"/>
      <c r="B211" s="36"/>
      <c r="C211" s="218" t="s">
        <v>255</v>
      </c>
      <c r="D211" s="218" t="s">
        <v>144</v>
      </c>
      <c r="E211" s="219" t="s">
        <v>545</v>
      </c>
      <c r="F211" s="220" t="s">
        <v>546</v>
      </c>
      <c r="G211" s="221" t="s">
        <v>170</v>
      </c>
      <c r="H211" s="222">
        <v>4.07</v>
      </c>
      <c r="I211" s="223"/>
      <c r="J211" s="224">
        <f>ROUND(I211*H211,2)</f>
        <v>0</v>
      </c>
      <c r="K211" s="225"/>
      <c r="L211" s="40"/>
      <c r="M211" s="226" t="s">
        <v>1</v>
      </c>
      <c r="N211" s="227" t="s">
        <v>44</v>
      </c>
      <c r="O211" s="72"/>
      <c r="P211" s="228">
        <f>O211*H211</f>
        <v>0</v>
      </c>
      <c r="Q211" s="228">
        <v>0</v>
      </c>
      <c r="R211" s="228">
        <f>Q211*H211</f>
        <v>0</v>
      </c>
      <c r="S211" s="228">
        <v>0.022</v>
      </c>
      <c r="T211" s="229">
        <f>S211*H211</f>
        <v>0.08954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0" t="s">
        <v>148</v>
      </c>
      <c r="AT211" s="230" t="s">
        <v>144</v>
      </c>
      <c r="AU211" s="230" t="s">
        <v>89</v>
      </c>
      <c r="AY211" s="18" t="s">
        <v>142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87</v>
      </c>
      <c r="BK211" s="231">
        <f>ROUND(I211*H211,2)</f>
        <v>0</v>
      </c>
      <c r="BL211" s="18" t="s">
        <v>148</v>
      </c>
      <c r="BM211" s="230" t="s">
        <v>547</v>
      </c>
    </row>
    <row r="212" spans="2:51" s="13" customFormat="1" ht="22.5">
      <c r="B212" s="232"/>
      <c r="C212" s="233"/>
      <c r="D212" s="234" t="s">
        <v>150</v>
      </c>
      <c r="E212" s="235" t="s">
        <v>1</v>
      </c>
      <c r="F212" s="236" t="s">
        <v>548</v>
      </c>
      <c r="G212" s="233"/>
      <c r="H212" s="235" t="s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150</v>
      </c>
      <c r="AU212" s="242" t="s">
        <v>89</v>
      </c>
      <c r="AV212" s="13" t="s">
        <v>87</v>
      </c>
      <c r="AW212" s="13" t="s">
        <v>34</v>
      </c>
      <c r="AX212" s="13" t="s">
        <v>79</v>
      </c>
      <c r="AY212" s="242" t="s">
        <v>142</v>
      </c>
    </row>
    <row r="213" spans="2:51" s="14" customFormat="1" ht="11.25">
      <c r="B213" s="243"/>
      <c r="C213" s="244"/>
      <c r="D213" s="234" t="s">
        <v>150</v>
      </c>
      <c r="E213" s="245" t="s">
        <v>1</v>
      </c>
      <c r="F213" s="246" t="s">
        <v>500</v>
      </c>
      <c r="G213" s="244"/>
      <c r="H213" s="247">
        <v>4.07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150</v>
      </c>
      <c r="AU213" s="253" t="s">
        <v>89</v>
      </c>
      <c r="AV213" s="14" t="s">
        <v>89</v>
      </c>
      <c r="AW213" s="14" t="s">
        <v>34</v>
      </c>
      <c r="AX213" s="14" t="s">
        <v>87</v>
      </c>
      <c r="AY213" s="253" t="s">
        <v>142</v>
      </c>
    </row>
    <row r="214" spans="1:65" s="2" customFormat="1" ht="24" customHeight="1">
      <c r="A214" s="35"/>
      <c r="B214" s="36"/>
      <c r="C214" s="218" t="s">
        <v>260</v>
      </c>
      <c r="D214" s="218" t="s">
        <v>144</v>
      </c>
      <c r="E214" s="219" t="s">
        <v>549</v>
      </c>
      <c r="F214" s="220" t="s">
        <v>550</v>
      </c>
      <c r="G214" s="221" t="s">
        <v>170</v>
      </c>
      <c r="H214" s="222">
        <v>1.221</v>
      </c>
      <c r="I214" s="223"/>
      <c r="J214" s="224">
        <f>ROUND(I214*H214,2)</f>
        <v>0</v>
      </c>
      <c r="K214" s="225"/>
      <c r="L214" s="40"/>
      <c r="M214" s="226" t="s">
        <v>1</v>
      </c>
      <c r="N214" s="227" t="s">
        <v>44</v>
      </c>
      <c r="O214" s="7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0" t="s">
        <v>148</v>
      </c>
      <c r="AT214" s="230" t="s">
        <v>144</v>
      </c>
      <c r="AU214" s="230" t="s">
        <v>89</v>
      </c>
      <c r="AY214" s="18" t="s">
        <v>142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87</v>
      </c>
      <c r="BK214" s="231">
        <f>ROUND(I214*H214,2)</f>
        <v>0</v>
      </c>
      <c r="BL214" s="18" t="s">
        <v>148</v>
      </c>
      <c r="BM214" s="230" t="s">
        <v>551</v>
      </c>
    </row>
    <row r="215" spans="2:51" s="13" customFormat="1" ht="22.5">
      <c r="B215" s="232"/>
      <c r="C215" s="233"/>
      <c r="D215" s="234" t="s">
        <v>150</v>
      </c>
      <c r="E215" s="235" t="s">
        <v>1</v>
      </c>
      <c r="F215" s="236" t="s">
        <v>548</v>
      </c>
      <c r="G215" s="233"/>
      <c r="H215" s="235" t="s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150</v>
      </c>
      <c r="AU215" s="242" t="s">
        <v>89</v>
      </c>
      <c r="AV215" s="13" t="s">
        <v>87</v>
      </c>
      <c r="AW215" s="13" t="s">
        <v>34</v>
      </c>
      <c r="AX215" s="13" t="s">
        <v>79</v>
      </c>
      <c r="AY215" s="242" t="s">
        <v>142</v>
      </c>
    </row>
    <row r="216" spans="2:51" s="14" customFormat="1" ht="11.25">
      <c r="B216" s="243"/>
      <c r="C216" s="244"/>
      <c r="D216" s="234" t="s">
        <v>150</v>
      </c>
      <c r="E216" s="245" t="s">
        <v>1</v>
      </c>
      <c r="F216" s="246" t="s">
        <v>500</v>
      </c>
      <c r="G216" s="244"/>
      <c r="H216" s="247">
        <v>4.07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150</v>
      </c>
      <c r="AU216" s="253" t="s">
        <v>89</v>
      </c>
      <c r="AV216" s="14" t="s">
        <v>89</v>
      </c>
      <c r="AW216" s="14" t="s">
        <v>34</v>
      </c>
      <c r="AX216" s="14" t="s">
        <v>79</v>
      </c>
      <c r="AY216" s="253" t="s">
        <v>142</v>
      </c>
    </row>
    <row r="217" spans="2:51" s="13" customFormat="1" ht="11.25">
      <c r="B217" s="232"/>
      <c r="C217" s="233"/>
      <c r="D217" s="234" t="s">
        <v>150</v>
      </c>
      <c r="E217" s="235" t="s">
        <v>1</v>
      </c>
      <c r="F217" s="236" t="s">
        <v>552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150</v>
      </c>
      <c r="AU217" s="242" t="s">
        <v>89</v>
      </c>
      <c r="AV217" s="13" t="s">
        <v>87</v>
      </c>
      <c r="AW217" s="13" t="s">
        <v>34</v>
      </c>
      <c r="AX217" s="13" t="s">
        <v>79</v>
      </c>
      <c r="AY217" s="242" t="s">
        <v>142</v>
      </c>
    </row>
    <row r="218" spans="2:51" s="14" customFormat="1" ht="11.25">
      <c r="B218" s="243"/>
      <c r="C218" s="244"/>
      <c r="D218" s="234" t="s">
        <v>150</v>
      </c>
      <c r="E218" s="245" t="s">
        <v>1</v>
      </c>
      <c r="F218" s="246" t="s">
        <v>553</v>
      </c>
      <c r="G218" s="244"/>
      <c r="H218" s="247">
        <v>1.221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150</v>
      </c>
      <c r="AU218" s="253" t="s">
        <v>89</v>
      </c>
      <c r="AV218" s="14" t="s">
        <v>89</v>
      </c>
      <c r="AW218" s="14" t="s">
        <v>34</v>
      </c>
      <c r="AX218" s="14" t="s">
        <v>87</v>
      </c>
      <c r="AY218" s="253" t="s">
        <v>142</v>
      </c>
    </row>
    <row r="219" spans="1:65" s="2" customFormat="1" ht="24" customHeight="1">
      <c r="A219" s="35"/>
      <c r="B219" s="36"/>
      <c r="C219" s="218" t="s">
        <v>265</v>
      </c>
      <c r="D219" s="218" t="s">
        <v>144</v>
      </c>
      <c r="E219" s="219" t="s">
        <v>554</v>
      </c>
      <c r="F219" s="220" t="s">
        <v>555</v>
      </c>
      <c r="G219" s="221" t="s">
        <v>170</v>
      </c>
      <c r="H219" s="222">
        <v>16.088</v>
      </c>
      <c r="I219" s="223"/>
      <c r="J219" s="224">
        <f>ROUND(I219*H219,2)</f>
        <v>0</v>
      </c>
      <c r="K219" s="225"/>
      <c r="L219" s="40"/>
      <c r="M219" s="226" t="s">
        <v>1</v>
      </c>
      <c r="N219" s="227" t="s">
        <v>44</v>
      </c>
      <c r="O219" s="7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0" t="s">
        <v>148</v>
      </c>
      <c r="AT219" s="230" t="s">
        <v>144</v>
      </c>
      <c r="AU219" s="230" t="s">
        <v>89</v>
      </c>
      <c r="AY219" s="18" t="s">
        <v>142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87</v>
      </c>
      <c r="BK219" s="231">
        <f>ROUND(I219*H219,2)</f>
        <v>0</v>
      </c>
      <c r="BL219" s="18" t="s">
        <v>148</v>
      </c>
      <c r="BM219" s="230" t="s">
        <v>556</v>
      </c>
    </row>
    <row r="220" spans="2:51" s="13" customFormat="1" ht="22.5">
      <c r="B220" s="232"/>
      <c r="C220" s="233"/>
      <c r="D220" s="234" t="s">
        <v>150</v>
      </c>
      <c r="E220" s="235" t="s">
        <v>1</v>
      </c>
      <c r="F220" s="236" t="s">
        <v>557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150</v>
      </c>
      <c r="AU220" s="242" t="s">
        <v>89</v>
      </c>
      <c r="AV220" s="13" t="s">
        <v>87</v>
      </c>
      <c r="AW220" s="13" t="s">
        <v>34</v>
      </c>
      <c r="AX220" s="13" t="s">
        <v>79</v>
      </c>
      <c r="AY220" s="242" t="s">
        <v>142</v>
      </c>
    </row>
    <row r="221" spans="2:51" s="14" customFormat="1" ht="11.25">
      <c r="B221" s="243"/>
      <c r="C221" s="244"/>
      <c r="D221" s="234" t="s">
        <v>150</v>
      </c>
      <c r="E221" s="245" t="s">
        <v>1</v>
      </c>
      <c r="F221" s="246" t="s">
        <v>468</v>
      </c>
      <c r="G221" s="244"/>
      <c r="H221" s="247">
        <v>16.088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150</v>
      </c>
      <c r="AU221" s="253" t="s">
        <v>89</v>
      </c>
      <c r="AV221" s="14" t="s">
        <v>89</v>
      </c>
      <c r="AW221" s="14" t="s">
        <v>34</v>
      </c>
      <c r="AX221" s="14" t="s">
        <v>87</v>
      </c>
      <c r="AY221" s="253" t="s">
        <v>142</v>
      </c>
    </row>
    <row r="222" spans="1:65" s="2" customFormat="1" ht="16.5" customHeight="1">
      <c r="A222" s="35"/>
      <c r="B222" s="36"/>
      <c r="C222" s="218" t="s">
        <v>7</v>
      </c>
      <c r="D222" s="218" t="s">
        <v>144</v>
      </c>
      <c r="E222" s="219" t="s">
        <v>558</v>
      </c>
      <c r="F222" s="220" t="s">
        <v>559</v>
      </c>
      <c r="G222" s="221" t="s">
        <v>170</v>
      </c>
      <c r="H222" s="222">
        <v>3.218</v>
      </c>
      <c r="I222" s="223"/>
      <c r="J222" s="224">
        <f>ROUND(I222*H222,2)</f>
        <v>0</v>
      </c>
      <c r="K222" s="225"/>
      <c r="L222" s="40"/>
      <c r="M222" s="226" t="s">
        <v>1</v>
      </c>
      <c r="N222" s="227" t="s">
        <v>44</v>
      </c>
      <c r="O222" s="72"/>
      <c r="P222" s="228">
        <f>O222*H222</f>
        <v>0</v>
      </c>
      <c r="Q222" s="228">
        <v>0.03885</v>
      </c>
      <c r="R222" s="228">
        <f>Q222*H222</f>
        <v>0.1250193</v>
      </c>
      <c r="S222" s="228">
        <v>0</v>
      </c>
      <c r="T222" s="22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0" t="s">
        <v>148</v>
      </c>
      <c r="AT222" s="230" t="s">
        <v>144</v>
      </c>
      <c r="AU222" s="230" t="s">
        <v>89</v>
      </c>
      <c r="AY222" s="18" t="s">
        <v>142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87</v>
      </c>
      <c r="BK222" s="231">
        <f>ROUND(I222*H222,2)</f>
        <v>0</v>
      </c>
      <c r="BL222" s="18" t="s">
        <v>148</v>
      </c>
      <c r="BM222" s="230" t="s">
        <v>560</v>
      </c>
    </row>
    <row r="223" spans="2:51" s="13" customFormat="1" ht="33.75">
      <c r="B223" s="232"/>
      <c r="C223" s="233"/>
      <c r="D223" s="234" t="s">
        <v>150</v>
      </c>
      <c r="E223" s="235" t="s">
        <v>1</v>
      </c>
      <c r="F223" s="236" t="s">
        <v>561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150</v>
      </c>
      <c r="AU223" s="242" t="s">
        <v>89</v>
      </c>
      <c r="AV223" s="13" t="s">
        <v>87</v>
      </c>
      <c r="AW223" s="13" t="s">
        <v>34</v>
      </c>
      <c r="AX223" s="13" t="s">
        <v>79</v>
      </c>
      <c r="AY223" s="242" t="s">
        <v>142</v>
      </c>
    </row>
    <row r="224" spans="2:51" s="14" customFormat="1" ht="11.25">
      <c r="B224" s="243"/>
      <c r="C224" s="244"/>
      <c r="D224" s="234" t="s">
        <v>150</v>
      </c>
      <c r="E224" s="245" t="s">
        <v>1</v>
      </c>
      <c r="F224" s="246" t="s">
        <v>562</v>
      </c>
      <c r="G224" s="244"/>
      <c r="H224" s="247">
        <v>3.218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150</v>
      </c>
      <c r="AU224" s="253" t="s">
        <v>89</v>
      </c>
      <c r="AV224" s="14" t="s">
        <v>89</v>
      </c>
      <c r="AW224" s="14" t="s">
        <v>34</v>
      </c>
      <c r="AX224" s="14" t="s">
        <v>87</v>
      </c>
      <c r="AY224" s="253" t="s">
        <v>142</v>
      </c>
    </row>
    <row r="225" spans="1:65" s="2" customFormat="1" ht="24" customHeight="1">
      <c r="A225" s="35"/>
      <c r="B225" s="36"/>
      <c r="C225" s="218" t="s">
        <v>273</v>
      </c>
      <c r="D225" s="218" t="s">
        <v>144</v>
      </c>
      <c r="E225" s="219" t="s">
        <v>563</v>
      </c>
      <c r="F225" s="220" t="s">
        <v>564</v>
      </c>
      <c r="G225" s="221" t="s">
        <v>225</v>
      </c>
      <c r="H225" s="222">
        <v>77.22</v>
      </c>
      <c r="I225" s="223"/>
      <c r="J225" s="224">
        <f>ROUND(I225*H225,2)</f>
        <v>0</v>
      </c>
      <c r="K225" s="225"/>
      <c r="L225" s="40"/>
      <c r="M225" s="226" t="s">
        <v>1</v>
      </c>
      <c r="N225" s="227" t="s">
        <v>44</v>
      </c>
      <c r="O225" s="72"/>
      <c r="P225" s="228">
        <f>O225*H225</f>
        <v>0</v>
      </c>
      <c r="Q225" s="228">
        <v>0.00303</v>
      </c>
      <c r="R225" s="228">
        <f>Q225*H225</f>
        <v>0.2339766</v>
      </c>
      <c r="S225" s="228">
        <v>0</v>
      </c>
      <c r="T225" s="22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0" t="s">
        <v>148</v>
      </c>
      <c r="AT225" s="230" t="s">
        <v>144</v>
      </c>
      <c r="AU225" s="230" t="s">
        <v>89</v>
      </c>
      <c r="AY225" s="18" t="s">
        <v>142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87</v>
      </c>
      <c r="BK225" s="231">
        <f>ROUND(I225*H225,2)</f>
        <v>0</v>
      </c>
      <c r="BL225" s="18" t="s">
        <v>148</v>
      </c>
      <c r="BM225" s="230" t="s">
        <v>565</v>
      </c>
    </row>
    <row r="226" spans="2:51" s="13" customFormat="1" ht="11.25">
      <c r="B226" s="232"/>
      <c r="C226" s="233"/>
      <c r="D226" s="234" t="s">
        <v>150</v>
      </c>
      <c r="E226" s="235" t="s">
        <v>1</v>
      </c>
      <c r="F226" s="236" t="s">
        <v>566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150</v>
      </c>
      <c r="AU226" s="242" t="s">
        <v>89</v>
      </c>
      <c r="AV226" s="13" t="s">
        <v>87</v>
      </c>
      <c r="AW226" s="13" t="s">
        <v>34</v>
      </c>
      <c r="AX226" s="13" t="s">
        <v>79</v>
      </c>
      <c r="AY226" s="242" t="s">
        <v>142</v>
      </c>
    </row>
    <row r="227" spans="2:51" s="13" customFormat="1" ht="33.75">
      <c r="B227" s="232"/>
      <c r="C227" s="233"/>
      <c r="D227" s="234" t="s">
        <v>150</v>
      </c>
      <c r="E227" s="235" t="s">
        <v>1</v>
      </c>
      <c r="F227" s="236" t="s">
        <v>567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150</v>
      </c>
      <c r="AU227" s="242" t="s">
        <v>89</v>
      </c>
      <c r="AV227" s="13" t="s">
        <v>87</v>
      </c>
      <c r="AW227" s="13" t="s">
        <v>34</v>
      </c>
      <c r="AX227" s="13" t="s">
        <v>79</v>
      </c>
      <c r="AY227" s="242" t="s">
        <v>142</v>
      </c>
    </row>
    <row r="228" spans="2:51" s="14" customFormat="1" ht="11.25">
      <c r="B228" s="243"/>
      <c r="C228" s="244"/>
      <c r="D228" s="234" t="s">
        <v>150</v>
      </c>
      <c r="E228" s="245" t="s">
        <v>1</v>
      </c>
      <c r="F228" s="246" t="s">
        <v>568</v>
      </c>
      <c r="G228" s="244"/>
      <c r="H228" s="247">
        <v>257.4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150</v>
      </c>
      <c r="AU228" s="253" t="s">
        <v>89</v>
      </c>
      <c r="AV228" s="14" t="s">
        <v>89</v>
      </c>
      <c r="AW228" s="14" t="s">
        <v>34</v>
      </c>
      <c r="AX228" s="14" t="s">
        <v>79</v>
      </c>
      <c r="AY228" s="253" t="s">
        <v>142</v>
      </c>
    </row>
    <row r="229" spans="2:51" s="14" customFormat="1" ht="11.25">
      <c r="B229" s="243"/>
      <c r="C229" s="244"/>
      <c r="D229" s="234" t="s">
        <v>150</v>
      </c>
      <c r="E229" s="245" t="s">
        <v>1</v>
      </c>
      <c r="F229" s="246" t="s">
        <v>569</v>
      </c>
      <c r="G229" s="244"/>
      <c r="H229" s="247">
        <v>77.22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150</v>
      </c>
      <c r="AU229" s="253" t="s">
        <v>89</v>
      </c>
      <c r="AV229" s="14" t="s">
        <v>89</v>
      </c>
      <c r="AW229" s="14" t="s">
        <v>34</v>
      </c>
      <c r="AX229" s="14" t="s">
        <v>79</v>
      </c>
      <c r="AY229" s="253" t="s">
        <v>142</v>
      </c>
    </row>
    <row r="230" spans="2:51" s="14" customFormat="1" ht="11.25">
      <c r="B230" s="243"/>
      <c r="C230" s="244"/>
      <c r="D230" s="234" t="s">
        <v>150</v>
      </c>
      <c r="E230" s="245" t="s">
        <v>1</v>
      </c>
      <c r="F230" s="246" t="s">
        <v>570</v>
      </c>
      <c r="G230" s="244"/>
      <c r="H230" s="247">
        <v>77.22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150</v>
      </c>
      <c r="AU230" s="253" t="s">
        <v>89</v>
      </c>
      <c r="AV230" s="14" t="s">
        <v>89</v>
      </c>
      <c r="AW230" s="14" t="s">
        <v>34</v>
      </c>
      <c r="AX230" s="14" t="s">
        <v>79</v>
      </c>
      <c r="AY230" s="253" t="s">
        <v>142</v>
      </c>
    </row>
    <row r="231" spans="2:51" s="13" customFormat="1" ht="33.75">
      <c r="B231" s="232"/>
      <c r="C231" s="233"/>
      <c r="D231" s="234" t="s">
        <v>150</v>
      </c>
      <c r="E231" s="235" t="s">
        <v>1</v>
      </c>
      <c r="F231" s="236" t="s">
        <v>571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150</v>
      </c>
      <c r="AU231" s="242" t="s">
        <v>89</v>
      </c>
      <c r="AV231" s="13" t="s">
        <v>87</v>
      </c>
      <c r="AW231" s="13" t="s">
        <v>34</v>
      </c>
      <c r="AX231" s="13" t="s">
        <v>79</v>
      </c>
      <c r="AY231" s="242" t="s">
        <v>142</v>
      </c>
    </row>
    <row r="232" spans="2:51" s="13" customFormat="1" ht="11.25">
      <c r="B232" s="232"/>
      <c r="C232" s="233"/>
      <c r="D232" s="234" t="s">
        <v>150</v>
      </c>
      <c r="E232" s="235" t="s">
        <v>1</v>
      </c>
      <c r="F232" s="236" t="s">
        <v>572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150</v>
      </c>
      <c r="AU232" s="242" t="s">
        <v>89</v>
      </c>
      <c r="AV232" s="13" t="s">
        <v>87</v>
      </c>
      <c r="AW232" s="13" t="s">
        <v>34</v>
      </c>
      <c r="AX232" s="13" t="s">
        <v>79</v>
      </c>
      <c r="AY232" s="242" t="s">
        <v>142</v>
      </c>
    </row>
    <row r="233" spans="2:51" s="13" customFormat="1" ht="11.25">
      <c r="B233" s="232"/>
      <c r="C233" s="233"/>
      <c r="D233" s="234" t="s">
        <v>150</v>
      </c>
      <c r="E233" s="235" t="s">
        <v>1</v>
      </c>
      <c r="F233" s="236" t="s">
        <v>573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150</v>
      </c>
      <c r="AU233" s="242" t="s">
        <v>89</v>
      </c>
      <c r="AV233" s="13" t="s">
        <v>87</v>
      </c>
      <c r="AW233" s="13" t="s">
        <v>34</v>
      </c>
      <c r="AX233" s="13" t="s">
        <v>79</v>
      </c>
      <c r="AY233" s="242" t="s">
        <v>142</v>
      </c>
    </row>
    <row r="234" spans="2:51" s="13" customFormat="1" ht="11.25">
      <c r="B234" s="232"/>
      <c r="C234" s="233"/>
      <c r="D234" s="234" t="s">
        <v>150</v>
      </c>
      <c r="E234" s="235" t="s">
        <v>1</v>
      </c>
      <c r="F234" s="236" t="s">
        <v>574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150</v>
      </c>
      <c r="AU234" s="242" t="s">
        <v>89</v>
      </c>
      <c r="AV234" s="13" t="s">
        <v>87</v>
      </c>
      <c r="AW234" s="13" t="s">
        <v>34</v>
      </c>
      <c r="AX234" s="13" t="s">
        <v>79</v>
      </c>
      <c r="AY234" s="242" t="s">
        <v>142</v>
      </c>
    </row>
    <row r="235" spans="2:51" s="13" customFormat="1" ht="22.5">
      <c r="B235" s="232"/>
      <c r="C235" s="233"/>
      <c r="D235" s="234" t="s">
        <v>150</v>
      </c>
      <c r="E235" s="235" t="s">
        <v>1</v>
      </c>
      <c r="F235" s="236" t="s">
        <v>575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150</v>
      </c>
      <c r="AU235" s="242" t="s">
        <v>89</v>
      </c>
      <c r="AV235" s="13" t="s">
        <v>87</v>
      </c>
      <c r="AW235" s="13" t="s">
        <v>34</v>
      </c>
      <c r="AX235" s="13" t="s">
        <v>79</v>
      </c>
      <c r="AY235" s="242" t="s">
        <v>142</v>
      </c>
    </row>
    <row r="236" spans="2:51" s="14" customFormat="1" ht="11.25">
      <c r="B236" s="243"/>
      <c r="C236" s="244"/>
      <c r="D236" s="234" t="s">
        <v>150</v>
      </c>
      <c r="E236" s="245" t="s">
        <v>1</v>
      </c>
      <c r="F236" s="246" t="s">
        <v>570</v>
      </c>
      <c r="G236" s="244"/>
      <c r="H236" s="247">
        <v>77.22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150</v>
      </c>
      <c r="AU236" s="253" t="s">
        <v>89</v>
      </c>
      <c r="AV236" s="14" t="s">
        <v>89</v>
      </c>
      <c r="AW236" s="14" t="s">
        <v>34</v>
      </c>
      <c r="AX236" s="14" t="s">
        <v>87</v>
      </c>
      <c r="AY236" s="253" t="s">
        <v>142</v>
      </c>
    </row>
    <row r="237" spans="1:65" s="2" customFormat="1" ht="16.5" customHeight="1">
      <c r="A237" s="35"/>
      <c r="B237" s="36"/>
      <c r="C237" s="218" t="s">
        <v>277</v>
      </c>
      <c r="D237" s="218" t="s">
        <v>144</v>
      </c>
      <c r="E237" s="219" t="s">
        <v>576</v>
      </c>
      <c r="F237" s="220" t="s">
        <v>577</v>
      </c>
      <c r="G237" s="221" t="s">
        <v>225</v>
      </c>
      <c r="H237" s="222">
        <v>154.4</v>
      </c>
      <c r="I237" s="223"/>
      <c r="J237" s="224">
        <f>ROUND(I237*H237,2)</f>
        <v>0</v>
      </c>
      <c r="K237" s="225"/>
      <c r="L237" s="40"/>
      <c r="M237" s="226" t="s">
        <v>1</v>
      </c>
      <c r="N237" s="227" t="s">
        <v>44</v>
      </c>
      <c r="O237" s="72"/>
      <c r="P237" s="228">
        <f>O237*H237</f>
        <v>0</v>
      </c>
      <c r="Q237" s="228">
        <v>0.01983</v>
      </c>
      <c r="R237" s="228">
        <f>Q237*H237</f>
        <v>3.0617520000000003</v>
      </c>
      <c r="S237" s="228">
        <v>0</v>
      </c>
      <c r="T237" s="22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0" t="s">
        <v>148</v>
      </c>
      <c r="AT237" s="230" t="s">
        <v>144</v>
      </c>
      <c r="AU237" s="230" t="s">
        <v>89</v>
      </c>
      <c r="AY237" s="18" t="s">
        <v>142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87</v>
      </c>
      <c r="BK237" s="231">
        <f>ROUND(I237*H237,2)</f>
        <v>0</v>
      </c>
      <c r="BL237" s="18" t="s">
        <v>148</v>
      </c>
      <c r="BM237" s="230" t="s">
        <v>578</v>
      </c>
    </row>
    <row r="238" spans="2:51" s="13" customFormat="1" ht="11.25">
      <c r="B238" s="232"/>
      <c r="C238" s="233"/>
      <c r="D238" s="234" t="s">
        <v>150</v>
      </c>
      <c r="E238" s="235" t="s">
        <v>1</v>
      </c>
      <c r="F238" s="236" t="s">
        <v>579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150</v>
      </c>
      <c r="AU238" s="242" t="s">
        <v>89</v>
      </c>
      <c r="AV238" s="13" t="s">
        <v>87</v>
      </c>
      <c r="AW238" s="13" t="s">
        <v>34</v>
      </c>
      <c r="AX238" s="13" t="s">
        <v>79</v>
      </c>
      <c r="AY238" s="242" t="s">
        <v>142</v>
      </c>
    </row>
    <row r="239" spans="2:51" s="13" customFormat="1" ht="33.75">
      <c r="B239" s="232"/>
      <c r="C239" s="233"/>
      <c r="D239" s="234" t="s">
        <v>150</v>
      </c>
      <c r="E239" s="235" t="s">
        <v>1</v>
      </c>
      <c r="F239" s="236" t="s">
        <v>580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150</v>
      </c>
      <c r="AU239" s="242" t="s">
        <v>89</v>
      </c>
      <c r="AV239" s="13" t="s">
        <v>87</v>
      </c>
      <c r="AW239" s="13" t="s">
        <v>34</v>
      </c>
      <c r="AX239" s="13" t="s">
        <v>79</v>
      </c>
      <c r="AY239" s="242" t="s">
        <v>142</v>
      </c>
    </row>
    <row r="240" spans="2:51" s="13" customFormat="1" ht="22.5">
      <c r="B240" s="232"/>
      <c r="C240" s="233"/>
      <c r="D240" s="234" t="s">
        <v>150</v>
      </c>
      <c r="E240" s="235" t="s">
        <v>1</v>
      </c>
      <c r="F240" s="236" t="s">
        <v>581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150</v>
      </c>
      <c r="AU240" s="242" t="s">
        <v>89</v>
      </c>
      <c r="AV240" s="13" t="s">
        <v>87</v>
      </c>
      <c r="AW240" s="13" t="s">
        <v>34</v>
      </c>
      <c r="AX240" s="13" t="s">
        <v>79</v>
      </c>
      <c r="AY240" s="242" t="s">
        <v>142</v>
      </c>
    </row>
    <row r="241" spans="2:51" s="14" customFormat="1" ht="11.25">
      <c r="B241" s="243"/>
      <c r="C241" s="244"/>
      <c r="D241" s="234" t="s">
        <v>150</v>
      </c>
      <c r="E241" s="245" t="s">
        <v>1</v>
      </c>
      <c r="F241" s="246" t="s">
        <v>582</v>
      </c>
      <c r="G241" s="244"/>
      <c r="H241" s="247">
        <v>128.7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150</v>
      </c>
      <c r="AU241" s="253" t="s">
        <v>89</v>
      </c>
      <c r="AV241" s="14" t="s">
        <v>89</v>
      </c>
      <c r="AW241" s="14" t="s">
        <v>34</v>
      </c>
      <c r="AX241" s="14" t="s">
        <v>79</v>
      </c>
      <c r="AY241" s="253" t="s">
        <v>142</v>
      </c>
    </row>
    <row r="242" spans="2:51" s="13" customFormat="1" ht="22.5">
      <c r="B242" s="232"/>
      <c r="C242" s="233"/>
      <c r="D242" s="234" t="s">
        <v>150</v>
      </c>
      <c r="E242" s="235" t="s">
        <v>1</v>
      </c>
      <c r="F242" s="236" t="s">
        <v>583</v>
      </c>
      <c r="G242" s="233"/>
      <c r="H242" s="235" t="s">
        <v>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150</v>
      </c>
      <c r="AU242" s="242" t="s">
        <v>89</v>
      </c>
      <c r="AV242" s="13" t="s">
        <v>87</v>
      </c>
      <c r="AW242" s="13" t="s">
        <v>34</v>
      </c>
      <c r="AX242" s="13" t="s">
        <v>79</v>
      </c>
      <c r="AY242" s="242" t="s">
        <v>142</v>
      </c>
    </row>
    <row r="243" spans="2:51" s="14" customFormat="1" ht="11.25">
      <c r="B243" s="243"/>
      <c r="C243" s="244"/>
      <c r="D243" s="234" t="s">
        <v>150</v>
      </c>
      <c r="E243" s="245" t="s">
        <v>1</v>
      </c>
      <c r="F243" s="246" t="s">
        <v>584</v>
      </c>
      <c r="G243" s="244"/>
      <c r="H243" s="247">
        <v>25.7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150</v>
      </c>
      <c r="AU243" s="253" t="s">
        <v>89</v>
      </c>
      <c r="AV243" s="14" t="s">
        <v>89</v>
      </c>
      <c r="AW243" s="14" t="s">
        <v>34</v>
      </c>
      <c r="AX243" s="14" t="s">
        <v>79</v>
      </c>
      <c r="AY243" s="253" t="s">
        <v>142</v>
      </c>
    </row>
    <row r="244" spans="2:51" s="16" customFormat="1" ht="11.25">
      <c r="B244" s="277"/>
      <c r="C244" s="278"/>
      <c r="D244" s="234" t="s">
        <v>150</v>
      </c>
      <c r="E244" s="279" t="s">
        <v>1</v>
      </c>
      <c r="F244" s="280" t="s">
        <v>414</v>
      </c>
      <c r="G244" s="278"/>
      <c r="H244" s="281">
        <v>154.4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AT244" s="287" t="s">
        <v>150</v>
      </c>
      <c r="AU244" s="287" t="s">
        <v>89</v>
      </c>
      <c r="AV244" s="16" t="s">
        <v>167</v>
      </c>
      <c r="AW244" s="16" t="s">
        <v>34</v>
      </c>
      <c r="AX244" s="16" t="s">
        <v>79</v>
      </c>
      <c r="AY244" s="287" t="s">
        <v>142</v>
      </c>
    </row>
    <row r="245" spans="2:51" s="13" customFormat="1" ht="33.75">
      <c r="B245" s="232"/>
      <c r="C245" s="233"/>
      <c r="D245" s="234" t="s">
        <v>150</v>
      </c>
      <c r="E245" s="235" t="s">
        <v>1</v>
      </c>
      <c r="F245" s="236" t="s">
        <v>585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150</v>
      </c>
      <c r="AU245" s="242" t="s">
        <v>89</v>
      </c>
      <c r="AV245" s="13" t="s">
        <v>87</v>
      </c>
      <c r="AW245" s="13" t="s">
        <v>34</v>
      </c>
      <c r="AX245" s="13" t="s">
        <v>79</v>
      </c>
      <c r="AY245" s="242" t="s">
        <v>142</v>
      </c>
    </row>
    <row r="246" spans="2:51" s="13" customFormat="1" ht="11.25">
      <c r="B246" s="232"/>
      <c r="C246" s="233"/>
      <c r="D246" s="234" t="s">
        <v>150</v>
      </c>
      <c r="E246" s="235" t="s">
        <v>1</v>
      </c>
      <c r="F246" s="236" t="s">
        <v>586</v>
      </c>
      <c r="G246" s="233"/>
      <c r="H246" s="235" t="s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150</v>
      </c>
      <c r="AU246" s="242" t="s">
        <v>89</v>
      </c>
      <c r="AV246" s="13" t="s">
        <v>87</v>
      </c>
      <c r="AW246" s="13" t="s">
        <v>34</v>
      </c>
      <c r="AX246" s="13" t="s">
        <v>79</v>
      </c>
      <c r="AY246" s="242" t="s">
        <v>142</v>
      </c>
    </row>
    <row r="247" spans="2:51" s="13" customFormat="1" ht="11.25">
      <c r="B247" s="232"/>
      <c r="C247" s="233"/>
      <c r="D247" s="234" t="s">
        <v>150</v>
      </c>
      <c r="E247" s="235" t="s">
        <v>1</v>
      </c>
      <c r="F247" s="236" t="s">
        <v>587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150</v>
      </c>
      <c r="AU247" s="242" t="s">
        <v>89</v>
      </c>
      <c r="AV247" s="13" t="s">
        <v>87</v>
      </c>
      <c r="AW247" s="13" t="s">
        <v>34</v>
      </c>
      <c r="AX247" s="13" t="s">
        <v>79</v>
      </c>
      <c r="AY247" s="242" t="s">
        <v>142</v>
      </c>
    </row>
    <row r="248" spans="2:51" s="13" customFormat="1" ht="11.25">
      <c r="B248" s="232"/>
      <c r="C248" s="233"/>
      <c r="D248" s="234" t="s">
        <v>150</v>
      </c>
      <c r="E248" s="235" t="s">
        <v>1</v>
      </c>
      <c r="F248" s="236" t="s">
        <v>588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150</v>
      </c>
      <c r="AU248" s="242" t="s">
        <v>89</v>
      </c>
      <c r="AV248" s="13" t="s">
        <v>87</v>
      </c>
      <c r="AW248" s="13" t="s">
        <v>34</v>
      </c>
      <c r="AX248" s="13" t="s">
        <v>79</v>
      </c>
      <c r="AY248" s="242" t="s">
        <v>142</v>
      </c>
    </row>
    <row r="249" spans="2:51" s="14" customFormat="1" ht="11.25">
      <c r="B249" s="243"/>
      <c r="C249" s="244"/>
      <c r="D249" s="234" t="s">
        <v>150</v>
      </c>
      <c r="E249" s="245" t="s">
        <v>1</v>
      </c>
      <c r="F249" s="246" t="s">
        <v>589</v>
      </c>
      <c r="G249" s="244"/>
      <c r="H249" s="247">
        <v>154.4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150</v>
      </c>
      <c r="AU249" s="253" t="s">
        <v>89</v>
      </c>
      <c r="AV249" s="14" t="s">
        <v>89</v>
      </c>
      <c r="AW249" s="14" t="s">
        <v>34</v>
      </c>
      <c r="AX249" s="14" t="s">
        <v>87</v>
      </c>
      <c r="AY249" s="253" t="s">
        <v>142</v>
      </c>
    </row>
    <row r="250" spans="1:65" s="2" customFormat="1" ht="16.5" customHeight="1">
      <c r="A250" s="35"/>
      <c r="B250" s="36"/>
      <c r="C250" s="218" t="s">
        <v>285</v>
      </c>
      <c r="D250" s="218" t="s">
        <v>144</v>
      </c>
      <c r="E250" s="219" t="s">
        <v>590</v>
      </c>
      <c r="F250" s="220" t="s">
        <v>591</v>
      </c>
      <c r="G250" s="221" t="s">
        <v>225</v>
      </c>
      <c r="H250" s="222">
        <v>4.163</v>
      </c>
      <c r="I250" s="223"/>
      <c r="J250" s="224">
        <f>ROUND(I250*H250,2)</f>
        <v>0</v>
      </c>
      <c r="K250" s="225"/>
      <c r="L250" s="40"/>
      <c r="M250" s="226" t="s">
        <v>1</v>
      </c>
      <c r="N250" s="227" t="s">
        <v>44</v>
      </c>
      <c r="O250" s="72"/>
      <c r="P250" s="228">
        <f>O250*H250</f>
        <v>0</v>
      </c>
      <c r="Q250" s="228">
        <v>0.001392</v>
      </c>
      <c r="R250" s="228">
        <f>Q250*H250</f>
        <v>0.005794896000000001</v>
      </c>
      <c r="S250" s="228">
        <v>0</v>
      </c>
      <c r="T250" s="22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0" t="s">
        <v>148</v>
      </c>
      <c r="AT250" s="230" t="s">
        <v>144</v>
      </c>
      <c r="AU250" s="230" t="s">
        <v>89</v>
      </c>
      <c r="AY250" s="18" t="s">
        <v>142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87</v>
      </c>
      <c r="BK250" s="231">
        <f>ROUND(I250*H250,2)</f>
        <v>0</v>
      </c>
      <c r="BL250" s="18" t="s">
        <v>148</v>
      </c>
      <c r="BM250" s="230" t="s">
        <v>592</v>
      </c>
    </row>
    <row r="251" spans="2:51" s="13" customFormat="1" ht="33.75">
      <c r="B251" s="232"/>
      <c r="C251" s="233"/>
      <c r="D251" s="234" t="s">
        <v>150</v>
      </c>
      <c r="E251" s="235" t="s">
        <v>1</v>
      </c>
      <c r="F251" s="236" t="s">
        <v>593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150</v>
      </c>
      <c r="AU251" s="242" t="s">
        <v>89</v>
      </c>
      <c r="AV251" s="13" t="s">
        <v>87</v>
      </c>
      <c r="AW251" s="13" t="s">
        <v>34</v>
      </c>
      <c r="AX251" s="13" t="s">
        <v>79</v>
      </c>
      <c r="AY251" s="242" t="s">
        <v>142</v>
      </c>
    </row>
    <row r="252" spans="2:51" s="14" customFormat="1" ht="11.25">
      <c r="B252" s="243"/>
      <c r="C252" s="244"/>
      <c r="D252" s="234" t="s">
        <v>150</v>
      </c>
      <c r="E252" s="245" t="s">
        <v>1</v>
      </c>
      <c r="F252" s="246" t="s">
        <v>594</v>
      </c>
      <c r="G252" s="244"/>
      <c r="H252" s="247">
        <v>4.163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150</v>
      </c>
      <c r="AU252" s="253" t="s">
        <v>89</v>
      </c>
      <c r="AV252" s="14" t="s">
        <v>89</v>
      </c>
      <c r="AW252" s="14" t="s">
        <v>34</v>
      </c>
      <c r="AX252" s="14" t="s">
        <v>87</v>
      </c>
      <c r="AY252" s="253" t="s">
        <v>142</v>
      </c>
    </row>
    <row r="253" spans="1:65" s="2" customFormat="1" ht="24" customHeight="1">
      <c r="A253" s="35"/>
      <c r="B253" s="36"/>
      <c r="C253" s="218" t="s">
        <v>293</v>
      </c>
      <c r="D253" s="218" t="s">
        <v>144</v>
      </c>
      <c r="E253" s="219" t="s">
        <v>595</v>
      </c>
      <c r="F253" s="220" t="s">
        <v>596</v>
      </c>
      <c r="G253" s="221" t="s">
        <v>180</v>
      </c>
      <c r="H253" s="222">
        <v>131</v>
      </c>
      <c r="I253" s="223"/>
      <c r="J253" s="224">
        <f>ROUND(I253*H253,2)</f>
        <v>0</v>
      </c>
      <c r="K253" s="225"/>
      <c r="L253" s="40"/>
      <c r="M253" s="226" t="s">
        <v>1</v>
      </c>
      <c r="N253" s="227" t="s">
        <v>44</v>
      </c>
      <c r="O253" s="7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0" t="s">
        <v>148</v>
      </c>
      <c r="AT253" s="230" t="s">
        <v>144</v>
      </c>
      <c r="AU253" s="230" t="s">
        <v>89</v>
      </c>
      <c r="AY253" s="18" t="s">
        <v>142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87</v>
      </c>
      <c r="BK253" s="231">
        <f>ROUND(I253*H253,2)</f>
        <v>0</v>
      </c>
      <c r="BL253" s="18" t="s">
        <v>148</v>
      </c>
      <c r="BM253" s="230" t="s">
        <v>597</v>
      </c>
    </row>
    <row r="254" spans="2:51" s="13" customFormat="1" ht="22.5">
      <c r="B254" s="232"/>
      <c r="C254" s="233"/>
      <c r="D254" s="234" t="s">
        <v>150</v>
      </c>
      <c r="E254" s="235" t="s">
        <v>1</v>
      </c>
      <c r="F254" s="236" t="s">
        <v>598</v>
      </c>
      <c r="G254" s="233"/>
      <c r="H254" s="235" t="s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150</v>
      </c>
      <c r="AU254" s="242" t="s">
        <v>89</v>
      </c>
      <c r="AV254" s="13" t="s">
        <v>87</v>
      </c>
      <c r="AW254" s="13" t="s">
        <v>34</v>
      </c>
      <c r="AX254" s="13" t="s">
        <v>79</v>
      </c>
      <c r="AY254" s="242" t="s">
        <v>142</v>
      </c>
    </row>
    <row r="255" spans="2:51" s="13" customFormat="1" ht="11.25">
      <c r="B255" s="232"/>
      <c r="C255" s="233"/>
      <c r="D255" s="234" t="s">
        <v>150</v>
      </c>
      <c r="E255" s="235" t="s">
        <v>1</v>
      </c>
      <c r="F255" s="236" t="s">
        <v>599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150</v>
      </c>
      <c r="AU255" s="242" t="s">
        <v>89</v>
      </c>
      <c r="AV255" s="13" t="s">
        <v>87</v>
      </c>
      <c r="AW255" s="13" t="s">
        <v>34</v>
      </c>
      <c r="AX255" s="13" t="s">
        <v>79</v>
      </c>
      <c r="AY255" s="242" t="s">
        <v>142</v>
      </c>
    </row>
    <row r="256" spans="2:51" s="14" customFormat="1" ht="11.25">
      <c r="B256" s="243"/>
      <c r="C256" s="244"/>
      <c r="D256" s="234" t="s">
        <v>150</v>
      </c>
      <c r="E256" s="245" t="s">
        <v>1</v>
      </c>
      <c r="F256" s="246" t="s">
        <v>600</v>
      </c>
      <c r="G256" s="244"/>
      <c r="H256" s="247">
        <v>131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150</v>
      </c>
      <c r="AU256" s="253" t="s">
        <v>89</v>
      </c>
      <c r="AV256" s="14" t="s">
        <v>89</v>
      </c>
      <c r="AW256" s="14" t="s">
        <v>34</v>
      </c>
      <c r="AX256" s="14" t="s">
        <v>87</v>
      </c>
      <c r="AY256" s="253" t="s">
        <v>142</v>
      </c>
    </row>
    <row r="257" spans="2:63" s="12" customFormat="1" ht="22.9" customHeight="1">
      <c r="B257" s="202"/>
      <c r="C257" s="203"/>
      <c r="D257" s="204" t="s">
        <v>78</v>
      </c>
      <c r="E257" s="216" t="s">
        <v>311</v>
      </c>
      <c r="F257" s="216" t="s">
        <v>312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SUM(P258:P267)</f>
        <v>0</v>
      </c>
      <c r="Q257" s="210"/>
      <c r="R257" s="211">
        <f>SUM(R258:R267)</f>
        <v>0</v>
      </c>
      <c r="S257" s="210"/>
      <c r="T257" s="212">
        <f>SUM(T258:T267)</f>
        <v>0</v>
      </c>
      <c r="AR257" s="213" t="s">
        <v>87</v>
      </c>
      <c r="AT257" s="214" t="s">
        <v>78</v>
      </c>
      <c r="AU257" s="214" t="s">
        <v>87</v>
      </c>
      <c r="AY257" s="213" t="s">
        <v>142</v>
      </c>
      <c r="BK257" s="215">
        <f>SUM(BK258:BK267)</f>
        <v>0</v>
      </c>
    </row>
    <row r="258" spans="1:65" s="2" customFormat="1" ht="24" customHeight="1">
      <c r="A258" s="35"/>
      <c r="B258" s="36"/>
      <c r="C258" s="218" t="s">
        <v>299</v>
      </c>
      <c r="D258" s="218" t="s">
        <v>144</v>
      </c>
      <c r="E258" s="219" t="s">
        <v>314</v>
      </c>
      <c r="F258" s="220" t="s">
        <v>315</v>
      </c>
      <c r="G258" s="221" t="s">
        <v>187</v>
      </c>
      <c r="H258" s="222">
        <v>3.016</v>
      </c>
      <c r="I258" s="223"/>
      <c r="J258" s="224">
        <f>ROUND(I258*H258,2)</f>
        <v>0</v>
      </c>
      <c r="K258" s="225"/>
      <c r="L258" s="40"/>
      <c r="M258" s="226" t="s">
        <v>1</v>
      </c>
      <c r="N258" s="227" t="s">
        <v>44</v>
      </c>
      <c r="O258" s="7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0" t="s">
        <v>148</v>
      </c>
      <c r="AT258" s="230" t="s">
        <v>144</v>
      </c>
      <c r="AU258" s="230" t="s">
        <v>89</v>
      </c>
      <c r="AY258" s="18" t="s">
        <v>142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87</v>
      </c>
      <c r="BK258" s="231">
        <f>ROUND(I258*H258,2)</f>
        <v>0</v>
      </c>
      <c r="BL258" s="18" t="s">
        <v>148</v>
      </c>
      <c r="BM258" s="230" t="s">
        <v>601</v>
      </c>
    </row>
    <row r="259" spans="1:65" s="2" customFormat="1" ht="24" customHeight="1">
      <c r="A259" s="35"/>
      <c r="B259" s="36"/>
      <c r="C259" s="218" t="s">
        <v>305</v>
      </c>
      <c r="D259" s="218" t="s">
        <v>144</v>
      </c>
      <c r="E259" s="219" t="s">
        <v>318</v>
      </c>
      <c r="F259" s="220" t="s">
        <v>319</v>
      </c>
      <c r="G259" s="221" t="s">
        <v>187</v>
      </c>
      <c r="H259" s="222">
        <v>60.32</v>
      </c>
      <c r="I259" s="223"/>
      <c r="J259" s="224">
        <f>ROUND(I259*H259,2)</f>
        <v>0</v>
      </c>
      <c r="K259" s="225"/>
      <c r="L259" s="40"/>
      <c r="M259" s="226" t="s">
        <v>1</v>
      </c>
      <c r="N259" s="227" t="s">
        <v>44</v>
      </c>
      <c r="O259" s="7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0" t="s">
        <v>148</v>
      </c>
      <c r="AT259" s="230" t="s">
        <v>144</v>
      </c>
      <c r="AU259" s="230" t="s">
        <v>89</v>
      </c>
      <c r="AY259" s="18" t="s">
        <v>142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87</v>
      </c>
      <c r="BK259" s="231">
        <f>ROUND(I259*H259,2)</f>
        <v>0</v>
      </c>
      <c r="BL259" s="18" t="s">
        <v>148</v>
      </c>
      <c r="BM259" s="230" t="s">
        <v>602</v>
      </c>
    </row>
    <row r="260" spans="2:51" s="14" customFormat="1" ht="11.25">
      <c r="B260" s="243"/>
      <c r="C260" s="244"/>
      <c r="D260" s="234" t="s">
        <v>150</v>
      </c>
      <c r="E260" s="244"/>
      <c r="F260" s="246" t="s">
        <v>603</v>
      </c>
      <c r="G260" s="244"/>
      <c r="H260" s="247">
        <v>60.32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150</v>
      </c>
      <c r="AU260" s="253" t="s">
        <v>89</v>
      </c>
      <c r="AV260" s="14" t="s">
        <v>89</v>
      </c>
      <c r="AW260" s="14" t="s">
        <v>4</v>
      </c>
      <c r="AX260" s="14" t="s">
        <v>87</v>
      </c>
      <c r="AY260" s="253" t="s">
        <v>142</v>
      </c>
    </row>
    <row r="261" spans="1:65" s="2" customFormat="1" ht="24" customHeight="1">
      <c r="A261" s="35"/>
      <c r="B261" s="36"/>
      <c r="C261" s="218" t="s">
        <v>313</v>
      </c>
      <c r="D261" s="218" t="s">
        <v>144</v>
      </c>
      <c r="E261" s="219" t="s">
        <v>323</v>
      </c>
      <c r="F261" s="220" t="s">
        <v>324</v>
      </c>
      <c r="G261" s="221" t="s">
        <v>187</v>
      </c>
      <c r="H261" s="222">
        <v>3.016</v>
      </c>
      <c r="I261" s="223"/>
      <c r="J261" s="224">
        <f>ROUND(I261*H261,2)</f>
        <v>0</v>
      </c>
      <c r="K261" s="225"/>
      <c r="L261" s="40"/>
      <c r="M261" s="226" t="s">
        <v>1</v>
      </c>
      <c r="N261" s="227" t="s">
        <v>44</v>
      </c>
      <c r="O261" s="7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0" t="s">
        <v>148</v>
      </c>
      <c r="AT261" s="230" t="s">
        <v>144</v>
      </c>
      <c r="AU261" s="230" t="s">
        <v>89</v>
      </c>
      <c r="AY261" s="18" t="s">
        <v>142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87</v>
      </c>
      <c r="BK261" s="231">
        <f>ROUND(I261*H261,2)</f>
        <v>0</v>
      </c>
      <c r="BL261" s="18" t="s">
        <v>148</v>
      </c>
      <c r="BM261" s="230" t="s">
        <v>604</v>
      </c>
    </row>
    <row r="262" spans="1:65" s="2" customFormat="1" ht="24" customHeight="1">
      <c r="A262" s="35"/>
      <c r="B262" s="36"/>
      <c r="C262" s="218" t="s">
        <v>317</v>
      </c>
      <c r="D262" s="218" t="s">
        <v>144</v>
      </c>
      <c r="E262" s="219" t="s">
        <v>327</v>
      </c>
      <c r="F262" s="220" t="s">
        <v>328</v>
      </c>
      <c r="G262" s="221" t="s">
        <v>187</v>
      </c>
      <c r="H262" s="222">
        <v>27.144</v>
      </c>
      <c r="I262" s="223"/>
      <c r="J262" s="224">
        <f>ROUND(I262*H262,2)</f>
        <v>0</v>
      </c>
      <c r="K262" s="225"/>
      <c r="L262" s="40"/>
      <c r="M262" s="226" t="s">
        <v>1</v>
      </c>
      <c r="N262" s="227" t="s">
        <v>44</v>
      </c>
      <c r="O262" s="7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0" t="s">
        <v>148</v>
      </c>
      <c r="AT262" s="230" t="s">
        <v>144</v>
      </c>
      <c r="AU262" s="230" t="s">
        <v>89</v>
      </c>
      <c r="AY262" s="18" t="s">
        <v>142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87</v>
      </c>
      <c r="BK262" s="231">
        <f>ROUND(I262*H262,2)</f>
        <v>0</v>
      </c>
      <c r="BL262" s="18" t="s">
        <v>148</v>
      </c>
      <c r="BM262" s="230" t="s">
        <v>605</v>
      </c>
    </row>
    <row r="263" spans="2:51" s="14" customFormat="1" ht="11.25">
      <c r="B263" s="243"/>
      <c r="C263" s="244"/>
      <c r="D263" s="234" t="s">
        <v>150</v>
      </c>
      <c r="E263" s="244"/>
      <c r="F263" s="246" t="s">
        <v>606</v>
      </c>
      <c r="G263" s="244"/>
      <c r="H263" s="247">
        <v>27.144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150</v>
      </c>
      <c r="AU263" s="253" t="s">
        <v>89</v>
      </c>
      <c r="AV263" s="14" t="s">
        <v>89</v>
      </c>
      <c r="AW263" s="14" t="s">
        <v>4</v>
      </c>
      <c r="AX263" s="14" t="s">
        <v>87</v>
      </c>
      <c r="AY263" s="253" t="s">
        <v>142</v>
      </c>
    </row>
    <row r="264" spans="1:65" s="2" customFormat="1" ht="36" customHeight="1">
      <c r="A264" s="35"/>
      <c r="B264" s="36"/>
      <c r="C264" s="218" t="s">
        <v>322</v>
      </c>
      <c r="D264" s="218" t="s">
        <v>144</v>
      </c>
      <c r="E264" s="219" t="s">
        <v>332</v>
      </c>
      <c r="F264" s="220" t="s">
        <v>333</v>
      </c>
      <c r="G264" s="221" t="s">
        <v>187</v>
      </c>
      <c r="H264" s="222">
        <v>2.312</v>
      </c>
      <c r="I264" s="223"/>
      <c r="J264" s="224">
        <f>ROUND(I264*H264,2)</f>
        <v>0</v>
      </c>
      <c r="K264" s="225"/>
      <c r="L264" s="40"/>
      <c r="M264" s="226" t="s">
        <v>1</v>
      </c>
      <c r="N264" s="227" t="s">
        <v>44</v>
      </c>
      <c r="O264" s="7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0" t="s">
        <v>148</v>
      </c>
      <c r="AT264" s="230" t="s">
        <v>144</v>
      </c>
      <c r="AU264" s="230" t="s">
        <v>89</v>
      </c>
      <c r="AY264" s="18" t="s">
        <v>142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87</v>
      </c>
      <c r="BK264" s="231">
        <f>ROUND(I264*H264,2)</f>
        <v>0</v>
      </c>
      <c r="BL264" s="18" t="s">
        <v>148</v>
      </c>
      <c r="BM264" s="230" t="s">
        <v>607</v>
      </c>
    </row>
    <row r="265" spans="2:51" s="14" customFormat="1" ht="11.25">
      <c r="B265" s="243"/>
      <c r="C265" s="244"/>
      <c r="D265" s="234" t="s">
        <v>150</v>
      </c>
      <c r="E265" s="245" t="s">
        <v>1</v>
      </c>
      <c r="F265" s="246" t="s">
        <v>608</v>
      </c>
      <c r="G265" s="244"/>
      <c r="H265" s="247">
        <v>2.312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150</v>
      </c>
      <c r="AU265" s="253" t="s">
        <v>89</v>
      </c>
      <c r="AV265" s="14" t="s">
        <v>89</v>
      </c>
      <c r="AW265" s="14" t="s">
        <v>34</v>
      </c>
      <c r="AX265" s="14" t="s">
        <v>87</v>
      </c>
      <c r="AY265" s="253" t="s">
        <v>142</v>
      </c>
    </row>
    <row r="266" spans="1:65" s="2" customFormat="1" ht="24" customHeight="1">
      <c r="A266" s="35"/>
      <c r="B266" s="36"/>
      <c r="C266" s="218" t="s">
        <v>326</v>
      </c>
      <c r="D266" s="218" t="s">
        <v>144</v>
      </c>
      <c r="E266" s="219" t="s">
        <v>337</v>
      </c>
      <c r="F266" s="220" t="s">
        <v>338</v>
      </c>
      <c r="G266" s="221" t="s">
        <v>187</v>
      </c>
      <c r="H266" s="222">
        <v>0.704</v>
      </c>
      <c r="I266" s="223"/>
      <c r="J266" s="224">
        <f>ROUND(I266*H266,2)</f>
        <v>0</v>
      </c>
      <c r="K266" s="225"/>
      <c r="L266" s="40"/>
      <c r="M266" s="226" t="s">
        <v>1</v>
      </c>
      <c r="N266" s="227" t="s">
        <v>44</v>
      </c>
      <c r="O266" s="7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0" t="s">
        <v>148</v>
      </c>
      <c r="AT266" s="230" t="s">
        <v>144</v>
      </c>
      <c r="AU266" s="230" t="s">
        <v>89</v>
      </c>
      <c r="AY266" s="18" t="s">
        <v>142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87</v>
      </c>
      <c r="BK266" s="231">
        <f>ROUND(I266*H266,2)</f>
        <v>0</v>
      </c>
      <c r="BL266" s="18" t="s">
        <v>148</v>
      </c>
      <c r="BM266" s="230" t="s">
        <v>609</v>
      </c>
    </row>
    <row r="267" spans="2:51" s="14" customFormat="1" ht="11.25">
      <c r="B267" s="243"/>
      <c r="C267" s="244"/>
      <c r="D267" s="234" t="s">
        <v>150</v>
      </c>
      <c r="E267" s="245" t="s">
        <v>1</v>
      </c>
      <c r="F267" s="246" t="s">
        <v>610</v>
      </c>
      <c r="G267" s="244"/>
      <c r="H267" s="247">
        <v>0.704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150</v>
      </c>
      <c r="AU267" s="253" t="s">
        <v>89</v>
      </c>
      <c r="AV267" s="14" t="s">
        <v>89</v>
      </c>
      <c r="AW267" s="14" t="s">
        <v>34</v>
      </c>
      <c r="AX267" s="14" t="s">
        <v>87</v>
      </c>
      <c r="AY267" s="253" t="s">
        <v>142</v>
      </c>
    </row>
    <row r="268" spans="2:63" s="12" customFormat="1" ht="22.9" customHeight="1">
      <c r="B268" s="202"/>
      <c r="C268" s="203"/>
      <c r="D268" s="204" t="s">
        <v>78</v>
      </c>
      <c r="E268" s="216" t="s">
        <v>341</v>
      </c>
      <c r="F268" s="216" t="s">
        <v>342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SUM(P269:P271)</f>
        <v>0</v>
      </c>
      <c r="Q268" s="210"/>
      <c r="R268" s="211">
        <f>SUM(R269:R271)</f>
        <v>0</v>
      </c>
      <c r="S268" s="210"/>
      <c r="T268" s="212">
        <f>SUM(T269:T271)</f>
        <v>0</v>
      </c>
      <c r="AR268" s="213" t="s">
        <v>87</v>
      </c>
      <c r="AT268" s="214" t="s">
        <v>78</v>
      </c>
      <c r="AU268" s="214" t="s">
        <v>87</v>
      </c>
      <c r="AY268" s="213" t="s">
        <v>142</v>
      </c>
      <c r="BK268" s="215">
        <f>SUM(BK269:BK271)</f>
        <v>0</v>
      </c>
    </row>
    <row r="269" spans="1:65" s="2" customFormat="1" ht="16.5" customHeight="1">
      <c r="A269" s="35"/>
      <c r="B269" s="36"/>
      <c r="C269" s="218" t="s">
        <v>331</v>
      </c>
      <c r="D269" s="218" t="s">
        <v>144</v>
      </c>
      <c r="E269" s="219" t="s">
        <v>344</v>
      </c>
      <c r="F269" s="220" t="s">
        <v>345</v>
      </c>
      <c r="G269" s="221" t="s">
        <v>187</v>
      </c>
      <c r="H269" s="222">
        <v>4.378</v>
      </c>
      <c r="I269" s="223"/>
      <c r="J269" s="224">
        <f>ROUND(I269*H269,2)</f>
        <v>0</v>
      </c>
      <c r="K269" s="225"/>
      <c r="L269" s="40"/>
      <c r="M269" s="226" t="s">
        <v>1</v>
      </c>
      <c r="N269" s="227" t="s">
        <v>44</v>
      </c>
      <c r="O269" s="72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0" t="s">
        <v>148</v>
      </c>
      <c r="AT269" s="230" t="s">
        <v>144</v>
      </c>
      <c r="AU269" s="230" t="s">
        <v>89</v>
      </c>
      <c r="AY269" s="18" t="s">
        <v>142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87</v>
      </c>
      <c r="BK269" s="231">
        <f>ROUND(I269*H269,2)</f>
        <v>0</v>
      </c>
      <c r="BL269" s="18" t="s">
        <v>148</v>
      </c>
      <c r="BM269" s="230" t="s">
        <v>611</v>
      </c>
    </row>
    <row r="270" spans="1:65" s="2" customFormat="1" ht="24" customHeight="1">
      <c r="A270" s="35"/>
      <c r="B270" s="36"/>
      <c r="C270" s="218" t="s">
        <v>336</v>
      </c>
      <c r="D270" s="218" t="s">
        <v>144</v>
      </c>
      <c r="E270" s="219" t="s">
        <v>348</v>
      </c>
      <c r="F270" s="220" t="s">
        <v>349</v>
      </c>
      <c r="G270" s="221" t="s">
        <v>187</v>
      </c>
      <c r="H270" s="222">
        <v>8.756</v>
      </c>
      <c r="I270" s="223"/>
      <c r="J270" s="224">
        <f>ROUND(I270*H270,2)</f>
        <v>0</v>
      </c>
      <c r="K270" s="225"/>
      <c r="L270" s="40"/>
      <c r="M270" s="226" t="s">
        <v>1</v>
      </c>
      <c r="N270" s="227" t="s">
        <v>44</v>
      </c>
      <c r="O270" s="7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0" t="s">
        <v>148</v>
      </c>
      <c r="AT270" s="230" t="s">
        <v>144</v>
      </c>
      <c r="AU270" s="230" t="s">
        <v>89</v>
      </c>
      <c r="AY270" s="18" t="s">
        <v>142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87</v>
      </c>
      <c r="BK270" s="231">
        <f>ROUND(I270*H270,2)</f>
        <v>0</v>
      </c>
      <c r="BL270" s="18" t="s">
        <v>148</v>
      </c>
      <c r="BM270" s="230" t="s">
        <v>612</v>
      </c>
    </row>
    <row r="271" spans="2:51" s="14" customFormat="1" ht="11.25">
      <c r="B271" s="243"/>
      <c r="C271" s="244"/>
      <c r="D271" s="234" t="s">
        <v>150</v>
      </c>
      <c r="E271" s="244"/>
      <c r="F271" s="246" t="s">
        <v>613</v>
      </c>
      <c r="G271" s="244"/>
      <c r="H271" s="247">
        <v>8.756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150</v>
      </c>
      <c r="AU271" s="253" t="s">
        <v>89</v>
      </c>
      <c r="AV271" s="14" t="s">
        <v>89</v>
      </c>
      <c r="AW271" s="14" t="s">
        <v>4</v>
      </c>
      <c r="AX271" s="14" t="s">
        <v>87</v>
      </c>
      <c r="AY271" s="253" t="s">
        <v>142</v>
      </c>
    </row>
    <row r="272" spans="2:63" s="12" customFormat="1" ht="25.9" customHeight="1">
      <c r="B272" s="202"/>
      <c r="C272" s="203"/>
      <c r="D272" s="204" t="s">
        <v>78</v>
      </c>
      <c r="E272" s="205" t="s">
        <v>352</v>
      </c>
      <c r="F272" s="205" t="s">
        <v>353</v>
      </c>
      <c r="G272" s="203"/>
      <c r="H272" s="203"/>
      <c r="I272" s="206"/>
      <c r="J272" s="207">
        <f>BK272</f>
        <v>0</v>
      </c>
      <c r="K272" s="203"/>
      <c r="L272" s="208"/>
      <c r="M272" s="209"/>
      <c r="N272" s="210"/>
      <c r="O272" s="210"/>
      <c r="P272" s="211">
        <f>P273+P286+P300</f>
        <v>0</v>
      </c>
      <c r="Q272" s="210"/>
      <c r="R272" s="211">
        <f>R273+R286+R300</f>
        <v>0.03581772</v>
      </c>
      <c r="S272" s="210"/>
      <c r="T272" s="212">
        <f>T273+T286+T300</f>
        <v>0</v>
      </c>
      <c r="AR272" s="213" t="s">
        <v>89</v>
      </c>
      <c r="AT272" s="214" t="s">
        <v>78</v>
      </c>
      <c r="AU272" s="214" t="s">
        <v>79</v>
      </c>
      <c r="AY272" s="213" t="s">
        <v>142</v>
      </c>
      <c r="BK272" s="215">
        <f>BK273+BK286+BK300</f>
        <v>0</v>
      </c>
    </row>
    <row r="273" spans="2:63" s="12" customFormat="1" ht="22.9" customHeight="1">
      <c r="B273" s="202"/>
      <c r="C273" s="203"/>
      <c r="D273" s="204" t="s">
        <v>78</v>
      </c>
      <c r="E273" s="216" t="s">
        <v>614</v>
      </c>
      <c r="F273" s="216" t="s">
        <v>615</v>
      </c>
      <c r="G273" s="203"/>
      <c r="H273" s="203"/>
      <c r="I273" s="206"/>
      <c r="J273" s="217">
        <f>BK273</f>
        <v>0</v>
      </c>
      <c r="K273" s="203"/>
      <c r="L273" s="208"/>
      <c r="M273" s="209"/>
      <c r="N273" s="210"/>
      <c r="O273" s="210"/>
      <c r="P273" s="211">
        <f>SUM(P274:P285)</f>
        <v>0</v>
      </c>
      <c r="Q273" s="210"/>
      <c r="R273" s="211">
        <f>SUM(R274:R285)</f>
        <v>0.009491</v>
      </c>
      <c r="S273" s="210"/>
      <c r="T273" s="212">
        <f>SUM(T274:T285)</f>
        <v>0</v>
      </c>
      <c r="AR273" s="213" t="s">
        <v>89</v>
      </c>
      <c r="AT273" s="214" t="s">
        <v>78</v>
      </c>
      <c r="AU273" s="214" t="s">
        <v>87</v>
      </c>
      <c r="AY273" s="213" t="s">
        <v>142</v>
      </c>
      <c r="BK273" s="215">
        <f>SUM(BK274:BK285)</f>
        <v>0</v>
      </c>
    </row>
    <row r="274" spans="1:65" s="2" customFormat="1" ht="16.5" customHeight="1">
      <c r="A274" s="35"/>
      <c r="B274" s="36"/>
      <c r="C274" s="218" t="s">
        <v>343</v>
      </c>
      <c r="D274" s="218" t="s">
        <v>144</v>
      </c>
      <c r="E274" s="219" t="s">
        <v>616</v>
      </c>
      <c r="F274" s="220" t="s">
        <v>617</v>
      </c>
      <c r="G274" s="221" t="s">
        <v>170</v>
      </c>
      <c r="H274" s="222">
        <v>1</v>
      </c>
      <c r="I274" s="223"/>
      <c r="J274" s="224">
        <f>ROUND(I274*H274,2)</f>
        <v>0</v>
      </c>
      <c r="K274" s="225"/>
      <c r="L274" s="40"/>
      <c r="M274" s="226" t="s">
        <v>1</v>
      </c>
      <c r="N274" s="227" t="s">
        <v>44</v>
      </c>
      <c r="O274" s="7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0" t="s">
        <v>245</v>
      </c>
      <c r="AT274" s="230" t="s">
        <v>144</v>
      </c>
      <c r="AU274" s="230" t="s">
        <v>89</v>
      </c>
      <c r="AY274" s="18" t="s">
        <v>142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87</v>
      </c>
      <c r="BK274" s="231">
        <f>ROUND(I274*H274,2)</f>
        <v>0</v>
      </c>
      <c r="BL274" s="18" t="s">
        <v>245</v>
      </c>
      <c r="BM274" s="230" t="s">
        <v>618</v>
      </c>
    </row>
    <row r="275" spans="2:51" s="13" customFormat="1" ht="33.75">
      <c r="B275" s="232"/>
      <c r="C275" s="233"/>
      <c r="D275" s="234" t="s">
        <v>150</v>
      </c>
      <c r="E275" s="235" t="s">
        <v>1</v>
      </c>
      <c r="F275" s="236" t="s">
        <v>619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150</v>
      </c>
      <c r="AU275" s="242" t="s">
        <v>89</v>
      </c>
      <c r="AV275" s="13" t="s">
        <v>87</v>
      </c>
      <c r="AW275" s="13" t="s">
        <v>34</v>
      </c>
      <c r="AX275" s="13" t="s">
        <v>79</v>
      </c>
      <c r="AY275" s="242" t="s">
        <v>142</v>
      </c>
    </row>
    <row r="276" spans="2:51" s="14" customFormat="1" ht="11.25">
      <c r="B276" s="243"/>
      <c r="C276" s="244"/>
      <c r="D276" s="234" t="s">
        <v>150</v>
      </c>
      <c r="E276" s="245" t="s">
        <v>1</v>
      </c>
      <c r="F276" s="246" t="s">
        <v>481</v>
      </c>
      <c r="G276" s="244"/>
      <c r="H276" s="247">
        <v>1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150</v>
      </c>
      <c r="AU276" s="253" t="s">
        <v>89</v>
      </c>
      <c r="AV276" s="14" t="s">
        <v>89</v>
      </c>
      <c r="AW276" s="14" t="s">
        <v>34</v>
      </c>
      <c r="AX276" s="14" t="s">
        <v>87</v>
      </c>
      <c r="AY276" s="253" t="s">
        <v>142</v>
      </c>
    </row>
    <row r="277" spans="1:65" s="2" customFormat="1" ht="16.5" customHeight="1">
      <c r="A277" s="35"/>
      <c r="B277" s="36"/>
      <c r="C277" s="218" t="s">
        <v>347</v>
      </c>
      <c r="D277" s="218" t="s">
        <v>144</v>
      </c>
      <c r="E277" s="219" t="s">
        <v>620</v>
      </c>
      <c r="F277" s="220" t="s">
        <v>621</v>
      </c>
      <c r="G277" s="221" t="s">
        <v>170</v>
      </c>
      <c r="H277" s="222">
        <v>3.218</v>
      </c>
      <c r="I277" s="223"/>
      <c r="J277" s="224">
        <f>ROUND(I277*H277,2)</f>
        <v>0</v>
      </c>
      <c r="K277" s="225"/>
      <c r="L277" s="40"/>
      <c r="M277" s="226" t="s">
        <v>1</v>
      </c>
      <c r="N277" s="227" t="s">
        <v>44</v>
      </c>
      <c r="O277" s="7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0" t="s">
        <v>245</v>
      </c>
      <c r="AT277" s="230" t="s">
        <v>144</v>
      </c>
      <c r="AU277" s="230" t="s">
        <v>89</v>
      </c>
      <c r="AY277" s="18" t="s">
        <v>142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87</v>
      </c>
      <c r="BK277" s="231">
        <f>ROUND(I277*H277,2)</f>
        <v>0</v>
      </c>
      <c r="BL277" s="18" t="s">
        <v>245</v>
      </c>
      <c r="BM277" s="230" t="s">
        <v>622</v>
      </c>
    </row>
    <row r="278" spans="2:51" s="13" customFormat="1" ht="33.75">
      <c r="B278" s="232"/>
      <c r="C278" s="233"/>
      <c r="D278" s="234" t="s">
        <v>150</v>
      </c>
      <c r="E278" s="235" t="s">
        <v>1</v>
      </c>
      <c r="F278" s="236" t="s">
        <v>623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150</v>
      </c>
      <c r="AU278" s="242" t="s">
        <v>89</v>
      </c>
      <c r="AV278" s="13" t="s">
        <v>87</v>
      </c>
      <c r="AW278" s="13" t="s">
        <v>34</v>
      </c>
      <c r="AX278" s="13" t="s">
        <v>79</v>
      </c>
      <c r="AY278" s="242" t="s">
        <v>142</v>
      </c>
    </row>
    <row r="279" spans="2:51" s="14" customFormat="1" ht="11.25">
      <c r="B279" s="243"/>
      <c r="C279" s="244"/>
      <c r="D279" s="234" t="s">
        <v>150</v>
      </c>
      <c r="E279" s="245" t="s">
        <v>1</v>
      </c>
      <c r="F279" s="246" t="s">
        <v>624</v>
      </c>
      <c r="G279" s="244"/>
      <c r="H279" s="247">
        <v>3.218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150</v>
      </c>
      <c r="AU279" s="253" t="s">
        <v>89</v>
      </c>
      <c r="AV279" s="14" t="s">
        <v>89</v>
      </c>
      <c r="AW279" s="14" t="s">
        <v>34</v>
      </c>
      <c r="AX279" s="14" t="s">
        <v>79</v>
      </c>
      <c r="AY279" s="253" t="s">
        <v>142</v>
      </c>
    </row>
    <row r="280" spans="2:51" s="15" customFormat="1" ht="11.25">
      <c r="B280" s="254"/>
      <c r="C280" s="255"/>
      <c r="D280" s="234" t="s">
        <v>150</v>
      </c>
      <c r="E280" s="256" t="s">
        <v>1</v>
      </c>
      <c r="F280" s="257" t="s">
        <v>158</v>
      </c>
      <c r="G280" s="255"/>
      <c r="H280" s="258">
        <v>3.218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AT280" s="264" t="s">
        <v>150</v>
      </c>
      <c r="AU280" s="264" t="s">
        <v>89</v>
      </c>
      <c r="AV280" s="15" t="s">
        <v>148</v>
      </c>
      <c r="AW280" s="15" t="s">
        <v>34</v>
      </c>
      <c r="AX280" s="15" t="s">
        <v>87</v>
      </c>
      <c r="AY280" s="264" t="s">
        <v>142</v>
      </c>
    </row>
    <row r="281" spans="1:65" s="2" customFormat="1" ht="16.5" customHeight="1">
      <c r="A281" s="35"/>
      <c r="B281" s="36"/>
      <c r="C281" s="265" t="s">
        <v>356</v>
      </c>
      <c r="D281" s="265" t="s">
        <v>159</v>
      </c>
      <c r="E281" s="266" t="s">
        <v>625</v>
      </c>
      <c r="F281" s="267" t="s">
        <v>626</v>
      </c>
      <c r="G281" s="268" t="s">
        <v>162</v>
      </c>
      <c r="H281" s="269">
        <v>9.491</v>
      </c>
      <c r="I281" s="270"/>
      <c r="J281" s="271">
        <f>ROUND(I281*H281,2)</f>
        <v>0</v>
      </c>
      <c r="K281" s="272"/>
      <c r="L281" s="273"/>
      <c r="M281" s="274" t="s">
        <v>1</v>
      </c>
      <c r="N281" s="275" t="s">
        <v>44</v>
      </c>
      <c r="O281" s="72"/>
      <c r="P281" s="228">
        <f>O281*H281</f>
        <v>0</v>
      </c>
      <c r="Q281" s="228">
        <v>0.001</v>
      </c>
      <c r="R281" s="228">
        <f>Q281*H281</f>
        <v>0.009491</v>
      </c>
      <c r="S281" s="228">
        <v>0</v>
      </c>
      <c r="T281" s="22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0" t="s">
        <v>331</v>
      </c>
      <c r="AT281" s="230" t="s">
        <v>159</v>
      </c>
      <c r="AU281" s="230" t="s">
        <v>89</v>
      </c>
      <c r="AY281" s="18" t="s">
        <v>142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87</v>
      </c>
      <c r="BK281" s="231">
        <f>ROUND(I281*H281,2)</f>
        <v>0</v>
      </c>
      <c r="BL281" s="18" t="s">
        <v>245</v>
      </c>
      <c r="BM281" s="230" t="s">
        <v>627</v>
      </c>
    </row>
    <row r="282" spans="2:51" s="14" customFormat="1" ht="11.25">
      <c r="B282" s="243"/>
      <c r="C282" s="244"/>
      <c r="D282" s="234" t="s">
        <v>150</v>
      </c>
      <c r="E282" s="245" t="s">
        <v>1</v>
      </c>
      <c r="F282" s="246" t="s">
        <v>628</v>
      </c>
      <c r="G282" s="244"/>
      <c r="H282" s="247">
        <v>4.218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150</v>
      </c>
      <c r="AU282" s="253" t="s">
        <v>89</v>
      </c>
      <c r="AV282" s="14" t="s">
        <v>89</v>
      </c>
      <c r="AW282" s="14" t="s">
        <v>34</v>
      </c>
      <c r="AX282" s="14" t="s">
        <v>87</v>
      </c>
      <c r="AY282" s="253" t="s">
        <v>142</v>
      </c>
    </row>
    <row r="283" spans="2:51" s="14" customFormat="1" ht="11.25">
      <c r="B283" s="243"/>
      <c r="C283" s="244"/>
      <c r="D283" s="234" t="s">
        <v>150</v>
      </c>
      <c r="E283" s="244"/>
      <c r="F283" s="246" t="s">
        <v>629</v>
      </c>
      <c r="G283" s="244"/>
      <c r="H283" s="247">
        <v>9.491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150</v>
      </c>
      <c r="AU283" s="253" t="s">
        <v>89</v>
      </c>
      <c r="AV283" s="14" t="s">
        <v>89</v>
      </c>
      <c r="AW283" s="14" t="s">
        <v>4</v>
      </c>
      <c r="AX283" s="14" t="s">
        <v>87</v>
      </c>
      <c r="AY283" s="253" t="s">
        <v>142</v>
      </c>
    </row>
    <row r="284" spans="1:65" s="2" customFormat="1" ht="24" customHeight="1">
      <c r="A284" s="35"/>
      <c r="B284" s="36"/>
      <c r="C284" s="218" t="s">
        <v>361</v>
      </c>
      <c r="D284" s="218" t="s">
        <v>144</v>
      </c>
      <c r="E284" s="219" t="s">
        <v>630</v>
      </c>
      <c r="F284" s="220" t="s">
        <v>631</v>
      </c>
      <c r="G284" s="221" t="s">
        <v>187</v>
      </c>
      <c r="H284" s="222">
        <v>0.009</v>
      </c>
      <c r="I284" s="223"/>
      <c r="J284" s="224">
        <f>ROUND(I284*H284,2)</f>
        <v>0</v>
      </c>
      <c r="K284" s="225"/>
      <c r="L284" s="40"/>
      <c r="M284" s="226" t="s">
        <v>1</v>
      </c>
      <c r="N284" s="227" t="s">
        <v>44</v>
      </c>
      <c r="O284" s="7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0" t="s">
        <v>245</v>
      </c>
      <c r="AT284" s="230" t="s">
        <v>144</v>
      </c>
      <c r="AU284" s="230" t="s">
        <v>89</v>
      </c>
      <c r="AY284" s="18" t="s">
        <v>142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87</v>
      </c>
      <c r="BK284" s="231">
        <f>ROUND(I284*H284,2)</f>
        <v>0</v>
      </c>
      <c r="BL284" s="18" t="s">
        <v>245</v>
      </c>
      <c r="BM284" s="230" t="s">
        <v>632</v>
      </c>
    </row>
    <row r="285" spans="1:65" s="2" customFormat="1" ht="24" customHeight="1">
      <c r="A285" s="35"/>
      <c r="B285" s="36"/>
      <c r="C285" s="218" t="s">
        <v>367</v>
      </c>
      <c r="D285" s="218" t="s">
        <v>144</v>
      </c>
      <c r="E285" s="219" t="s">
        <v>633</v>
      </c>
      <c r="F285" s="220" t="s">
        <v>634</v>
      </c>
      <c r="G285" s="221" t="s">
        <v>187</v>
      </c>
      <c r="H285" s="222">
        <v>0.009</v>
      </c>
      <c r="I285" s="223"/>
      <c r="J285" s="224">
        <f>ROUND(I285*H285,2)</f>
        <v>0</v>
      </c>
      <c r="K285" s="225"/>
      <c r="L285" s="40"/>
      <c r="M285" s="226" t="s">
        <v>1</v>
      </c>
      <c r="N285" s="227" t="s">
        <v>44</v>
      </c>
      <c r="O285" s="72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0" t="s">
        <v>245</v>
      </c>
      <c r="AT285" s="230" t="s">
        <v>144</v>
      </c>
      <c r="AU285" s="230" t="s">
        <v>89</v>
      </c>
      <c r="AY285" s="18" t="s">
        <v>142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87</v>
      </c>
      <c r="BK285" s="231">
        <f>ROUND(I285*H285,2)</f>
        <v>0</v>
      </c>
      <c r="BL285" s="18" t="s">
        <v>245</v>
      </c>
      <c r="BM285" s="230" t="s">
        <v>635</v>
      </c>
    </row>
    <row r="286" spans="2:63" s="12" customFormat="1" ht="22.9" customHeight="1">
      <c r="B286" s="202"/>
      <c r="C286" s="203"/>
      <c r="D286" s="204" t="s">
        <v>78</v>
      </c>
      <c r="E286" s="216" t="s">
        <v>636</v>
      </c>
      <c r="F286" s="216" t="s">
        <v>637</v>
      </c>
      <c r="G286" s="203"/>
      <c r="H286" s="203"/>
      <c r="I286" s="206"/>
      <c r="J286" s="217">
        <f>BK286</f>
        <v>0</v>
      </c>
      <c r="K286" s="203"/>
      <c r="L286" s="208"/>
      <c r="M286" s="209"/>
      <c r="N286" s="210"/>
      <c r="O286" s="210"/>
      <c r="P286" s="211">
        <f>SUM(P287:P299)</f>
        <v>0</v>
      </c>
      <c r="Q286" s="210"/>
      <c r="R286" s="211">
        <f>SUM(R287:R299)</f>
        <v>0.02632672</v>
      </c>
      <c r="S286" s="210"/>
      <c r="T286" s="212">
        <f>SUM(T287:T299)</f>
        <v>0</v>
      </c>
      <c r="AR286" s="213" t="s">
        <v>89</v>
      </c>
      <c r="AT286" s="214" t="s">
        <v>78</v>
      </c>
      <c r="AU286" s="214" t="s">
        <v>87</v>
      </c>
      <c r="AY286" s="213" t="s">
        <v>142</v>
      </c>
      <c r="BK286" s="215">
        <f>SUM(BK287:BK299)</f>
        <v>0</v>
      </c>
    </row>
    <row r="287" spans="1:65" s="2" customFormat="1" ht="24" customHeight="1">
      <c r="A287" s="35"/>
      <c r="B287" s="36"/>
      <c r="C287" s="218" t="s">
        <v>374</v>
      </c>
      <c r="D287" s="218" t="s">
        <v>144</v>
      </c>
      <c r="E287" s="219" t="s">
        <v>638</v>
      </c>
      <c r="F287" s="220" t="s">
        <v>639</v>
      </c>
      <c r="G287" s="221" t="s">
        <v>170</v>
      </c>
      <c r="H287" s="222">
        <v>2</v>
      </c>
      <c r="I287" s="223"/>
      <c r="J287" s="224">
        <f>ROUND(I287*H287,2)</f>
        <v>0</v>
      </c>
      <c r="K287" s="225"/>
      <c r="L287" s="40"/>
      <c r="M287" s="226" t="s">
        <v>1</v>
      </c>
      <c r="N287" s="227" t="s">
        <v>44</v>
      </c>
      <c r="O287" s="72"/>
      <c r="P287" s="228">
        <f>O287*H287</f>
        <v>0</v>
      </c>
      <c r="Q287" s="228">
        <v>8E-05</v>
      </c>
      <c r="R287" s="228">
        <f>Q287*H287</f>
        <v>0.00016</v>
      </c>
      <c r="S287" s="228">
        <v>0</v>
      </c>
      <c r="T287" s="22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0" t="s">
        <v>245</v>
      </c>
      <c r="AT287" s="230" t="s">
        <v>144</v>
      </c>
      <c r="AU287" s="230" t="s">
        <v>89</v>
      </c>
      <c r="AY287" s="18" t="s">
        <v>142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87</v>
      </c>
      <c r="BK287" s="231">
        <f>ROUND(I287*H287,2)</f>
        <v>0</v>
      </c>
      <c r="BL287" s="18" t="s">
        <v>245</v>
      </c>
      <c r="BM287" s="230" t="s">
        <v>640</v>
      </c>
    </row>
    <row r="288" spans="2:51" s="14" customFormat="1" ht="22.5">
      <c r="B288" s="243"/>
      <c r="C288" s="244"/>
      <c r="D288" s="234" t="s">
        <v>150</v>
      </c>
      <c r="E288" s="245" t="s">
        <v>1</v>
      </c>
      <c r="F288" s="246" t="s">
        <v>641</v>
      </c>
      <c r="G288" s="244"/>
      <c r="H288" s="247">
        <v>2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150</v>
      </c>
      <c r="AU288" s="253" t="s">
        <v>89</v>
      </c>
      <c r="AV288" s="14" t="s">
        <v>89</v>
      </c>
      <c r="AW288" s="14" t="s">
        <v>34</v>
      </c>
      <c r="AX288" s="14" t="s">
        <v>87</v>
      </c>
      <c r="AY288" s="253" t="s">
        <v>142</v>
      </c>
    </row>
    <row r="289" spans="1:65" s="2" customFormat="1" ht="16.5" customHeight="1">
      <c r="A289" s="35"/>
      <c r="B289" s="36"/>
      <c r="C289" s="218" t="s">
        <v>380</v>
      </c>
      <c r="D289" s="218" t="s">
        <v>144</v>
      </c>
      <c r="E289" s="219" t="s">
        <v>642</v>
      </c>
      <c r="F289" s="220" t="s">
        <v>643</v>
      </c>
      <c r="G289" s="221" t="s">
        <v>170</v>
      </c>
      <c r="H289" s="222">
        <v>32.176</v>
      </c>
      <c r="I289" s="223"/>
      <c r="J289" s="224">
        <f>ROUND(I289*H289,2)</f>
        <v>0</v>
      </c>
      <c r="K289" s="225"/>
      <c r="L289" s="40"/>
      <c r="M289" s="226" t="s">
        <v>1</v>
      </c>
      <c r="N289" s="227" t="s">
        <v>44</v>
      </c>
      <c r="O289" s="72"/>
      <c r="P289" s="228">
        <f>O289*H289</f>
        <v>0</v>
      </c>
      <c r="Q289" s="228">
        <v>0.00036</v>
      </c>
      <c r="R289" s="228">
        <f>Q289*H289</f>
        <v>0.011583360000000001</v>
      </c>
      <c r="S289" s="228">
        <v>0</v>
      </c>
      <c r="T289" s="22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0" t="s">
        <v>245</v>
      </c>
      <c r="AT289" s="230" t="s">
        <v>144</v>
      </c>
      <c r="AU289" s="230" t="s">
        <v>89</v>
      </c>
      <c r="AY289" s="18" t="s">
        <v>142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87</v>
      </c>
      <c r="BK289" s="231">
        <f>ROUND(I289*H289,2)</f>
        <v>0</v>
      </c>
      <c r="BL289" s="18" t="s">
        <v>245</v>
      </c>
      <c r="BM289" s="230" t="s">
        <v>644</v>
      </c>
    </row>
    <row r="290" spans="2:51" s="13" customFormat="1" ht="22.5">
      <c r="B290" s="232"/>
      <c r="C290" s="233"/>
      <c r="D290" s="234" t="s">
        <v>150</v>
      </c>
      <c r="E290" s="235" t="s">
        <v>1</v>
      </c>
      <c r="F290" s="236" t="s">
        <v>645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150</v>
      </c>
      <c r="AU290" s="242" t="s">
        <v>89</v>
      </c>
      <c r="AV290" s="13" t="s">
        <v>87</v>
      </c>
      <c r="AW290" s="13" t="s">
        <v>34</v>
      </c>
      <c r="AX290" s="13" t="s">
        <v>79</v>
      </c>
      <c r="AY290" s="242" t="s">
        <v>142</v>
      </c>
    </row>
    <row r="291" spans="2:51" s="14" customFormat="1" ht="11.25">
      <c r="B291" s="243"/>
      <c r="C291" s="244"/>
      <c r="D291" s="234" t="s">
        <v>150</v>
      </c>
      <c r="E291" s="245" t="s">
        <v>1</v>
      </c>
      <c r="F291" s="246" t="s">
        <v>646</v>
      </c>
      <c r="G291" s="244"/>
      <c r="H291" s="247">
        <v>32.176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150</v>
      </c>
      <c r="AU291" s="253" t="s">
        <v>89</v>
      </c>
      <c r="AV291" s="14" t="s">
        <v>89</v>
      </c>
      <c r="AW291" s="14" t="s">
        <v>34</v>
      </c>
      <c r="AX291" s="14" t="s">
        <v>87</v>
      </c>
      <c r="AY291" s="253" t="s">
        <v>142</v>
      </c>
    </row>
    <row r="292" spans="1:65" s="2" customFormat="1" ht="16.5" customHeight="1">
      <c r="A292" s="35"/>
      <c r="B292" s="36"/>
      <c r="C292" s="218" t="s">
        <v>387</v>
      </c>
      <c r="D292" s="218" t="s">
        <v>144</v>
      </c>
      <c r="E292" s="219" t="s">
        <v>647</v>
      </c>
      <c r="F292" s="220" t="s">
        <v>648</v>
      </c>
      <c r="G292" s="221" t="s">
        <v>170</v>
      </c>
      <c r="H292" s="222">
        <v>32.176</v>
      </c>
      <c r="I292" s="223"/>
      <c r="J292" s="224">
        <f>ROUND(I292*H292,2)</f>
        <v>0</v>
      </c>
      <c r="K292" s="225"/>
      <c r="L292" s="40"/>
      <c r="M292" s="226" t="s">
        <v>1</v>
      </c>
      <c r="N292" s="227" t="s">
        <v>44</v>
      </c>
      <c r="O292" s="72"/>
      <c r="P292" s="228">
        <f>O292*H292</f>
        <v>0</v>
      </c>
      <c r="Q292" s="228">
        <v>0.00036</v>
      </c>
      <c r="R292" s="228">
        <f>Q292*H292</f>
        <v>0.011583360000000001</v>
      </c>
      <c r="S292" s="228">
        <v>0</v>
      </c>
      <c r="T292" s="22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0" t="s">
        <v>245</v>
      </c>
      <c r="AT292" s="230" t="s">
        <v>144</v>
      </c>
      <c r="AU292" s="230" t="s">
        <v>89</v>
      </c>
      <c r="AY292" s="18" t="s">
        <v>142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87</v>
      </c>
      <c r="BK292" s="231">
        <f>ROUND(I292*H292,2)</f>
        <v>0</v>
      </c>
      <c r="BL292" s="18" t="s">
        <v>245</v>
      </c>
      <c r="BM292" s="230" t="s">
        <v>649</v>
      </c>
    </row>
    <row r="293" spans="2:51" s="13" customFormat="1" ht="22.5">
      <c r="B293" s="232"/>
      <c r="C293" s="233"/>
      <c r="D293" s="234" t="s">
        <v>150</v>
      </c>
      <c r="E293" s="235" t="s">
        <v>1</v>
      </c>
      <c r="F293" s="236" t="s">
        <v>650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150</v>
      </c>
      <c r="AU293" s="242" t="s">
        <v>89</v>
      </c>
      <c r="AV293" s="13" t="s">
        <v>87</v>
      </c>
      <c r="AW293" s="13" t="s">
        <v>34</v>
      </c>
      <c r="AX293" s="13" t="s">
        <v>79</v>
      </c>
      <c r="AY293" s="242" t="s">
        <v>142</v>
      </c>
    </row>
    <row r="294" spans="2:51" s="14" customFormat="1" ht="11.25">
      <c r="B294" s="243"/>
      <c r="C294" s="244"/>
      <c r="D294" s="234" t="s">
        <v>150</v>
      </c>
      <c r="E294" s="245" t="s">
        <v>1</v>
      </c>
      <c r="F294" s="246" t="s">
        <v>646</v>
      </c>
      <c r="G294" s="244"/>
      <c r="H294" s="247">
        <v>32.176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150</v>
      </c>
      <c r="AU294" s="253" t="s">
        <v>89</v>
      </c>
      <c r="AV294" s="14" t="s">
        <v>89</v>
      </c>
      <c r="AW294" s="14" t="s">
        <v>34</v>
      </c>
      <c r="AX294" s="14" t="s">
        <v>87</v>
      </c>
      <c r="AY294" s="253" t="s">
        <v>142</v>
      </c>
    </row>
    <row r="295" spans="1:65" s="2" customFormat="1" ht="16.5" customHeight="1">
      <c r="A295" s="35"/>
      <c r="B295" s="36"/>
      <c r="C295" s="218" t="s">
        <v>393</v>
      </c>
      <c r="D295" s="218" t="s">
        <v>144</v>
      </c>
      <c r="E295" s="219" t="s">
        <v>651</v>
      </c>
      <c r="F295" s="220" t="s">
        <v>652</v>
      </c>
      <c r="G295" s="221" t="s">
        <v>170</v>
      </c>
      <c r="H295" s="222">
        <v>12</v>
      </c>
      <c r="I295" s="223"/>
      <c r="J295" s="224">
        <f>ROUND(I295*H295,2)</f>
        <v>0</v>
      </c>
      <c r="K295" s="225"/>
      <c r="L295" s="40"/>
      <c r="M295" s="226" t="s">
        <v>1</v>
      </c>
      <c r="N295" s="227" t="s">
        <v>44</v>
      </c>
      <c r="O295" s="72"/>
      <c r="P295" s="228">
        <f>O295*H295</f>
        <v>0</v>
      </c>
      <c r="Q295" s="228">
        <v>0.00025</v>
      </c>
      <c r="R295" s="228">
        <f>Q295*H295</f>
        <v>0.003</v>
      </c>
      <c r="S295" s="228">
        <v>0</v>
      </c>
      <c r="T295" s="22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0" t="s">
        <v>245</v>
      </c>
      <c r="AT295" s="230" t="s">
        <v>144</v>
      </c>
      <c r="AU295" s="230" t="s">
        <v>89</v>
      </c>
      <c r="AY295" s="18" t="s">
        <v>142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87</v>
      </c>
      <c r="BK295" s="231">
        <f>ROUND(I295*H295,2)</f>
        <v>0</v>
      </c>
      <c r="BL295" s="18" t="s">
        <v>245</v>
      </c>
      <c r="BM295" s="230" t="s">
        <v>653</v>
      </c>
    </row>
    <row r="296" spans="2:51" s="13" customFormat="1" ht="22.5">
      <c r="B296" s="232"/>
      <c r="C296" s="233"/>
      <c r="D296" s="234" t="s">
        <v>150</v>
      </c>
      <c r="E296" s="235" t="s">
        <v>1</v>
      </c>
      <c r="F296" s="236" t="s">
        <v>654</v>
      </c>
      <c r="G296" s="233"/>
      <c r="H296" s="235" t="s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150</v>
      </c>
      <c r="AU296" s="242" t="s">
        <v>89</v>
      </c>
      <c r="AV296" s="13" t="s">
        <v>87</v>
      </c>
      <c r="AW296" s="13" t="s">
        <v>34</v>
      </c>
      <c r="AX296" s="13" t="s">
        <v>79</v>
      </c>
      <c r="AY296" s="242" t="s">
        <v>142</v>
      </c>
    </row>
    <row r="297" spans="2:51" s="13" customFormat="1" ht="11.25">
      <c r="B297" s="232"/>
      <c r="C297" s="233"/>
      <c r="D297" s="234" t="s">
        <v>150</v>
      </c>
      <c r="E297" s="235" t="s">
        <v>1</v>
      </c>
      <c r="F297" s="236" t="s">
        <v>655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150</v>
      </c>
      <c r="AU297" s="242" t="s">
        <v>89</v>
      </c>
      <c r="AV297" s="13" t="s">
        <v>87</v>
      </c>
      <c r="AW297" s="13" t="s">
        <v>34</v>
      </c>
      <c r="AX297" s="13" t="s">
        <v>79</v>
      </c>
      <c r="AY297" s="242" t="s">
        <v>142</v>
      </c>
    </row>
    <row r="298" spans="2:51" s="13" customFormat="1" ht="22.5">
      <c r="B298" s="232"/>
      <c r="C298" s="233"/>
      <c r="D298" s="234" t="s">
        <v>150</v>
      </c>
      <c r="E298" s="235" t="s">
        <v>1</v>
      </c>
      <c r="F298" s="236" t="s">
        <v>656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150</v>
      </c>
      <c r="AU298" s="242" t="s">
        <v>89</v>
      </c>
      <c r="AV298" s="13" t="s">
        <v>87</v>
      </c>
      <c r="AW298" s="13" t="s">
        <v>34</v>
      </c>
      <c r="AX298" s="13" t="s">
        <v>79</v>
      </c>
      <c r="AY298" s="242" t="s">
        <v>142</v>
      </c>
    </row>
    <row r="299" spans="2:51" s="14" customFormat="1" ht="11.25">
      <c r="B299" s="243"/>
      <c r="C299" s="244"/>
      <c r="D299" s="234" t="s">
        <v>150</v>
      </c>
      <c r="E299" s="245" t="s">
        <v>1</v>
      </c>
      <c r="F299" s="246" t="s">
        <v>657</v>
      </c>
      <c r="G299" s="244"/>
      <c r="H299" s="247">
        <v>12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150</v>
      </c>
      <c r="AU299" s="253" t="s">
        <v>89</v>
      </c>
      <c r="AV299" s="14" t="s">
        <v>89</v>
      </c>
      <c r="AW299" s="14" t="s">
        <v>34</v>
      </c>
      <c r="AX299" s="14" t="s">
        <v>87</v>
      </c>
      <c r="AY299" s="253" t="s">
        <v>142</v>
      </c>
    </row>
    <row r="300" spans="2:63" s="12" customFormat="1" ht="22.9" customHeight="1">
      <c r="B300" s="202"/>
      <c r="C300" s="203"/>
      <c r="D300" s="204" t="s">
        <v>78</v>
      </c>
      <c r="E300" s="216" t="s">
        <v>397</v>
      </c>
      <c r="F300" s="216" t="s">
        <v>398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SUM(P301:P303)</f>
        <v>0</v>
      </c>
      <c r="Q300" s="210"/>
      <c r="R300" s="211">
        <f>SUM(R301:R303)</f>
        <v>0</v>
      </c>
      <c r="S300" s="210"/>
      <c r="T300" s="212">
        <f>SUM(T301:T303)</f>
        <v>0</v>
      </c>
      <c r="AR300" s="213" t="s">
        <v>89</v>
      </c>
      <c r="AT300" s="214" t="s">
        <v>78</v>
      </c>
      <c r="AU300" s="214" t="s">
        <v>87</v>
      </c>
      <c r="AY300" s="213" t="s">
        <v>142</v>
      </c>
      <c r="BK300" s="215">
        <f>SUM(BK301:BK303)</f>
        <v>0</v>
      </c>
    </row>
    <row r="301" spans="1:65" s="2" customFormat="1" ht="16.5" customHeight="1">
      <c r="A301" s="35"/>
      <c r="B301" s="36"/>
      <c r="C301" s="218" t="s">
        <v>399</v>
      </c>
      <c r="D301" s="218" t="s">
        <v>144</v>
      </c>
      <c r="E301" s="219" t="s">
        <v>658</v>
      </c>
      <c r="F301" s="220" t="s">
        <v>659</v>
      </c>
      <c r="G301" s="221" t="s">
        <v>170</v>
      </c>
      <c r="H301" s="222">
        <v>2</v>
      </c>
      <c r="I301" s="223"/>
      <c r="J301" s="224">
        <f>ROUND(I301*H301,2)</f>
        <v>0</v>
      </c>
      <c r="K301" s="225"/>
      <c r="L301" s="40"/>
      <c r="M301" s="226" t="s">
        <v>1</v>
      </c>
      <c r="N301" s="227" t="s">
        <v>44</v>
      </c>
      <c r="O301" s="72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0" t="s">
        <v>245</v>
      </c>
      <c r="AT301" s="230" t="s">
        <v>144</v>
      </c>
      <c r="AU301" s="230" t="s">
        <v>89</v>
      </c>
      <c r="AY301" s="18" t="s">
        <v>142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87</v>
      </c>
      <c r="BK301" s="231">
        <f>ROUND(I301*H301,2)</f>
        <v>0</v>
      </c>
      <c r="BL301" s="18" t="s">
        <v>245</v>
      </c>
      <c r="BM301" s="230" t="s">
        <v>660</v>
      </c>
    </row>
    <row r="302" spans="2:51" s="13" customFormat="1" ht="22.5">
      <c r="B302" s="232"/>
      <c r="C302" s="233"/>
      <c r="D302" s="234" t="s">
        <v>150</v>
      </c>
      <c r="E302" s="235" t="s">
        <v>1</v>
      </c>
      <c r="F302" s="236" t="s">
        <v>661</v>
      </c>
      <c r="G302" s="233"/>
      <c r="H302" s="235" t="s">
        <v>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150</v>
      </c>
      <c r="AU302" s="242" t="s">
        <v>89</v>
      </c>
      <c r="AV302" s="13" t="s">
        <v>87</v>
      </c>
      <c r="AW302" s="13" t="s">
        <v>34</v>
      </c>
      <c r="AX302" s="13" t="s">
        <v>79</v>
      </c>
      <c r="AY302" s="242" t="s">
        <v>142</v>
      </c>
    </row>
    <row r="303" spans="2:51" s="14" customFormat="1" ht="11.25">
      <c r="B303" s="243"/>
      <c r="C303" s="244"/>
      <c r="D303" s="234" t="s">
        <v>150</v>
      </c>
      <c r="E303" s="245" t="s">
        <v>1</v>
      </c>
      <c r="F303" s="246" t="s">
        <v>662</v>
      </c>
      <c r="G303" s="244"/>
      <c r="H303" s="247">
        <v>2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150</v>
      </c>
      <c r="AU303" s="253" t="s">
        <v>89</v>
      </c>
      <c r="AV303" s="14" t="s">
        <v>89</v>
      </c>
      <c r="AW303" s="14" t="s">
        <v>34</v>
      </c>
      <c r="AX303" s="14" t="s">
        <v>87</v>
      </c>
      <c r="AY303" s="253" t="s">
        <v>142</v>
      </c>
    </row>
    <row r="304" spans="2:63" s="12" customFormat="1" ht="25.9" customHeight="1">
      <c r="B304" s="202"/>
      <c r="C304" s="203"/>
      <c r="D304" s="204" t="s">
        <v>78</v>
      </c>
      <c r="E304" s="205" t="s">
        <v>663</v>
      </c>
      <c r="F304" s="205" t="s">
        <v>664</v>
      </c>
      <c r="G304" s="203"/>
      <c r="H304" s="203"/>
      <c r="I304" s="206"/>
      <c r="J304" s="207">
        <f>BK304</f>
        <v>0</v>
      </c>
      <c r="K304" s="203"/>
      <c r="L304" s="208"/>
      <c r="M304" s="209"/>
      <c r="N304" s="210"/>
      <c r="O304" s="210"/>
      <c r="P304" s="211">
        <f>SUM(P305:P311)</f>
        <v>0</v>
      </c>
      <c r="Q304" s="210"/>
      <c r="R304" s="211">
        <f>SUM(R305:R311)</f>
        <v>0</v>
      </c>
      <c r="S304" s="210"/>
      <c r="T304" s="212">
        <f>SUM(T305:T311)</f>
        <v>0</v>
      </c>
      <c r="AR304" s="213" t="s">
        <v>148</v>
      </c>
      <c r="AT304" s="214" t="s">
        <v>78</v>
      </c>
      <c r="AU304" s="214" t="s">
        <v>79</v>
      </c>
      <c r="AY304" s="213" t="s">
        <v>142</v>
      </c>
      <c r="BK304" s="215">
        <f>SUM(BK305:BK311)</f>
        <v>0</v>
      </c>
    </row>
    <row r="305" spans="1:65" s="2" customFormat="1" ht="16.5" customHeight="1">
      <c r="A305" s="35"/>
      <c r="B305" s="36"/>
      <c r="C305" s="218" t="s">
        <v>407</v>
      </c>
      <c r="D305" s="218" t="s">
        <v>144</v>
      </c>
      <c r="E305" s="219" t="s">
        <v>665</v>
      </c>
      <c r="F305" s="220" t="s">
        <v>666</v>
      </c>
      <c r="G305" s="221" t="s">
        <v>308</v>
      </c>
      <c r="H305" s="222">
        <v>0.25</v>
      </c>
      <c r="I305" s="223"/>
      <c r="J305" s="224">
        <f>ROUND(I305*H305,2)</f>
        <v>0</v>
      </c>
      <c r="K305" s="225"/>
      <c r="L305" s="40"/>
      <c r="M305" s="226" t="s">
        <v>1</v>
      </c>
      <c r="N305" s="227" t="s">
        <v>44</v>
      </c>
      <c r="O305" s="7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0" t="s">
        <v>245</v>
      </c>
      <c r="AT305" s="230" t="s">
        <v>144</v>
      </c>
      <c r="AU305" s="230" t="s">
        <v>87</v>
      </c>
      <c r="AY305" s="18" t="s">
        <v>142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87</v>
      </c>
      <c r="BK305" s="231">
        <f>ROUND(I305*H305,2)</f>
        <v>0</v>
      </c>
      <c r="BL305" s="18" t="s">
        <v>245</v>
      </c>
      <c r="BM305" s="230" t="s">
        <v>667</v>
      </c>
    </row>
    <row r="306" spans="2:51" s="13" customFormat="1" ht="22.5">
      <c r="B306" s="232"/>
      <c r="C306" s="233"/>
      <c r="D306" s="234" t="s">
        <v>150</v>
      </c>
      <c r="E306" s="235" t="s">
        <v>1</v>
      </c>
      <c r="F306" s="236" t="s">
        <v>668</v>
      </c>
      <c r="G306" s="233"/>
      <c r="H306" s="235" t="s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150</v>
      </c>
      <c r="AU306" s="242" t="s">
        <v>87</v>
      </c>
      <c r="AV306" s="13" t="s">
        <v>87</v>
      </c>
      <c r="AW306" s="13" t="s">
        <v>34</v>
      </c>
      <c r="AX306" s="13" t="s">
        <v>79</v>
      </c>
      <c r="AY306" s="242" t="s">
        <v>142</v>
      </c>
    </row>
    <row r="307" spans="2:51" s="14" customFormat="1" ht="11.25">
      <c r="B307" s="243"/>
      <c r="C307" s="244"/>
      <c r="D307" s="234" t="s">
        <v>150</v>
      </c>
      <c r="E307" s="245" t="s">
        <v>1</v>
      </c>
      <c r="F307" s="246" t="s">
        <v>669</v>
      </c>
      <c r="G307" s="244"/>
      <c r="H307" s="247">
        <v>0.25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150</v>
      </c>
      <c r="AU307" s="253" t="s">
        <v>87</v>
      </c>
      <c r="AV307" s="14" t="s">
        <v>89</v>
      </c>
      <c r="AW307" s="14" t="s">
        <v>34</v>
      </c>
      <c r="AX307" s="14" t="s">
        <v>87</v>
      </c>
      <c r="AY307" s="253" t="s">
        <v>142</v>
      </c>
    </row>
    <row r="308" spans="1:65" s="2" customFormat="1" ht="24" customHeight="1">
      <c r="A308" s="35"/>
      <c r="B308" s="36"/>
      <c r="C308" s="218" t="s">
        <v>423</v>
      </c>
      <c r="D308" s="218" t="s">
        <v>144</v>
      </c>
      <c r="E308" s="219" t="s">
        <v>670</v>
      </c>
      <c r="F308" s="220" t="s">
        <v>671</v>
      </c>
      <c r="G308" s="221" t="s">
        <v>187</v>
      </c>
      <c r="H308" s="222">
        <v>0.5</v>
      </c>
      <c r="I308" s="223"/>
      <c r="J308" s="224">
        <f>ROUND(I308*H308,2)</f>
        <v>0</v>
      </c>
      <c r="K308" s="225"/>
      <c r="L308" s="40"/>
      <c r="M308" s="226" t="s">
        <v>1</v>
      </c>
      <c r="N308" s="227" t="s">
        <v>44</v>
      </c>
      <c r="O308" s="72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0" t="s">
        <v>245</v>
      </c>
      <c r="AT308" s="230" t="s">
        <v>144</v>
      </c>
      <c r="AU308" s="230" t="s">
        <v>87</v>
      </c>
      <c r="AY308" s="18" t="s">
        <v>142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8" t="s">
        <v>87</v>
      </c>
      <c r="BK308" s="231">
        <f>ROUND(I308*H308,2)</f>
        <v>0</v>
      </c>
      <c r="BL308" s="18" t="s">
        <v>245</v>
      </c>
      <c r="BM308" s="230" t="s">
        <v>672</v>
      </c>
    </row>
    <row r="309" spans="2:51" s="13" customFormat="1" ht="22.5">
      <c r="B309" s="232"/>
      <c r="C309" s="233"/>
      <c r="D309" s="234" t="s">
        <v>150</v>
      </c>
      <c r="E309" s="235" t="s">
        <v>1</v>
      </c>
      <c r="F309" s="236" t="s">
        <v>673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150</v>
      </c>
      <c r="AU309" s="242" t="s">
        <v>87</v>
      </c>
      <c r="AV309" s="13" t="s">
        <v>87</v>
      </c>
      <c r="AW309" s="13" t="s">
        <v>34</v>
      </c>
      <c r="AX309" s="13" t="s">
        <v>79</v>
      </c>
      <c r="AY309" s="242" t="s">
        <v>142</v>
      </c>
    </row>
    <row r="310" spans="2:51" s="13" customFormat="1" ht="22.5">
      <c r="B310" s="232"/>
      <c r="C310" s="233"/>
      <c r="D310" s="234" t="s">
        <v>150</v>
      </c>
      <c r="E310" s="235" t="s">
        <v>1</v>
      </c>
      <c r="F310" s="236" t="s">
        <v>674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150</v>
      </c>
      <c r="AU310" s="242" t="s">
        <v>87</v>
      </c>
      <c r="AV310" s="13" t="s">
        <v>87</v>
      </c>
      <c r="AW310" s="13" t="s">
        <v>34</v>
      </c>
      <c r="AX310" s="13" t="s">
        <v>79</v>
      </c>
      <c r="AY310" s="242" t="s">
        <v>142</v>
      </c>
    </row>
    <row r="311" spans="2:51" s="14" customFormat="1" ht="11.25">
      <c r="B311" s="243"/>
      <c r="C311" s="244"/>
      <c r="D311" s="234" t="s">
        <v>150</v>
      </c>
      <c r="E311" s="245" t="s">
        <v>1</v>
      </c>
      <c r="F311" s="246" t="s">
        <v>675</v>
      </c>
      <c r="G311" s="244"/>
      <c r="H311" s="247">
        <v>0.5</v>
      </c>
      <c r="I311" s="248"/>
      <c r="J311" s="244"/>
      <c r="K311" s="244"/>
      <c r="L311" s="249"/>
      <c r="M311" s="288"/>
      <c r="N311" s="289"/>
      <c r="O311" s="289"/>
      <c r="P311" s="289"/>
      <c r="Q311" s="289"/>
      <c r="R311" s="289"/>
      <c r="S311" s="289"/>
      <c r="T311" s="290"/>
      <c r="AT311" s="253" t="s">
        <v>150</v>
      </c>
      <c r="AU311" s="253" t="s">
        <v>87</v>
      </c>
      <c r="AV311" s="14" t="s">
        <v>89</v>
      </c>
      <c r="AW311" s="14" t="s">
        <v>34</v>
      </c>
      <c r="AX311" s="14" t="s">
        <v>87</v>
      </c>
      <c r="AY311" s="253" t="s">
        <v>142</v>
      </c>
    </row>
    <row r="312" spans="1:31" s="2" customFormat="1" ht="6.95" customHeight="1">
      <c r="A312" s="35"/>
      <c r="B312" s="55"/>
      <c r="C312" s="56"/>
      <c r="D312" s="56"/>
      <c r="E312" s="56"/>
      <c r="F312" s="56"/>
      <c r="G312" s="56"/>
      <c r="H312" s="56"/>
      <c r="I312" s="155"/>
      <c r="J312" s="56"/>
      <c r="K312" s="56"/>
      <c r="L312" s="40"/>
      <c r="M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</row>
  </sheetData>
  <sheetProtection algorithmName="SHA-512" hashValue="eWEAVaWFkMOLwP8MmFnOKSp7Eu5KsZCRZBSyYKVvfQWi8sK7OcuMxhzqKtl0KPHdt3ndCDsTlL/ke/eSVAPdGg==" saltValue="3Tfu/MlgA+OlYlwa8RZDgoNc9qhuaTNLj5jxtP/CrjrqvFE8iNEWYULDFy/dc6e5JjnRZUHIhuDibt7cuhjK6g==" spinCount="100000" sheet="1" objects="1" scenarios="1" formatColumns="0" formatRows="0" autoFilter="0"/>
  <autoFilter ref="C136:K311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89</v>
      </c>
    </row>
    <row r="4" spans="2:46" s="1" customFormat="1" ht="24.9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2" t="str">
        <f>'Rekapitulace stavby'!K6</f>
        <v>1.základní škola Hořovice</v>
      </c>
      <c r="F7" s="333"/>
      <c r="G7" s="333"/>
      <c r="H7" s="333"/>
      <c r="I7" s="109"/>
      <c r="L7" s="21"/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4" t="s">
        <v>676</v>
      </c>
      <c r="F9" s="335"/>
      <c r="G9" s="335"/>
      <c r="H9" s="335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">
        <v>27</v>
      </c>
      <c r="F15" s="35"/>
      <c r="G15" s="35"/>
      <c r="H15" s="35"/>
      <c r="I15" s="118" t="s">
        <v>28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29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18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31</v>
      </c>
      <c r="E20" s="35"/>
      <c r="F20" s="35"/>
      <c r="G20" s="35"/>
      <c r="H20" s="35"/>
      <c r="I20" s="118" t="s">
        <v>25</v>
      </c>
      <c r="J20" s="117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33</v>
      </c>
      <c r="F21" s="35"/>
      <c r="G21" s="35"/>
      <c r="H21" s="35"/>
      <c r="I21" s="118" t="s">
        <v>28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35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28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37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8" t="s">
        <v>38</v>
      </c>
      <c r="F27" s="338"/>
      <c r="G27" s="338"/>
      <c r="H27" s="338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117" t="s">
        <v>99</v>
      </c>
      <c r="E30" s="35"/>
      <c r="F30" s="35"/>
      <c r="G30" s="35"/>
      <c r="H30" s="35"/>
      <c r="I30" s="116"/>
      <c r="J30" s="126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7" t="s">
        <v>100</v>
      </c>
      <c r="E31" s="35"/>
      <c r="F31" s="35"/>
      <c r="G31" s="35"/>
      <c r="H31" s="35"/>
      <c r="I31" s="116"/>
      <c r="J31" s="126">
        <f>J104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8" t="s">
        <v>39</v>
      </c>
      <c r="E32" s="35"/>
      <c r="F32" s="35"/>
      <c r="G32" s="35"/>
      <c r="H32" s="35"/>
      <c r="I32" s="116"/>
      <c r="J32" s="129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4"/>
      <c r="E33" s="124"/>
      <c r="F33" s="124"/>
      <c r="G33" s="124"/>
      <c r="H33" s="124"/>
      <c r="I33" s="125"/>
      <c r="J33" s="124"/>
      <c r="K33" s="124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0" t="s">
        <v>41</v>
      </c>
      <c r="G34" s="35"/>
      <c r="H34" s="35"/>
      <c r="I34" s="131" t="s">
        <v>40</v>
      </c>
      <c r="J34" s="130" t="s">
        <v>42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2" t="s">
        <v>43</v>
      </c>
      <c r="E35" s="115" t="s">
        <v>44</v>
      </c>
      <c r="F35" s="133">
        <f>ROUND((SUM(BE104:BE111)+SUM(BE131:BE145)),2)</f>
        <v>0</v>
      </c>
      <c r="G35" s="35"/>
      <c r="H35" s="35"/>
      <c r="I35" s="134">
        <v>0.21</v>
      </c>
      <c r="J35" s="133">
        <f>ROUND(((SUM(BE104:BE111)+SUM(BE131:BE145))*I35),2)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5" t="s">
        <v>45</v>
      </c>
      <c r="F36" s="133">
        <f>ROUND((SUM(BF104:BF111)+SUM(BF131:BF145)),2)</f>
        <v>0</v>
      </c>
      <c r="G36" s="35"/>
      <c r="H36" s="35"/>
      <c r="I36" s="134">
        <v>0.15</v>
      </c>
      <c r="J36" s="133">
        <f>ROUND(((SUM(BF104:BF111)+SUM(BF131:BF145))*I36),2)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46</v>
      </c>
      <c r="F37" s="133">
        <f>ROUND((SUM(BG104:BG111)+SUM(BG131:BG145)),2)</f>
        <v>0</v>
      </c>
      <c r="G37" s="35"/>
      <c r="H37" s="35"/>
      <c r="I37" s="134">
        <v>0.21</v>
      </c>
      <c r="J37" s="133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5" t="s">
        <v>47</v>
      </c>
      <c r="F38" s="133">
        <f>ROUND((SUM(BH104:BH111)+SUM(BH131:BH145)),2)</f>
        <v>0</v>
      </c>
      <c r="G38" s="35"/>
      <c r="H38" s="35"/>
      <c r="I38" s="134">
        <v>0.15</v>
      </c>
      <c r="J38" s="133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5" t="s">
        <v>48</v>
      </c>
      <c r="F39" s="133">
        <f>ROUND((SUM(BI104:BI111)+SUM(BI131:BI145)),2)</f>
        <v>0</v>
      </c>
      <c r="G39" s="35"/>
      <c r="H39" s="35"/>
      <c r="I39" s="134">
        <v>0</v>
      </c>
      <c r="J39" s="133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5"/>
      <c r="D41" s="136" t="s">
        <v>49</v>
      </c>
      <c r="E41" s="137"/>
      <c r="F41" s="137"/>
      <c r="G41" s="138" t="s">
        <v>50</v>
      </c>
      <c r="H41" s="139" t="s">
        <v>51</v>
      </c>
      <c r="I41" s="140"/>
      <c r="J41" s="141">
        <f>SUM(J32:J39)</f>
        <v>0</v>
      </c>
      <c r="K41" s="142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16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3" t="s">
        <v>52</v>
      </c>
      <c r="E50" s="144"/>
      <c r="F50" s="144"/>
      <c r="G50" s="143" t="s">
        <v>53</v>
      </c>
      <c r="H50" s="144"/>
      <c r="I50" s="145"/>
      <c r="J50" s="144"/>
      <c r="K50" s="14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6" t="s">
        <v>54</v>
      </c>
      <c r="E61" s="147"/>
      <c r="F61" s="148" t="s">
        <v>55</v>
      </c>
      <c r="G61" s="146" t="s">
        <v>54</v>
      </c>
      <c r="H61" s="147"/>
      <c r="I61" s="149"/>
      <c r="J61" s="150" t="s">
        <v>55</v>
      </c>
      <c r="K61" s="14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43" t="s">
        <v>56</v>
      </c>
      <c r="E65" s="151"/>
      <c r="F65" s="151"/>
      <c r="G65" s="143" t="s">
        <v>57</v>
      </c>
      <c r="H65" s="151"/>
      <c r="I65" s="152"/>
      <c r="J65" s="151"/>
      <c r="K65" s="151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6" t="s">
        <v>54</v>
      </c>
      <c r="E76" s="147"/>
      <c r="F76" s="148" t="s">
        <v>55</v>
      </c>
      <c r="G76" s="146" t="s">
        <v>54</v>
      </c>
      <c r="H76" s="147"/>
      <c r="I76" s="149"/>
      <c r="J76" s="150" t="s">
        <v>55</v>
      </c>
      <c r="K76" s="14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101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9" t="str">
        <f>E7</f>
        <v>1.základní škola Hořovice</v>
      </c>
      <c r="F85" s="340"/>
      <c r="G85" s="340"/>
      <c r="H85" s="34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11" t="str">
        <f>E9</f>
        <v>03 - Vedlejší rozpočtové náklady</v>
      </c>
      <c r="F87" s="341"/>
      <c r="G87" s="341"/>
      <c r="H87" s="341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Hořovice - Komenského 1245</v>
      </c>
      <c r="G89" s="37"/>
      <c r="H89" s="37"/>
      <c r="I89" s="118" t="s">
        <v>22</v>
      </c>
      <c r="J89" s="67" t="str">
        <f>IF(J12="","",J12)</f>
        <v>2. 1. 2020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1.základní škola Hořovice, 268 01 Hořovice</v>
      </c>
      <c r="G91" s="37"/>
      <c r="H91" s="37"/>
      <c r="I91" s="118" t="s">
        <v>31</v>
      </c>
      <c r="J91" s="33" t="str">
        <f>E21</f>
        <v>Ing. Roman Šafář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118" t="s">
        <v>35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9" t="s">
        <v>102</v>
      </c>
      <c r="D94" s="160"/>
      <c r="E94" s="160"/>
      <c r="F94" s="160"/>
      <c r="G94" s="160"/>
      <c r="H94" s="160"/>
      <c r="I94" s="161"/>
      <c r="J94" s="162" t="s">
        <v>103</v>
      </c>
      <c r="K94" s="16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3" t="s">
        <v>104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105</v>
      </c>
    </row>
    <row r="97" spans="2:12" s="9" customFormat="1" ht="24.95" customHeight="1">
      <c r="B97" s="164"/>
      <c r="C97" s="165"/>
      <c r="D97" s="166" t="s">
        <v>677</v>
      </c>
      <c r="E97" s="167"/>
      <c r="F97" s="167"/>
      <c r="G97" s="167"/>
      <c r="H97" s="167"/>
      <c r="I97" s="168"/>
      <c r="J97" s="169">
        <f>J132</f>
        <v>0</v>
      </c>
      <c r="K97" s="165"/>
      <c r="L97" s="170"/>
    </row>
    <row r="98" spans="2:12" s="10" customFormat="1" ht="19.9" customHeight="1">
      <c r="B98" s="171"/>
      <c r="C98" s="172"/>
      <c r="D98" s="173" t="s">
        <v>678</v>
      </c>
      <c r="E98" s="174"/>
      <c r="F98" s="174"/>
      <c r="G98" s="174"/>
      <c r="H98" s="174"/>
      <c r="I98" s="175"/>
      <c r="J98" s="176">
        <f>J133</f>
        <v>0</v>
      </c>
      <c r="K98" s="172"/>
      <c r="L98" s="177"/>
    </row>
    <row r="99" spans="2:12" s="10" customFormat="1" ht="19.9" customHeight="1">
      <c r="B99" s="171"/>
      <c r="C99" s="172"/>
      <c r="D99" s="173" t="s">
        <v>679</v>
      </c>
      <c r="E99" s="174"/>
      <c r="F99" s="174"/>
      <c r="G99" s="174"/>
      <c r="H99" s="174"/>
      <c r="I99" s="175"/>
      <c r="J99" s="176">
        <f>J136</f>
        <v>0</v>
      </c>
      <c r="K99" s="172"/>
      <c r="L99" s="177"/>
    </row>
    <row r="100" spans="2:12" s="10" customFormat="1" ht="19.9" customHeight="1">
      <c r="B100" s="171"/>
      <c r="C100" s="172"/>
      <c r="D100" s="173" t="s">
        <v>680</v>
      </c>
      <c r="E100" s="174"/>
      <c r="F100" s="174"/>
      <c r="G100" s="174"/>
      <c r="H100" s="174"/>
      <c r="I100" s="175"/>
      <c r="J100" s="176">
        <f>J139</f>
        <v>0</v>
      </c>
      <c r="K100" s="172"/>
      <c r="L100" s="177"/>
    </row>
    <row r="101" spans="2:12" s="10" customFormat="1" ht="19.9" customHeight="1">
      <c r="B101" s="171"/>
      <c r="C101" s="172"/>
      <c r="D101" s="173" t="s">
        <v>681</v>
      </c>
      <c r="E101" s="174"/>
      <c r="F101" s="174"/>
      <c r="G101" s="174"/>
      <c r="H101" s="174"/>
      <c r="I101" s="175"/>
      <c r="J101" s="176">
        <f>J142</f>
        <v>0</v>
      </c>
      <c r="K101" s="172"/>
      <c r="L101" s="177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116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9.25" customHeight="1">
      <c r="A104" s="35"/>
      <c r="B104" s="36"/>
      <c r="C104" s="163" t="s">
        <v>117</v>
      </c>
      <c r="D104" s="37"/>
      <c r="E104" s="37"/>
      <c r="F104" s="37"/>
      <c r="G104" s="37"/>
      <c r="H104" s="37"/>
      <c r="I104" s="116"/>
      <c r="J104" s="178">
        <f>ROUND(J105+J106+J107+J108+J109+J110,2)</f>
        <v>0</v>
      </c>
      <c r="K104" s="37"/>
      <c r="L104" s="52"/>
      <c r="N104" s="179" t="s">
        <v>43</v>
      </c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18" customHeight="1">
      <c r="A105" s="35"/>
      <c r="B105" s="36"/>
      <c r="C105" s="37"/>
      <c r="D105" s="342" t="s">
        <v>118</v>
      </c>
      <c r="E105" s="343"/>
      <c r="F105" s="343"/>
      <c r="G105" s="37"/>
      <c r="H105" s="37"/>
      <c r="I105" s="116"/>
      <c r="J105" s="181">
        <v>0</v>
      </c>
      <c r="K105" s="37"/>
      <c r="L105" s="182"/>
      <c r="M105" s="183"/>
      <c r="N105" s="184" t="s">
        <v>44</v>
      </c>
      <c r="O105" s="183"/>
      <c r="P105" s="183"/>
      <c r="Q105" s="183"/>
      <c r="R105" s="183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5" t="s">
        <v>119</v>
      </c>
      <c r="AZ105" s="183"/>
      <c r="BA105" s="183"/>
      <c r="BB105" s="183"/>
      <c r="BC105" s="183"/>
      <c r="BD105" s="183"/>
      <c r="BE105" s="186">
        <f aca="true" t="shared" si="0" ref="BE105:BE110">IF(N105="základní",J105,0)</f>
        <v>0</v>
      </c>
      <c r="BF105" s="186">
        <f aca="true" t="shared" si="1" ref="BF105:BF110">IF(N105="snížená",J105,0)</f>
        <v>0</v>
      </c>
      <c r="BG105" s="186">
        <f aca="true" t="shared" si="2" ref="BG105:BG110">IF(N105="zákl. přenesená",J105,0)</f>
        <v>0</v>
      </c>
      <c r="BH105" s="186">
        <f aca="true" t="shared" si="3" ref="BH105:BH110">IF(N105="sníž. přenesená",J105,0)</f>
        <v>0</v>
      </c>
      <c r="BI105" s="186">
        <f aca="true" t="shared" si="4" ref="BI105:BI110">IF(N105="nulová",J105,0)</f>
        <v>0</v>
      </c>
      <c r="BJ105" s="185" t="s">
        <v>87</v>
      </c>
      <c r="BK105" s="183"/>
      <c r="BL105" s="183"/>
      <c r="BM105" s="183"/>
    </row>
    <row r="106" spans="1:65" s="2" customFormat="1" ht="18" customHeight="1">
      <c r="A106" s="35"/>
      <c r="B106" s="36"/>
      <c r="C106" s="37"/>
      <c r="D106" s="342" t="s">
        <v>120</v>
      </c>
      <c r="E106" s="343"/>
      <c r="F106" s="343"/>
      <c r="G106" s="37"/>
      <c r="H106" s="37"/>
      <c r="I106" s="116"/>
      <c r="J106" s="181">
        <v>0</v>
      </c>
      <c r="K106" s="37"/>
      <c r="L106" s="182"/>
      <c r="M106" s="183"/>
      <c r="N106" s="184" t="s">
        <v>44</v>
      </c>
      <c r="O106" s="183"/>
      <c r="P106" s="183"/>
      <c r="Q106" s="183"/>
      <c r="R106" s="183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5" t="s">
        <v>119</v>
      </c>
      <c r="AZ106" s="183"/>
      <c r="BA106" s="183"/>
      <c r="BB106" s="183"/>
      <c r="BC106" s="183"/>
      <c r="BD106" s="183"/>
      <c r="BE106" s="186">
        <f t="shared" si="0"/>
        <v>0</v>
      </c>
      <c r="BF106" s="186">
        <f t="shared" si="1"/>
        <v>0</v>
      </c>
      <c r="BG106" s="186">
        <f t="shared" si="2"/>
        <v>0</v>
      </c>
      <c r="BH106" s="186">
        <f t="shared" si="3"/>
        <v>0</v>
      </c>
      <c r="BI106" s="186">
        <f t="shared" si="4"/>
        <v>0</v>
      </c>
      <c r="BJ106" s="185" t="s">
        <v>87</v>
      </c>
      <c r="BK106" s="183"/>
      <c r="BL106" s="183"/>
      <c r="BM106" s="183"/>
    </row>
    <row r="107" spans="1:65" s="2" customFormat="1" ht="18" customHeight="1">
      <c r="A107" s="35"/>
      <c r="B107" s="36"/>
      <c r="C107" s="37"/>
      <c r="D107" s="342" t="s">
        <v>121</v>
      </c>
      <c r="E107" s="343"/>
      <c r="F107" s="343"/>
      <c r="G107" s="37"/>
      <c r="H107" s="37"/>
      <c r="I107" s="116"/>
      <c r="J107" s="181">
        <v>0</v>
      </c>
      <c r="K107" s="37"/>
      <c r="L107" s="182"/>
      <c r="M107" s="183"/>
      <c r="N107" s="184" t="s">
        <v>44</v>
      </c>
      <c r="O107" s="183"/>
      <c r="P107" s="183"/>
      <c r="Q107" s="183"/>
      <c r="R107" s="183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5" t="s">
        <v>119</v>
      </c>
      <c r="AZ107" s="183"/>
      <c r="BA107" s="183"/>
      <c r="BB107" s="183"/>
      <c r="BC107" s="183"/>
      <c r="BD107" s="183"/>
      <c r="BE107" s="186">
        <f t="shared" si="0"/>
        <v>0</v>
      </c>
      <c r="BF107" s="186">
        <f t="shared" si="1"/>
        <v>0</v>
      </c>
      <c r="BG107" s="186">
        <f t="shared" si="2"/>
        <v>0</v>
      </c>
      <c r="BH107" s="186">
        <f t="shared" si="3"/>
        <v>0</v>
      </c>
      <c r="BI107" s="186">
        <f t="shared" si="4"/>
        <v>0</v>
      </c>
      <c r="BJ107" s="185" t="s">
        <v>87</v>
      </c>
      <c r="BK107" s="183"/>
      <c r="BL107" s="183"/>
      <c r="BM107" s="183"/>
    </row>
    <row r="108" spans="1:65" s="2" customFormat="1" ht="18" customHeight="1">
      <c r="A108" s="35"/>
      <c r="B108" s="36"/>
      <c r="C108" s="37"/>
      <c r="D108" s="342" t="s">
        <v>122</v>
      </c>
      <c r="E108" s="343"/>
      <c r="F108" s="343"/>
      <c r="G108" s="37"/>
      <c r="H108" s="37"/>
      <c r="I108" s="116"/>
      <c r="J108" s="181">
        <v>0</v>
      </c>
      <c r="K108" s="37"/>
      <c r="L108" s="182"/>
      <c r="M108" s="183"/>
      <c r="N108" s="184" t="s">
        <v>44</v>
      </c>
      <c r="O108" s="183"/>
      <c r="P108" s="183"/>
      <c r="Q108" s="183"/>
      <c r="R108" s="183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5" t="s">
        <v>119</v>
      </c>
      <c r="AZ108" s="183"/>
      <c r="BA108" s="183"/>
      <c r="BB108" s="183"/>
      <c r="BC108" s="183"/>
      <c r="BD108" s="183"/>
      <c r="BE108" s="186">
        <f t="shared" si="0"/>
        <v>0</v>
      </c>
      <c r="BF108" s="186">
        <f t="shared" si="1"/>
        <v>0</v>
      </c>
      <c r="BG108" s="186">
        <f t="shared" si="2"/>
        <v>0</v>
      </c>
      <c r="BH108" s="186">
        <f t="shared" si="3"/>
        <v>0</v>
      </c>
      <c r="BI108" s="186">
        <f t="shared" si="4"/>
        <v>0</v>
      </c>
      <c r="BJ108" s="185" t="s">
        <v>87</v>
      </c>
      <c r="BK108" s="183"/>
      <c r="BL108" s="183"/>
      <c r="BM108" s="183"/>
    </row>
    <row r="109" spans="1:65" s="2" customFormat="1" ht="18" customHeight="1">
      <c r="A109" s="35"/>
      <c r="B109" s="36"/>
      <c r="C109" s="37"/>
      <c r="D109" s="342" t="s">
        <v>123</v>
      </c>
      <c r="E109" s="343"/>
      <c r="F109" s="343"/>
      <c r="G109" s="37"/>
      <c r="H109" s="37"/>
      <c r="I109" s="116"/>
      <c r="J109" s="181">
        <v>0</v>
      </c>
      <c r="K109" s="37"/>
      <c r="L109" s="182"/>
      <c r="M109" s="183"/>
      <c r="N109" s="184" t="s">
        <v>44</v>
      </c>
      <c r="O109" s="183"/>
      <c r="P109" s="183"/>
      <c r="Q109" s="183"/>
      <c r="R109" s="183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5" t="s">
        <v>119</v>
      </c>
      <c r="AZ109" s="183"/>
      <c r="BA109" s="183"/>
      <c r="BB109" s="183"/>
      <c r="BC109" s="183"/>
      <c r="BD109" s="183"/>
      <c r="BE109" s="186">
        <f t="shared" si="0"/>
        <v>0</v>
      </c>
      <c r="BF109" s="186">
        <f t="shared" si="1"/>
        <v>0</v>
      </c>
      <c r="BG109" s="186">
        <f t="shared" si="2"/>
        <v>0</v>
      </c>
      <c r="BH109" s="186">
        <f t="shared" si="3"/>
        <v>0</v>
      </c>
      <c r="BI109" s="186">
        <f t="shared" si="4"/>
        <v>0</v>
      </c>
      <c r="BJ109" s="185" t="s">
        <v>87</v>
      </c>
      <c r="BK109" s="183"/>
      <c r="BL109" s="183"/>
      <c r="BM109" s="183"/>
    </row>
    <row r="110" spans="1:65" s="2" customFormat="1" ht="18" customHeight="1">
      <c r="A110" s="35"/>
      <c r="B110" s="36"/>
      <c r="C110" s="37"/>
      <c r="D110" s="180" t="s">
        <v>124</v>
      </c>
      <c r="E110" s="37"/>
      <c r="F110" s="37"/>
      <c r="G110" s="37"/>
      <c r="H110" s="37"/>
      <c r="I110" s="116"/>
      <c r="J110" s="181">
        <f>ROUND(J30*T110,2)</f>
        <v>0</v>
      </c>
      <c r="K110" s="37"/>
      <c r="L110" s="182"/>
      <c r="M110" s="183"/>
      <c r="N110" s="184" t="s">
        <v>44</v>
      </c>
      <c r="O110" s="183"/>
      <c r="P110" s="183"/>
      <c r="Q110" s="183"/>
      <c r="R110" s="183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5" t="s">
        <v>125</v>
      </c>
      <c r="AZ110" s="183"/>
      <c r="BA110" s="183"/>
      <c r="BB110" s="183"/>
      <c r="BC110" s="183"/>
      <c r="BD110" s="183"/>
      <c r="BE110" s="186">
        <f t="shared" si="0"/>
        <v>0</v>
      </c>
      <c r="BF110" s="186">
        <f t="shared" si="1"/>
        <v>0</v>
      </c>
      <c r="BG110" s="186">
        <f t="shared" si="2"/>
        <v>0</v>
      </c>
      <c r="BH110" s="186">
        <f t="shared" si="3"/>
        <v>0</v>
      </c>
      <c r="BI110" s="186">
        <f t="shared" si="4"/>
        <v>0</v>
      </c>
      <c r="BJ110" s="185" t="s">
        <v>87</v>
      </c>
      <c r="BK110" s="183"/>
      <c r="BL110" s="183"/>
      <c r="BM110" s="183"/>
    </row>
    <row r="111" spans="1:31" s="2" customFormat="1" ht="11.25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9.25" customHeight="1">
      <c r="A112" s="35"/>
      <c r="B112" s="36"/>
      <c r="C112" s="187" t="s">
        <v>126</v>
      </c>
      <c r="D112" s="160"/>
      <c r="E112" s="160"/>
      <c r="F112" s="160"/>
      <c r="G112" s="160"/>
      <c r="H112" s="160"/>
      <c r="I112" s="161"/>
      <c r="J112" s="188">
        <f>ROUND(J96+J104,2)</f>
        <v>0</v>
      </c>
      <c r="K112" s="1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5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127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39" t="str">
        <f>E7</f>
        <v>1.základní škola Hořovice</v>
      </c>
      <c r="F121" s="340"/>
      <c r="G121" s="340"/>
      <c r="H121" s="340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97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11" t="str">
        <f>E9</f>
        <v>03 - Vedlejší rozpočtové náklady</v>
      </c>
      <c r="F123" s="341"/>
      <c r="G123" s="341"/>
      <c r="H123" s="341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Hořovice - Komenského 1245</v>
      </c>
      <c r="G125" s="37"/>
      <c r="H125" s="37"/>
      <c r="I125" s="118" t="s">
        <v>22</v>
      </c>
      <c r="J125" s="67" t="str">
        <f>IF(J12="","",J12)</f>
        <v>2. 1. 2020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1.základní škola Hořovice, 268 01 Hořovice</v>
      </c>
      <c r="G127" s="37"/>
      <c r="H127" s="37"/>
      <c r="I127" s="118" t="s">
        <v>31</v>
      </c>
      <c r="J127" s="33" t="str">
        <f>E21</f>
        <v>Ing. Roman Šafář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29</v>
      </c>
      <c r="D128" s="37"/>
      <c r="E128" s="37"/>
      <c r="F128" s="28" t="str">
        <f>IF(E18="","",E18)</f>
        <v>Vyplň údaj</v>
      </c>
      <c r="G128" s="37"/>
      <c r="H128" s="37"/>
      <c r="I128" s="118" t="s">
        <v>35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9"/>
      <c r="B130" s="190"/>
      <c r="C130" s="191" t="s">
        <v>128</v>
      </c>
      <c r="D130" s="192" t="s">
        <v>64</v>
      </c>
      <c r="E130" s="192" t="s">
        <v>60</v>
      </c>
      <c r="F130" s="192" t="s">
        <v>61</v>
      </c>
      <c r="G130" s="192" t="s">
        <v>129</v>
      </c>
      <c r="H130" s="192" t="s">
        <v>130</v>
      </c>
      <c r="I130" s="193" t="s">
        <v>131</v>
      </c>
      <c r="J130" s="194" t="s">
        <v>103</v>
      </c>
      <c r="K130" s="195" t="s">
        <v>132</v>
      </c>
      <c r="L130" s="196"/>
      <c r="M130" s="76" t="s">
        <v>1</v>
      </c>
      <c r="N130" s="77" t="s">
        <v>43</v>
      </c>
      <c r="O130" s="77" t="s">
        <v>133</v>
      </c>
      <c r="P130" s="77" t="s">
        <v>134</v>
      </c>
      <c r="Q130" s="77" t="s">
        <v>135</v>
      </c>
      <c r="R130" s="77" t="s">
        <v>136</v>
      </c>
      <c r="S130" s="77" t="s">
        <v>137</v>
      </c>
      <c r="T130" s="78" t="s">
        <v>138</v>
      </c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</row>
    <row r="131" spans="1:63" s="2" customFormat="1" ht="22.9" customHeight="1">
      <c r="A131" s="35"/>
      <c r="B131" s="36"/>
      <c r="C131" s="83" t="s">
        <v>139</v>
      </c>
      <c r="D131" s="37"/>
      <c r="E131" s="37"/>
      <c r="F131" s="37"/>
      <c r="G131" s="37"/>
      <c r="H131" s="37"/>
      <c r="I131" s="116"/>
      <c r="J131" s="197">
        <f>BK131</f>
        <v>0</v>
      </c>
      <c r="K131" s="37"/>
      <c r="L131" s="40"/>
      <c r="M131" s="79"/>
      <c r="N131" s="198"/>
      <c r="O131" s="80"/>
      <c r="P131" s="199">
        <f>P132</f>
        <v>0</v>
      </c>
      <c r="Q131" s="80"/>
      <c r="R131" s="199">
        <f>R132</f>
        <v>0</v>
      </c>
      <c r="S131" s="80"/>
      <c r="T131" s="200">
        <f>T132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78</v>
      </c>
      <c r="AU131" s="18" t="s">
        <v>105</v>
      </c>
      <c r="BK131" s="201">
        <f>BK132</f>
        <v>0</v>
      </c>
    </row>
    <row r="132" spans="2:63" s="12" customFormat="1" ht="25.9" customHeight="1">
      <c r="B132" s="202"/>
      <c r="C132" s="203"/>
      <c r="D132" s="204" t="s">
        <v>78</v>
      </c>
      <c r="E132" s="205" t="s">
        <v>119</v>
      </c>
      <c r="F132" s="205" t="s">
        <v>94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P133+P136+P139+P142</f>
        <v>0</v>
      </c>
      <c r="Q132" s="210"/>
      <c r="R132" s="211">
        <f>R133+R136+R139+R142</f>
        <v>0</v>
      </c>
      <c r="S132" s="210"/>
      <c r="T132" s="212">
        <f>T133+T136+T139+T142</f>
        <v>0</v>
      </c>
      <c r="AR132" s="213" t="s">
        <v>177</v>
      </c>
      <c r="AT132" s="214" t="s">
        <v>78</v>
      </c>
      <c r="AU132" s="214" t="s">
        <v>79</v>
      </c>
      <c r="AY132" s="213" t="s">
        <v>142</v>
      </c>
      <c r="BK132" s="215">
        <f>BK133+BK136+BK139+BK142</f>
        <v>0</v>
      </c>
    </row>
    <row r="133" spans="2:63" s="12" customFormat="1" ht="22.9" customHeight="1">
      <c r="B133" s="202"/>
      <c r="C133" s="203"/>
      <c r="D133" s="204" t="s">
        <v>78</v>
      </c>
      <c r="E133" s="216" t="s">
        <v>682</v>
      </c>
      <c r="F133" s="216" t="s">
        <v>118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</v>
      </c>
      <c r="AR133" s="213" t="s">
        <v>177</v>
      </c>
      <c r="AT133" s="214" t="s">
        <v>78</v>
      </c>
      <c r="AU133" s="214" t="s">
        <v>87</v>
      </c>
      <c r="AY133" s="213" t="s">
        <v>142</v>
      </c>
      <c r="BK133" s="215">
        <f>SUM(BK134:BK135)</f>
        <v>0</v>
      </c>
    </row>
    <row r="134" spans="1:65" s="2" customFormat="1" ht="16.5" customHeight="1">
      <c r="A134" s="35"/>
      <c r="B134" s="36"/>
      <c r="C134" s="218" t="s">
        <v>87</v>
      </c>
      <c r="D134" s="218" t="s">
        <v>144</v>
      </c>
      <c r="E134" s="219" t="s">
        <v>683</v>
      </c>
      <c r="F134" s="220" t="s">
        <v>118</v>
      </c>
      <c r="G134" s="221" t="s">
        <v>308</v>
      </c>
      <c r="H134" s="222">
        <v>1</v>
      </c>
      <c r="I134" s="223"/>
      <c r="J134" s="224">
        <f>ROUND(I134*H134,2)</f>
        <v>0</v>
      </c>
      <c r="K134" s="225"/>
      <c r="L134" s="40"/>
      <c r="M134" s="226" t="s">
        <v>1</v>
      </c>
      <c r="N134" s="227" t="s">
        <v>44</v>
      </c>
      <c r="O134" s="7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0" t="s">
        <v>684</v>
      </c>
      <c r="AT134" s="230" t="s">
        <v>144</v>
      </c>
      <c r="AU134" s="230" t="s">
        <v>89</v>
      </c>
      <c r="AY134" s="18" t="s">
        <v>142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87</v>
      </c>
      <c r="BK134" s="231">
        <f>ROUND(I134*H134,2)</f>
        <v>0</v>
      </c>
      <c r="BL134" s="18" t="s">
        <v>684</v>
      </c>
      <c r="BM134" s="230" t="s">
        <v>685</v>
      </c>
    </row>
    <row r="135" spans="2:51" s="14" customFormat="1" ht="11.25">
      <c r="B135" s="243"/>
      <c r="C135" s="244"/>
      <c r="D135" s="234" t="s">
        <v>150</v>
      </c>
      <c r="E135" s="245" t="s">
        <v>1</v>
      </c>
      <c r="F135" s="246" t="s">
        <v>87</v>
      </c>
      <c r="G135" s="244"/>
      <c r="H135" s="247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150</v>
      </c>
      <c r="AU135" s="253" t="s">
        <v>89</v>
      </c>
      <c r="AV135" s="14" t="s">
        <v>89</v>
      </c>
      <c r="AW135" s="14" t="s">
        <v>34</v>
      </c>
      <c r="AX135" s="14" t="s">
        <v>87</v>
      </c>
      <c r="AY135" s="253" t="s">
        <v>142</v>
      </c>
    </row>
    <row r="136" spans="2:63" s="12" customFormat="1" ht="22.9" customHeight="1">
      <c r="B136" s="202"/>
      <c r="C136" s="203"/>
      <c r="D136" s="204" t="s">
        <v>78</v>
      </c>
      <c r="E136" s="216" t="s">
        <v>686</v>
      </c>
      <c r="F136" s="216" t="s">
        <v>687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SUM(P137:P138)</f>
        <v>0</v>
      </c>
      <c r="Q136" s="210"/>
      <c r="R136" s="211">
        <f>SUM(R137:R138)</f>
        <v>0</v>
      </c>
      <c r="S136" s="210"/>
      <c r="T136" s="212">
        <f>SUM(T137:T138)</f>
        <v>0</v>
      </c>
      <c r="AR136" s="213" t="s">
        <v>177</v>
      </c>
      <c r="AT136" s="214" t="s">
        <v>78</v>
      </c>
      <c r="AU136" s="214" t="s">
        <v>87</v>
      </c>
      <c r="AY136" s="213" t="s">
        <v>142</v>
      </c>
      <c r="BK136" s="215">
        <f>SUM(BK137:BK138)</f>
        <v>0</v>
      </c>
    </row>
    <row r="137" spans="1:65" s="2" customFormat="1" ht="16.5" customHeight="1">
      <c r="A137" s="35"/>
      <c r="B137" s="36"/>
      <c r="C137" s="218" t="s">
        <v>89</v>
      </c>
      <c r="D137" s="218" t="s">
        <v>144</v>
      </c>
      <c r="E137" s="219" t="s">
        <v>688</v>
      </c>
      <c r="F137" s="220" t="s">
        <v>689</v>
      </c>
      <c r="G137" s="221" t="s">
        <v>308</v>
      </c>
      <c r="H137" s="222">
        <v>1</v>
      </c>
      <c r="I137" s="223"/>
      <c r="J137" s="224">
        <f>ROUND(I137*H137,2)</f>
        <v>0</v>
      </c>
      <c r="K137" s="225"/>
      <c r="L137" s="40"/>
      <c r="M137" s="226" t="s">
        <v>1</v>
      </c>
      <c r="N137" s="227" t="s">
        <v>44</v>
      </c>
      <c r="O137" s="7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0" t="s">
        <v>684</v>
      </c>
      <c r="AT137" s="230" t="s">
        <v>144</v>
      </c>
      <c r="AU137" s="230" t="s">
        <v>89</v>
      </c>
      <c r="AY137" s="18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87</v>
      </c>
      <c r="BK137" s="231">
        <f>ROUND(I137*H137,2)</f>
        <v>0</v>
      </c>
      <c r="BL137" s="18" t="s">
        <v>684</v>
      </c>
      <c r="BM137" s="230" t="s">
        <v>690</v>
      </c>
    </row>
    <row r="138" spans="2:51" s="14" customFormat="1" ht="22.5">
      <c r="B138" s="243"/>
      <c r="C138" s="244"/>
      <c r="D138" s="234" t="s">
        <v>150</v>
      </c>
      <c r="E138" s="245" t="s">
        <v>1</v>
      </c>
      <c r="F138" s="246" t="s">
        <v>691</v>
      </c>
      <c r="G138" s="244"/>
      <c r="H138" s="247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150</v>
      </c>
      <c r="AU138" s="253" t="s">
        <v>89</v>
      </c>
      <c r="AV138" s="14" t="s">
        <v>89</v>
      </c>
      <c r="AW138" s="14" t="s">
        <v>34</v>
      </c>
      <c r="AX138" s="14" t="s">
        <v>87</v>
      </c>
      <c r="AY138" s="253" t="s">
        <v>142</v>
      </c>
    </row>
    <row r="139" spans="2:63" s="12" customFormat="1" ht="22.9" customHeight="1">
      <c r="B139" s="202"/>
      <c r="C139" s="203"/>
      <c r="D139" s="204" t="s">
        <v>78</v>
      </c>
      <c r="E139" s="216" t="s">
        <v>692</v>
      </c>
      <c r="F139" s="216" t="s">
        <v>121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AR139" s="213" t="s">
        <v>177</v>
      </c>
      <c r="AT139" s="214" t="s">
        <v>78</v>
      </c>
      <c r="AU139" s="214" t="s">
        <v>87</v>
      </c>
      <c r="AY139" s="213" t="s">
        <v>142</v>
      </c>
      <c r="BK139" s="215">
        <f>SUM(BK140:BK141)</f>
        <v>0</v>
      </c>
    </row>
    <row r="140" spans="1:65" s="2" customFormat="1" ht="16.5" customHeight="1">
      <c r="A140" s="35"/>
      <c r="B140" s="36"/>
      <c r="C140" s="218" t="s">
        <v>167</v>
      </c>
      <c r="D140" s="218" t="s">
        <v>144</v>
      </c>
      <c r="E140" s="219" t="s">
        <v>693</v>
      </c>
      <c r="F140" s="220" t="s">
        <v>694</v>
      </c>
      <c r="G140" s="221" t="s">
        <v>308</v>
      </c>
      <c r="H140" s="222">
        <v>1</v>
      </c>
      <c r="I140" s="223"/>
      <c r="J140" s="224">
        <f>ROUND(I140*H140,2)</f>
        <v>0</v>
      </c>
      <c r="K140" s="225"/>
      <c r="L140" s="40"/>
      <c r="M140" s="226" t="s">
        <v>1</v>
      </c>
      <c r="N140" s="227" t="s">
        <v>44</v>
      </c>
      <c r="O140" s="7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684</v>
      </c>
      <c r="AT140" s="230" t="s">
        <v>144</v>
      </c>
      <c r="AU140" s="230" t="s">
        <v>89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87</v>
      </c>
      <c r="BK140" s="231">
        <f>ROUND(I140*H140,2)</f>
        <v>0</v>
      </c>
      <c r="BL140" s="18" t="s">
        <v>684</v>
      </c>
      <c r="BM140" s="230" t="s">
        <v>695</v>
      </c>
    </row>
    <row r="141" spans="2:51" s="14" customFormat="1" ht="11.25">
      <c r="B141" s="243"/>
      <c r="C141" s="244"/>
      <c r="D141" s="234" t="s">
        <v>150</v>
      </c>
      <c r="E141" s="245" t="s">
        <v>1</v>
      </c>
      <c r="F141" s="246" t="s">
        <v>87</v>
      </c>
      <c r="G141" s="244"/>
      <c r="H141" s="247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150</v>
      </c>
      <c r="AU141" s="253" t="s">
        <v>89</v>
      </c>
      <c r="AV141" s="14" t="s">
        <v>89</v>
      </c>
      <c r="AW141" s="14" t="s">
        <v>34</v>
      </c>
      <c r="AX141" s="14" t="s">
        <v>87</v>
      </c>
      <c r="AY141" s="253" t="s">
        <v>142</v>
      </c>
    </row>
    <row r="142" spans="2:63" s="12" customFormat="1" ht="22.9" customHeight="1">
      <c r="B142" s="202"/>
      <c r="C142" s="203"/>
      <c r="D142" s="204" t="s">
        <v>78</v>
      </c>
      <c r="E142" s="216" t="s">
        <v>696</v>
      </c>
      <c r="F142" s="216" t="s">
        <v>100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SUM(P143:P145)</f>
        <v>0</v>
      </c>
      <c r="Q142" s="210"/>
      <c r="R142" s="211">
        <f>SUM(R143:R145)</f>
        <v>0</v>
      </c>
      <c r="S142" s="210"/>
      <c r="T142" s="212">
        <f>SUM(T143:T145)</f>
        <v>0</v>
      </c>
      <c r="AR142" s="213" t="s">
        <v>177</v>
      </c>
      <c r="AT142" s="214" t="s">
        <v>78</v>
      </c>
      <c r="AU142" s="214" t="s">
        <v>87</v>
      </c>
      <c r="AY142" s="213" t="s">
        <v>142</v>
      </c>
      <c r="BK142" s="215">
        <f>SUM(BK143:BK145)</f>
        <v>0</v>
      </c>
    </row>
    <row r="143" spans="1:65" s="2" customFormat="1" ht="16.5" customHeight="1">
      <c r="A143" s="35"/>
      <c r="B143" s="36"/>
      <c r="C143" s="218" t="s">
        <v>148</v>
      </c>
      <c r="D143" s="218" t="s">
        <v>144</v>
      </c>
      <c r="E143" s="219" t="s">
        <v>697</v>
      </c>
      <c r="F143" s="220" t="s">
        <v>698</v>
      </c>
      <c r="G143" s="221" t="s">
        <v>308</v>
      </c>
      <c r="H143" s="222">
        <v>1</v>
      </c>
      <c r="I143" s="223"/>
      <c r="J143" s="224">
        <f>ROUND(I143*H143,2)</f>
        <v>0</v>
      </c>
      <c r="K143" s="225"/>
      <c r="L143" s="40"/>
      <c r="M143" s="226" t="s">
        <v>1</v>
      </c>
      <c r="N143" s="227" t="s">
        <v>44</v>
      </c>
      <c r="O143" s="7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0" t="s">
        <v>684</v>
      </c>
      <c r="AT143" s="230" t="s">
        <v>144</v>
      </c>
      <c r="AU143" s="230" t="s">
        <v>89</v>
      </c>
      <c r="AY143" s="18" t="s">
        <v>142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87</v>
      </c>
      <c r="BK143" s="231">
        <f>ROUND(I143*H143,2)</f>
        <v>0</v>
      </c>
      <c r="BL143" s="18" t="s">
        <v>684</v>
      </c>
      <c r="BM143" s="230" t="s">
        <v>699</v>
      </c>
    </row>
    <row r="144" spans="2:51" s="13" customFormat="1" ht="11.25">
      <c r="B144" s="232"/>
      <c r="C144" s="233"/>
      <c r="D144" s="234" t="s">
        <v>150</v>
      </c>
      <c r="E144" s="235" t="s">
        <v>1</v>
      </c>
      <c r="F144" s="236" t="s">
        <v>700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150</v>
      </c>
      <c r="AU144" s="242" t="s">
        <v>89</v>
      </c>
      <c r="AV144" s="13" t="s">
        <v>87</v>
      </c>
      <c r="AW144" s="13" t="s">
        <v>34</v>
      </c>
      <c r="AX144" s="13" t="s">
        <v>79</v>
      </c>
      <c r="AY144" s="242" t="s">
        <v>142</v>
      </c>
    </row>
    <row r="145" spans="2:51" s="14" customFormat="1" ht="11.25">
      <c r="B145" s="243"/>
      <c r="C145" s="244"/>
      <c r="D145" s="234" t="s">
        <v>150</v>
      </c>
      <c r="E145" s="245" t="s">
        <v>1</v>
      </c>
      <c r="F145" s="246" t="s">
        <v>701</v>
      </c>
      <c r="G145" s="244"/>
      <c r="H145" s="247">
        <v>1</v>
      </c>
      <c r="I145" s="248"/>
      <c r="J145" s="244"/>
      <c r="K145" s="244"/>
      <c r="L145" s="249"/>
      <c r="M145" s="288"/>
      <c r="N145" s="289"/>
      <c r="O145" s="289"/>
      <c r="P145" s="289"/>
      <c r="Q145" s="289"/>
      <c r="R145" s="289"/>
      <c r="S145" s="289"/>
      <c r="T145" s="290"/>
      <c r="AT145" s="253" t="s">
        <v>150</v>
      </c>
      <c r="AU145" s="253" t="s">
        <v>89</v>
      </c>
      <c r="AV145" s="14" t="s">
        <v>89</v>
      </c>
      <c r="AW145" s="14" t="s">
        <v>34</v>
      </c>
      <c r="AX145" s="14" t="s">
        <v>87</v>
      </c>
      <c r="AY145" s="253" t="s">
        <v>142</v>
      </c>
    </row>
    <row r="146" spans="1:31" s="2" customFormat="1" ht="6.95" customHeight="1">
      <c r="A146" s="35"/>
      <c r="B146" s="55"/>
      <c r="C146" s="56"/>
      <c r="D146" s="56"/>
      <c r="E146" s="56"/>
      <c r="F146" s="56"/>
      <c r="G146" s="56"/>
      <c r="H146" s="56"/>
      <c r="I146" s="155"/>
      <c r="J146" s="56"/>
      <c r="K146" s="56"/>
      <c r="L146" s="40"/>
      <c r="M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</sheetData>
  <sheetProtection algorithmName="SHA-512" hashValue="pUxqeoXFJick5V8MAOaXUl/MXH697nVpaBnrX4eaoJY9V6+gV7lqUMnGhWqyIlNjmtIuEwR915lye39kBxaYLQ==" saltValue="76zwyGOoelCaWOOCqSGI/49TimVbQkGdSGhYoupZums2W1lJW3mZAy35Gho4ciY7umqx8RxRoJ0bFBmvqPKLxQ==" spinCount="100000" sheet="1" objects="1" scenarios="1" formatColumns="0" formatRows="0" autoFilter="0"/>
  <autoFilter ref="C130:K145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Stavarka07</dc:creator>
  <cp:keywords/>
  <dc:description/>
  <cp:lastModifiedBy>Monika Božková</cp:lastModifiedBy>
  <dcterms:created xsi:type="dcterms:W3CDTF">2020-01-09T21:46:39Z</dcterms:created>
  <dcterms:modified xsi:type="dcterms:W3CDTF">2020-01-13T08:05:16Z</dcterms:modified>
  <cp:category/>
  <cp:version/>
  <cp:contentType/>
  <cp:contentStatus/>
</cp:coreProperties>
</file>