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Rekapitulace stavby" sheetId="1" r:id="rId1"/>
    <sheet name="02 - Oprava ŽB konstrukcí..." sheetId="2" r:id="rId2"/>
    <sheet name="03 - Vedlejší rozpočtové ..." sheetId="3" r:id="rId3"/>
  </sheets>
  <definedNames>
    <definedName name="_xlnm._FilterDatabase" localSheetId="1" hidden="1">'02 - Oprava ŽB konstrukcí...'!$C$137:$K$428</definedName>
    <definedName name="_xlnm._FilterDatabase" localSheetId="2" hidden="1">'03 - Vedlejší rozpočtové ...'!$C$130:$K$145</definedName>
    <definedName name="_xlnm.Print_Area" localSheetId="1">'02 - Oprava ŽB konstrukcí...'!$C$4:$J$76,'02 - Oprava ŽB konstrukcí...'!$C$82:$J$119,'02 - Oprava ŽB konstrukcí...'!$C$125:$K$428</definedName>
    <definedName name="_xlnm.Print_Area" localSheetId="2">'03 - Vedlejší rozpočtové ...'!$C$4:$J$76,'03 - Vedlejší rozpočtové ...'!$C$82:$J$112,'03 - Vedlejší rozpočtové ...'!$C$118:$K$145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'02 - Oprava ŽB konstrukcí...'!$137:$137</definedName>
    <definedName name="_xlnm.Print_Titles" localSheetId="2">'03 - Vedlejší rozpočtové ...'!$130:$130</definedName>
  </definedNames>
  <calcPr calcId="152511"/>
</workbook>
</file>

<file path=xl/sharedStrings.xml><?xml version="1.0" encoding="utf-8"?>
<sst xmlns="http://schemas.openxmlformats.org/spreadsheetml/2006/main" count="3515" uniqueCount="569">
  <si>
    <t>Export Komplet</t>
  </si>
  <si>
    <t/>
  </si>
  <si>
    <t>2.0</t>
  </si>
  <si>
    <t>ZAMOK</t>
  </si>
  <si>
    <t>False</t>
  </si>
  <si>
    <t>{a52e6e91-02bf-48f4-a31a-9e44ece9c2bf}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</si>
  <si>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</si>
  <si>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</si>
  <si>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</si>
  <si>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</si>
  <si>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</si>
  <si>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</si>
  <si>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</si>
  <si>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</si>
  <si>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01b-2020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</si>
  <si>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</si>
  <si>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</si>
  <si>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1.základní škola Hořovice</t>
  </si>
  <si>
    <t>KSO:</t>
  </si>
  <si>
    <t>CC-CZ:</t>
  </si>
  <si>
    <t>Místo:</t>
  </si>
  <si>
    <t>Hořovice - Komenského 1245</t>
  </si>
  <si>
    <t>Datum:</t>
  </si>
  <si>
    <t>2. 1. 2020</t>
  </si>
  <si>
    <t>Zadavatel:</t>
  </si>
  <si>
    <t>IČ:</t>
  </si>
  <si>
    <t>47515601</t>
  </si>
  <si>
    <t>1.základní škola Hořovice, 268 01 Hořovice</t>
  </si>
  <si>
    <t>DIČ:</t>
  </si>
  <si>
    <t>Uchazeč:</t>
  </si>
  <si>
    <t>Vyplň údaj</t>
  </si>
  <si>
    <t>Projektant:</t>
  </si>
  <si>
    <t>75512556</t>
  </si>
  <si>
    <t>Ing. Roman Šafář</t>
  </si>
  <si>
    <t>True</t>
  </si>
  <si>
    <t>Zpracovatel:</t>
  </si>
  <si>
    <t xml:space="preserve"> </t>
  </si>
  <si>
    <t>Poznámka:</t>
  </si>
  <si>
    <t>Oprava železobetonových konstrukcí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</si>
  <si>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</si>
  <si>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</si>
  <si>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</si>
  <si>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</si>
  <si>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</si>
  <si>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</si>
  <si>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</si>
  <si>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</si>
  <si>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</si>
  <si>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</si>
  <si>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</si>
  <si>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</si>
  <si>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</si>
  <si>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</si>
  <si>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</si>
  <si>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</si>
  <si>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</si>
  <si>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</si>
  <si>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</si>
  <si>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</si>
  <si>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</si>
  <si>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</si>
  <si>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</si>
  <si>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</si>
  <si>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</si>
  <si>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</si>
  <si>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</si>
  <si>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</si>
  <si>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</si>
  <si>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</si>
  <si>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</si>
  <si>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</si>
  <si>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</si>
  <si>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</si>
  <si>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</si>
  <si>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</si>
  <si>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</si>
  <si>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</si>
  <si>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</si>
  <si>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</si>
  <si>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</si>
  <si>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</si>
  <si>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</si>
  <si>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</si>
  <si>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</si>
  <si>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</si>
  <si>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Oprava ŽB konstrukcí u bazénu</t>
  </si>
  <si>
    <t>STA</t>
  </si>
  <si>
    <t>1</t>
  </si>
  <si>
    <t>{8c6bcc69-b7ab-40cd-b34b-bb5775cab077}</t>
  </si>
  <si>
    <t>2</t>
  </si>
  <si>
    <t>03</t>
  </si>
  <si>
    <t>Vedlejší rozpočtové náklady</t>
  </si>
  <si>
    <t>{d72d8919-575c-4a70-8bfb-cd7e52018bc2}</t>
  </si>
  <si>
    <t>KRYCÍ LIST SOUPISU PRACÍ</t>
  </si>
  <si>
    <t>Objekt:</t>
  </si>
  <si>
    <t>02 - Oprava ŽB konstrukcí u bazénu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</si>
  <si>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</si>
  <si>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</si>
  <si>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</si>
  <si>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</si>
  <si>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</si>
  <si>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</si>
  <si>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</si>
  <si>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</si>
  <si>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</si>
  <si>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</si>
  <si>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</si>
  <si>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</si>
  <si>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</si>
  <si>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</si>
  <si>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</si>
  <si>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781 - Dokončovací práce - obklady</t>
  </si>
  <si>
    <t xml:space="preserve">    783 - Dokončovací práce - nátěry</t>
  </si>
  <si>
    <t xml:space="preserve">    789 - Povrchové úpravy ocelových konstrukcí a technologických zařízení</t>
  </si>
  <si>
    <t>OST - Ostatní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</si>
  <si>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</si>
  <si>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</si>
  <si>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</si>
  <si>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</si>
  <si>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</si>
  <si>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</si>
  <si>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</si>
  <si>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</si>
  <si>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</si>
  <si>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</si>
  <si>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</si>
  <si>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</si>
  <si>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</si>
  <si>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</si>
  <si>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</si>
  <si>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</si>
  <si>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</si>
  <si>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</si>
  <si>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</si>
  <si>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</si>
  <si>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</si>
  <si>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</si>
  <si>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</si>
  <si>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</si>
  <si>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</si>
  <si>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</si>
  <si>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</si>
  <si>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</si>
  <si>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115101202-1</t>
  </si>
  <si>
    <t>Čerpání vody</t>
  </si>
  <si>
    <t>hod</t>
  </si>
  <si>
    <t>4</t>
  </si>
  <si>
    <t>966875478</t>
  </si>
  <si>
    <t>VV</t>
  </si>
  <si>
    <t>"předpokládáme čerpání po dobu 2 měsíců, jedná se o mírné průsaky skrz trhlin ve zdivu"</t>
  </si>
  <si>
    <t>1140</t>
  </si>
  <si>
    <t>6</t>
  </si>
  <si>
    <t>Úpravy povrchů, podlahy a osazování výplní</t>
  </si>
  <si>
    <t>611135101-1</t>
  </si>
  <si>
    <t>Výplň sanační maltou</t>
  </si>
  <si>
    <t>m3</t>
  </si>
  <si>
    <t>628294636</t>
  </si>
  <si>
    <t>"Sanační malta WATERFIX RH - vyplnění vybouraného prostoru okolo chráničky v místě prostupů potrubí stěnami bazénu"</t>
  </si>
  <si>
    <t>11*0,25*0,275*0,850</t>
  </si>
  <si>
    <t>3</t>
  </si>
  <si>
    <t>M</t>
  </si>
  <si>
    <t>562846R</t>
  </si>
  <si>
    <t>tmel WATERFIX rapid</t>
  </si>
  <si>
    <t>litr</t>
  </si>
  <si>
    <t>8</t>
  </si>
  <si>
    <t>-2142716614</t>
  </si>
  <si>
    <t>"Těsnící tmel WATERFIX rapid - vnější vrstva v místě prostupů potrubí, skrz stěny bazénu"</t>
  </si>
  <si>
    <t>11*0,075*0,050*1000</t>
  </si>
  <si>
    <t>611142001</t>
  </si>
  <si>
    <t>Potažení vnitřních stropů sklovláknitým pletivem vtlačeným do tenkovrstvé hmoty</t>
  </si>
  <si>
    <t>m2</t>
  </si>
  <si>
    <t>156444098</t>
  </si>
  <si>
    <t>"Bazaltová výztužná síťka ARMOBET BW 22/22/1"</t>
  </si>
  <si>
    <t>"síťka se použije na  strp bazénu v suterénní chodbě okolo bazénu, na dalších místech předpokládáme 20 % plochy"</t>
  </si>
  <si>
    <t>"stropy"190,953</t>
  </si>
  <si>
    <t>5</t>
  </si>
  <si>
    <t>612142001</t>
  </si>
  <si>
    <t>Potažení vnitřních stěn sklovláknitým pletivem vtlačeným do tenkovrstvé hmoty</t>
  </si>
  <si>
    <t>-1388708886</t>
  </si>
  <si>
    <t>"síťka se použije na  stěny bazénu v suterénní chodbě okolo bazénu, na dalších místech předpokládáme 20 % plochy"</t>
  </si>
  <si>
    <t>"stěny"223,618</t>
  </si>
  <si>
    <t>624635341-1</t>
  </si>
  <si>
    <t>Tmelení hydraulickým tmelem spáry průřezu do 1200mm2</t>
  </si>
  <si>
    <t>m</t>
  </si>
  <si>
    <t>-1243560987</t>
  </si>
  <si>
    <t>"Vyspravení lokálních průsaků - vyplnění "U" spáry v betonu 25 x 45 mm, tmelem Waterfix rapid"</t>
  </si>
  <si>
    <t>19,0</t>
  </si>
  <si>
    <t>7</t>
  </si>
  <si>
    <t>632451103-1</t>
  </si>
  <si>
    <t>Cementový potěr ze suchých směsí tloušťky do 10 mm</t>
  </si>
  <si>
    <t>591225023</t>
  </si>
  <si>
    <t>"Sanační malta MONOCRETE ARG f s obsahem alkalirezistentních, skleněných vláken, tl. 10 mm - podlahy"</t>
  </si>
  <si>
    <t>"použije se na podlaze v místech, kde se provede lokální oprava povrchu, (předpokládáme 20 % plochy podlah)"</t>
  </si>
  <si>
    <t>71,140</t>
  </si>
  <si>
    <t>633121111</t>
  </si>
  <si>
    <t xml:space="preserve">Povrchová úprava průmyslových podlah pro střední provoz vsypovou směsí </t>
  </si>
  <si>
    <t>-1948255924</t>
  </si>
  <si>
    <t>"Minerální vsyp DENTOSTOP Q - podlahy, horní vsrtva nátěru EXTRAFIN se v celé ploše podlah opatří minerálním"</t>
  </si>
  <si>
    <t>"vsypem DENTOSTOP Q v množství 4 kg/m2"</t>
  </si>
  <si>
    <t>348,699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</si>
  <si>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</si>
  <si>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</si>
  <si>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</si>
  <si>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</si>
  <si>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1015368436</t>
  </si>
  <si>
    <t>"chodba okolo bazenu"152,357</t>
  </si>
  <si>
    <t>"vstupní chodba N"4,180</t>
  </si>
  <si>
    <t>"chodba k rozvodně vody a tepla"184,730</t>
  </si>
  <si>
    <t>Součet</t>
  </si>
  <si>
    <t>10</t>
  </si>
  <si>
    <t>952905131</t>
  </si>
  <si>
    <t>Vyklizení bahna s vodorovným přemístěním do 10 m</t>
  </si>
  <si>
    <t>842032000</t>
  </si>
  <si>
    <t>"Vyvezení naplavenin (bláta) z podlahy chodeb (předpokládáme, průměrnou tloušťku 50 mm v chodbě k rozvodně vody a tepla a 20 mm"</t>
  </si>
  <si>
    <t>"v ostatních prostorách"</t>
  </si>
  <si>
    <t>168,199*0,020</t>
  </si>
  <si>
    <t>172,8*0,050</t>
  </si>
  <si>
    <t>11</t>
  </si>
  <si>
    <t>952905191</t>
  </si>
  <si>
    <t>Příplatek k ceně za vyklizení bahna za vodorovné přemístění ZKD i započatých 10 m</t>
  </si>
  <si>
    <t>671558285</t>
  </si>
  <si>
    <t>Mezisoučet</t>
  </si>
  <si>
    <t>"předpoklad 20 m" 12,004*20</t>
  </si>
  <si>
    <t>12</t>
  </si>
  <si>
    <t>952905221</t>
  </si>
  <si>
    <t>Očištění stěn a podlah od nánosu bahna tlakovou vodou</t>
  </si>
  <si>
    <t>1579731091</t>
  </si>
  <si>
    <t>"Podlahy"</t>
  </si>
  <si>
    <t>"chodba okolo bazenu" 137,621</t>
  </si>
  <si>
    <t>"vstupní chodba N"13,189</t>
  </si>
  <si>
    <t>"úpravna vody"17,389</t>
  </si>
  <si>
    <t>"chodba k rozvodně vody a tepla vč. jímky M"188,43</t>
  </si>
  <si>
    <t>"Stropy (vodorovné a šikmé)"</t>
  </si>
  <si>
    <t>"chodba okolo bazenu" 152,357</t>
  </si>
  <si>
    <t>"chodba k rozvodně vody a tepla vč. jímky M"188,800</t>
  </si>
  <si>
    <t>"Svislé stěny"</t>
  </si>
  <si>
    <t>"chodba okolo bazenu - stěny bazenu" 86,576</t>
  </si>
  <si>
    <t>"vstupní chodba N"43,923</t>
  </si>
  <si>
    <t>"chodba okolo bazenu - vnější stěny " 157,080</t>
  </si>
  <si>
    <t>"chodba k rozvodně vody a tepla vč. jímky M"435,651</t>
  </si>
  <si>
    <t>"úpravna vody"32,472</t>
  </si>
  <si>
    <t>356,629+345,337+755,702</t>
  </si>
  <si>
    <t>13</t>
  </si>
  <si>
    <t>953334121</t>
  </si>
  <si>
    <t>Bobtnavý pásek do pracovních spar betonových kcí bentonitový 20 x 25 mm</t>
  </si>
  <si>
    <t>1819325031</t>
  </si>
  <si>
    <t>"Bentonitové těsnící bobtnavé pásky BENTOSTOP 20 x 25 mm, včetně  nalepení"</t>
  </si>
  <si>
    <t>11*2*0,190+11*2*0,345</t>
  </si>
  <si>
    <t>14</t>
  </si>
  <si>
    <t>56284680</t>
  </si>
  <si>
    <t>tmel bobtnavý  k lepení bentonitových pásek</t>
  </si>
  <si>
    <t>1718642852</t>
  </si>
  <si>
    <t xml:space="preserve">"BENTOSTOP TMEL - těsnící tmel mezi potrubím a chráničkou, </t>
  </si>
  <si>
    <t>11*0,0069*0,4</t>
  </si>
  <si>
    <t>0,030309*1000</t>
  </si>
  <si>
    <t>971042341-1</t>
  </si>
  <si>
    <t>Vybourání otvorů pl do 0,09 m2 tl do 900 mm</t>
  </si>
  <si>
    <t>kus</t>
  </si>
  <si>
    <t>2026309334</t>
  </si>
  <si>
    <t xml:space="preserve">"Vybourání betonu C16/20 - okolo prostupů potrubí skrz stěnu bazénu, </t>
  </si>
  <si>
    <t>"11*0,25*0,275*0,9"</t>
  </si>
  <si>
    <t>16</t>
  </si>
  <si>
    <t>974049132</t>
  </si>
  <si>
    <t>Vysekání rýh v betonových zdech hl do 50 mm š do 70 mm</t>
  </si>
  <si>
    <t>-1352032421</t>
  </si>
  <si>
    <t>"Vyspravení lokálních průsaků - vyříznutí "U" spáry v betonu 25 x 45 mm"</t>
  </si>
  <si>
    <t>19</t>
  </si>
  <si>
    <t>17</t>
  </si>
  <si>
    <t>977151111-1</t>
  </si>
  <si>
    <t>Jádrové vrty diamantovými korunkami do D 12  mm do stavebních materiálů</t>
  </si>
  <si>
    <t>-786326079</t>
  </si>
  <si>
    <t>"Vrty pro kotvy bazaltové síťky (ARMOBET BW - vláknité kotvy), v betonu C16/20 - stropy"</t>
  </si>
  <si>
    <t>"průměr vrtů 12 mm"</t>
  </si>
  <si>
    <t>"hloubka vrtů pod povrchem betonu po odbourní povrchové degradované vrstvy 75 mm"</t>
  </si>
  <si>
    <t>"plocha strop s kotvami 190,953 m2"</t>
  </si>
  <si>
    <t>"strana odpovídajícího čtverce 13,819 m"</t>
  </si>
  <si>
    <t>"vzdálenost - podélná, příčná 0,350 m"</t>
  </si>
  <si>
    <t>"počet vrtů podél strany čtverce 39,482 kusů"</t>
  </si>
  <si>
    <t>"celkový počet vrtů + délka vrtů průměr 12 mm"1558,797*0,075</t>
  </si>
  <si>
    <t>"Vrty pro kotvy bazaltové síťky (ARMOBET BW - vláknité kotvy), v betonu C16/20 - stěny"</t>
  </si>
  <si>
    <t>"plocha betonových stěn s kotvami 223,618 m2"</t>
  </si>
  <si>
    <t>"strana odpovídajícího čtverce 14,954 m"</t>
  </si>
  <si>
    <t>"počet vrtů podél strany čtverce 42,725 kusů"</t>
  </si>
  <si>
    <t>"celkový počet vrtů + délka vrtů průměr 12 mm"1825,455*0,075</t>
  </si>
  <si>
    <t>116,910+136,909</t>
  </si>
  <si>
    <t>18</t>
  </si>
  <si>
    <t>978059541</t>
  </si>
  <si>
    <t>Odsekání a odebrání obkladů stěn z vnitřních obkládaček plochy přes 1 m2</t>
  </si>
  <si>
    <t>-611935563</t>
  </si>
  <si>
    <t>"Odstranění obkladu z povrchu bazénu - v místech opravovaných prostupů, potrubí skrz stěnu bazénu (celkem 11 prostupů)"</t>
  </si>
  <si>
    <t>11*0,325*0,325</t>
  </si>
  <si>
    <t>985112112</t>
  </si>
  <si>
    <t>Odsekání degradovaného betonu stěn tl do 30 mm</t>
  </si>
  <si>
    <t>-1221929198</t>
  </si>
  <si>
    <t>"Odstranění degradovaného betonu v tl. 15 mm - svislé stěny, včetně drážek okolo prutů výztuže</t>
  </si>
  <si>
    <t>"chodba okolo bazenu - stěny bazenu"86,576</t>
  </si>
  <si>
    <t>"další prostory - předpokládáme 20 % plochy" 137,043</t>
  </si>
  <si>
    <t>20</t>
  </si>
  <si>
    <t>985112122</t>
  </si>
  <si>
    <t>Odsekání degradovaného betonu líce kleneb a podhledů tl do 30 mm</t>
  </si>
  <si>
    <t>31176582</t>
  </si>
  <si>
    <t>"Odstranění degradovaného betonu v tl. 15 mm - stropy (vodorovné a šikmé),včetně drážek okolo prutů výztuže</t>
  </si>
  <si>
    <t>"další prostory - předpokládáme 20 % plochy" 38,596</t>
  </si>
  <si>
    <t>985112131</t>
  </si>
  <si>
    <t>Odsekání degradovaného betonu rubu kleneb a podlah tl do 10 mm</t>
  </si>
  <si>
    <t>289971436</t>
  </si>
  <si>
    <t>"Odstranění degradovaného betonu v tl. 10 mm - podlahy, včetně drážek okolo prutů případně  výztuže</t>
  </si>
  <si>
    <t>"veškeré prostory - předpokládáme 20 % plochy" 68,070</t>
  </si>
  <si>
    <t>22</t>
  </si>
  <si>
    <t>985112192</t>
  </si>
  <si>
    <t>Příplatek k odsekání degradovaného betonu za práci ve stísněném prostoru</t>
  </si>
  <si>
    <t>665815330</t>
  </si>
  <si>
    <t>"uvažujeme z 30%"</t>
  </si>
  <si>
    <t>482,642/100*30</t>
  </si>
  <si>
    <t>23</t>
  </si>
  <si>
    <t>985233132-1</t>
  </si>
  <si>
    <t xml:space="preserve">Úprava spár zdrsněním </t>
  </si>
  <si>
    <t>-416401750</t>
  </si>
  <si>
    <t>"zdrsnění povrchu betonu 150 mm na každou stranu od spáry "</t>
  </si>
  <si>
    <t>20,0*0,15*2</t>
  </si>
  <si>
    <t>24</t>
  </si>
  <si>
    <t>985311112-1</t>
  </si>
  <si>
    <t>Reprofilace stěn jemnozrnnou betonovou  směsí tl 20 mm</t>
  </si>
  <si>
    <t>595691546</t>
  </si>
  <si>
    <t>"Sanační materiál MONOCRETE MONOMIX XP TH - náhrada, konstrukčního betonu - svislé stěny"</t>
  </si>
  <si>
    <t>"uvažujeme použití na strop a na stěny bazénu v suterénní chodbě okolo, bazénu; na dalších místechpředpokládáme použití na 20 % plochy stropů a stěn"</t>
  </si>
  <si>
    <t>"předpokládáme 2 vrstvy tl. 15 mm"</t>
  </si>
  <si>
    <t>"jedna vrstva"</t>
  </si>
  <si>
    <t>223,619*2</t>
  </si>
  <si>
    <t>25</t>
  </si>
  <si>
    <t>985311212-1</t>
  </si>
  <si>
    <t>Reprofilace stropů jemnozrnnou betonovou  směsí tl 20 mm</t>
  </si>
  <si>
    <t>-2132945542</t>
  </si>
  <si>
    <t>"Sanační materiál MONOCRETE MONOMIX XP TH - náhrada, konstrukčního betonu - stropy-vodorovné a šikmé"</t>
  </si>
  <si>
    <t>"chodba okolo bazenu - stěny bazenu" 152,357</t>
  </si>
  <si>
    <t>190,953*2</t>
  </si>
  <si>
    <t>26</t>
  </si>
  <si>
    <t>9853212R</t>
  </si>
  <si>
    <t xml:space="preserve">Ochranný nátěr na epoxidové bázi stěn, líce kleneb a podhledů 1 </t>
  </si>
  <si>
    <t>-1753571815</t>
  </si>
  <si>
    <t>"Nátěr ARMOGUARD N - inhibitor koroze (1 až 2 vrstvy, celkem 0,3 kg/m2),nátěr se nanese na celou plochu stropů a stěn"</t>
  </si>
  <si>
    <t>"stropy"345,337</t>
  </si>
  <si>
    <t>"stěny"771,789</t>
  </si>
  <si>
    <t>1117,126*2</t>
  </si>
  <si>
    <t>27</t>
  </si>
  <si>
    <t>985323211</t>
  </si>
  <si>
    <t>Spojovací můstek reprofilovaného betonu na akrylátové bázi tl 1 mm</t>
  </si>
  <si>
    <t>1775443004</t>
  </si>
  <si>
    <t>"Ochranný nátěr na výztuž (DENSOCRETE 333 tl. 1 mm, tzn. 2,1 kg/m2), předpokládáme, že ochranným nátěrem se opatří očištěná stávající výztuž"</t>
  </si>
  <si>
    <t>"a veškerá nová výztuž"</t>
  </si>
  <si>
    <t>"stávající výztuž"140,311</t>
  </si>
  <si>
    <t>"nová výztuž"2234,25*0,0314</t>
  </si>
  <si>
    <t>28</t>
  </si>
  <si>
    <t>985321911</t>
  </si>
  <si>
    <t>Příplatek k cenám ochranného nátěru výztuže za práce ve stísněném prostoru</t>
  </si>
  <si>
    <t>152796992</t>
  </si>
  <si>
    <t>"předpoklad 30%"(1117,126+210,466)/100*30</t>
  </si>
  <si>
    <t>29</t>
  </si>
  <si>
    <t>98533R</t>
  </si>
  <si>
    <t>Doplňující výztuž betonářská B500B</t>
  </si>
  <si>
    <t>t</t>
  </si>
  <si>
    <t>214770846</t>
  </si>
  <si>
    <t>"Doplněná betonářská výztuž - ocel B500B, včetně provázání, průměr 10 mm, osová vzdálnost, podélné i příčné výztuže 250 mm"</t>
  </si>
  <si>
    <t>"předpokládáme, že nová výztuž bude doplněna na 25 % plochy stěn, stropů"</t>
  </si>
  <si>
    <t>"plocha (345,337+771,789)*0,25=279,282m2"</t>
  </si>
  <si>
    <t>"strana odpovídajícího čtverce 16,712 m"</t>
  </si>
  <si>
    <t>"počet prutů v jednom směru 66,847 "</t>
  </si>
  <si>
    <t>"délka prutů celkem 2*66,847*16,712=2 234,25 m "</t>
  </si>
  <si>
    <t>"hmotnost 1bm (78,5*7850)/1000000=0,612 kg/m"</t>
  </si>
  <si>
    <t xml:space="preserve">"hmotnost celkem 0,616*2234,25=1376,298kg" </t>
  </si>
  <si>
    <t>(2234,25*0,616)/1000</t>
  </si>
  <si>
    <t>"včetně ztratného 8%"1,376*1,08</t>
  </si>
  <si>
    <t>30</t>
  </si>
  <si>
    <t>985564214-1</t>
  </si>
  <si>
    <t>Vláknité kotvy ARMOBET BW, včetně rozpínavé malty SUPERFIX TH pro vlepení kotev,  D+M</t>
  </si>
  <si>
    <t>1312039298</t>
  </si>
  <si>
    <t>"Rozpínavá malta SUPERFIX TH f pro vlepení vláknitých kotev, ARMOBET BW do vrtů"</t>
  </si>
  <si>
    <t>"hmotnost 28,692*1,90=54,515kg"</t>
  </si>
  <si>
    <t>"počet kusů kotev ARMOBET BW"1559+1825</t>
  </si>
  <si>
    <t>997</t>
  </si>
  <si>
    <t>Přesun sutě</t>
  </si>
  <si>
    <t>31</t>
  </si>
  <si>
    <t>997013211</t>
  </si>
  <si>
    <t>Vnitrostaveništní doprava suti a vybouraných hmot pro budovy v do 6 m ručně</t>
  </si>
  <si>
    <t>-944919803</t>
  </si>
  <si>
    <t>32</t>
  </si>
  <si>
    <t>997013219</t>
  </si>
  <si>
    <t>Příplatek k vnitrostaveništní dopravě suti a vybouraných hmot za zvětšenou dopravu suti ZKD 10 m</t>
  </si>
  <si>
    <t>-1185112015</t>
  </si>
  <si>
    <t>56,334*20 'Přepočtené koeficientem množství</t>
  </si>
  <si>
    <t>33</t>
  </si>
  <si>
    <t>997013501</t>
  </si>
  <si>
    <t>Odvoz suti a vybouraných hmot na skládku nebo meziskládku do 1 km se složením</t>
  </si>
  <si>
    <t>223886832</t>
  </si>
  <si>
    <t>34</t>
  </si>
  <si>
    <t>997013509</t>
  </si>
  <si>
    <t>Příplatek k odvozu suti a vybouraných hmot na skládku ZKD 1 km přes 1 km</t>
  </si>
  <si>
    <t>-538036056</t>
  </si>
  <si>
    <t>56,334*9 'Přepočtené koeficientem množství</t>
  </si>
  <si>
    <t>35</t>
  </si>
  <si>
    <t>997013802</t>
  </si>
  <si>
    <t>Poplatek za uložení na skládce (skládkovné) stavebního odpadu železobetonového kód odpadu 170 101</t>
  </si>
  <si>
    <t>-1422604678</t>
  </si>
  <si>
    <t>56,334-25,208</t>
  </si>
  <si>
    <t>36</t>
  </si>
  <si>
    <t>997013831</t>
  </si>
  <si>
    <t>Poplatek za uložení na skládce (skládkovné) stavebního odpadu směsného kód odpadu 170 904</t>
  </si>
  <si>
    <t>-943794393</t>
  </si>
  <si>
    <t>25,208</t>
  </si>
  <si>
    <t>998</t>
  </si>
  <si>
    <t>Přesun hmot</t>
  </si>
  <si>
    <t>37</t>
  </si>
  <si>
    <t>998018001</t>
  </si>
  <si>
    <t>Přesun hmot ruční pro budovy v do 6 m</t>
  </si>
  <si>
    <t>992368445</t>
  </si>
  <si>
    <t>38</t>
  </si>
  <si>
    <t>998018011</t>
  </si>
  <si>
    <t>Příplatek k ručnímu přesunu hmot pro budovy zděné za zvětšený přesun ZKD 100 m</t>
  </si>
  <si>
    <t>-1820795256</t>
  </si>
  <si>
    <t>34,014*2 'Přepočtené koeficientem množství</t>
  </si>
  <si>
    <t>PSV</t>
  </si>
  <si>
    <t>Práce a dodávky PSV</t>
  </si>
  <si>
    <t>711</t>
  </si>
  <si>
    <t>Izolace proti vodě, vlhkosti a plynům</t>
  </si>
  <si>
    <t>39</t>
  </si>
  <si>
    <t>711191001</t>
  </si>
  <si>
    <t>Provedení adhezního můstku na vodorovné ploše</t>
  </si>
  <si>
    <t>1526366503</t>
  </si>
  <si>
    <t>"Adhezní můstek DENSOCRETE 111 - tl. 1 mm (2,1 kg/m2) - podlahy, použije se na podlaze v místech, kde se provede lokální oprava povrchu"</t>
  </si>
  <si>
    <t>"(předpokládáme 20 % plochy podlah)"71,140</t>
  </si>
  <si>
    <t>40</t>
  </si>
  <si>
    <t>58581220</t>
  </si>
  <si>
    <t>můstek adhezní DENSOCRETE 111</t>
  </si>
  <si>
    <t>kg</t>
  </si>
  <si>
    <t>-1312818020</t>
  </si>
  <si>
    <t>71,14*2,25 'Přepočtené koeficientem množství</t>
  </si>
  <si>
    <t>41</t>
  </si>
  <si>
    <t>998711101</t>
  </si>
  <si>
    <t>Přesun hmot tonážní pro izolace proti vodě, vlhkosti a plynům v objektech výšky do 6 m</t>
  </si>
  <si>
    <t>-619636563</t>
  </si>
  <si>
    <t>42</t>
  </si>
  <si>
    <t>998711181</t>
  </si>
  <si>
    <t>Příplatek k přesunu hmot tonážní 711 prováděný bez použití mechanizace</t>
  </si>
  <si>
    <t>-1379753261</t>
  </si>
  <si>
    <t>781</t>
  </si>
  <si>
    <t>Dokončovací práce - obklady</t>
  </si>
  <si>
    <t>43</t>
  </si>
  <si>
    <t>781471921-1</t>
  </si>
  <si>
    <t xml:space="preserve">Oprava obkladu z obkladaček keramických </t>
  </si>
  <si>
    <t>-1728164975</t>
  </si>
  <si>
    <t>"Oprava obkladu na povrchu bazenu- v místech opravovaných prostupů potrubí skrz stěnu bazenu (celkem 11 prostupů).</t>
  </si>
  <si>
    <t>44</t>
  </si>
  <si>
    <t>59761071-1</t>
  </si>
  <si>
    <t xml:space="preserve">obklad keramický </t>
  </si>
  <si>
    <t>-1084726124</t>
  </si>
  <si>
    <t>1,162</t>
  </si>
  <si>
    <t>1,162*1,1 'Přepočtené koeficientem množství</t>
  </si>
  <si>
    <t>45</t>
  </si>
  <si>
    <t>998781101</t>
  </si>
  <si>
    <t>Přesun hmot tonážní pro obklady keramické v objektech v do 6 m</t>
  </si>
  <si>
    <t>-741748930</t>
  </si>
  <si>
    <t>46</t>
  </si>
  <si>
    <t>998781181</t>
  </si>
  <si>
    <t>Příplatek k přesunu hmot tonážní 781 prováděný bez použití mechanizace</t>
  </si>
  <si>
    <t>-1743282136</t>
  </si>
  <si>
    <t>783</t>
  </si>
  <si>
    <t>Dokončovací práce - nátěry</t>
  </si>
  <si>
    <t>47</t>
  </si>
  <si>
    <t>783823101</t>
  </si>
  <si>
    <t>Penetrační akrylátový nátěr hladkých betonových povrchů</t>
  </si>
  <si>
    <t>-1741456918</t>
  </si>
  <si>
    <t>"Penetrační nátěr BETOSIL fixativ - 1 vrstva, 0,15 kg/m2, stropy"</t>
  </si>
  <si>
    <t>"nátěrem se opatří veškerá plocha stropů a stěn"</t>
  </si>
  <si>
    <t>"chodba k rozvodně vody a tepla"188,800</t>
  </si>
  <si>
    <t>"Penetrační nátěr BETOSIL fixativ - 1 vrstva, 0,15 kg/m2, stěny"</t>
  </si>
  <si>
    <t>"chodba okolo bazenu - stěny bazenu"86,567</t>
  </si>
  <si>
    <t>"chodba okolo bazenu - vnější stěny" 157,080</t>
  </si>
  <si>
    <t>"chodba k rozvodně vody a tepla"449,739</t>
  </si>
  <si>
    <t>345,337+769,781</t>
  </si>
  <si>
    <t>48</t>
  </si>
  <si>
    <t>783823101-1</t>
  </si>
  <si>
    <t>Nátěr hladkých betonových povrchů</t>
  </si>
  <si>
    <t>782375569</t>
  </si>
  <si>
    <t>"Ochranný nátěr BETOSIL W - 2 vrstvy po 0,200 kg/m2, stropy"</t>
  </si>
  <si>
    <t>2*345,337</t>
  </si>
  <si>
    <t>"chodba k rozvodně vody a tepla"451,739</t>
  </si>
  <si>
    <t>771,781*2</t>
  </si>
  <si>
    <t>690,674+1543,562</t>
  </si>
  <si>
    <t>49</t>
  </si>
  <si>
    <t>783937151-1</t>
  </si>
  <si>
    <t>Krycí jednonásobný nátěr betonové podlahy</t>
  </si>
  <si>
    <t>67654759</t>
  </si>
  <si>
    <t>"Ochranný nátěr EXTRAFIN - podlahy, nátěr se provede na veškerých plochách podlah a na navazujícím pruhu"</t>
  </si>
  <si>
    <t>"stěn na výšku 100 mm"</t>
  </si>
  <si>
    <t>"provede se ve třech vrstvách 0,300 + 0,250 + 0,250 = 0,800 kg/m2"</t>
  </si>
  <si>
    <t>3*356,699</t>
  </si>
  <si>
    <t>789</t>
  </si>
  <si>
    <t>Povrchové úpravy ocelových konstrukcí a technologických zařízení</t>
  </si>
  <si>
    <t>50</t>
  </si>
  <si>
    <t>789111172</t>
  </si>
  <si>
    <t>Čištění ocelových konstrukcí na stupeň Sa 2,5</t>
  </si>
  <si>
    <t>-512824007</t>
  </si>
  <si>
    <t>"Oprava povrchové ochrany ponechaných stávajících ocelových prvků -očištění na stupeň čistoty Sa 2,5 "</t>
  </si>
  <si>
    <t>"předpokládaná plocha"28</t>
  </si>
  <si>
    <t>51</t>
  </si>
  <si>
    <t>789121172-1</t>
  </si>
  <si>
    <t>Čištění prutů stávající výztuže na stupeň Sa 2,5</t>
  </si>
  <si>
    <t>2142737472</t>
  </si>
  <si>
    <t>"očištění výztuže na 50 % plochy stropů s stěn)"</t>
  </si>
  <si>
    <t>"plocha (345,337+771,789)*0,50=558,563m2"</t>
  </si>
  <si>
    <t>"strana odpovídajícího čtverce 23,634m"</t>
  </si>
  <si>
    <t>"počet prutů v jednom směru 94,536 "</t>
  </si>
  <si>
    <t>"délka prutů celkem 2*94,536*23,634=4468,50m "</t>
  </si>
  <si>
    <t>"plocha povrchu na 1 bm 0,0314 m2/m"</t>
  </si>
  <si>
    <t>"plocha  celkem"0,031*4468,50</t>
  </si>
  <si>
    <t>52</t>
  </si>
  <si>
    <t>789325211</t>
  </si>
  <si>
    <t xml:space="preserve">Nátěr ocelových konstrukcí  dvousložkový epoxidový </t>
  </si>
  <si>
    <t>1006451429</t>
  </si>
  <si>
    <t>"Oprava povrchové ochrany ponechaných stávajících ocelových prvků -epoxidový nátěr 2 x0,300 mm"</t>
  </si>
  <si>
    <t xml:space="preserve">"předpokládaná plocha"30,0 </t>
  </si>
  <si>
    <t>OST</t>
  </si>
  <si>
    <t>Ostatní</t>
  </si>
  <si>
    <t>53</t>
  </si>
  <si>
    <t>Trubky TR. 80/205 mm z korozivzdorné oceli třídy 1.4301 - chráničky , D+M</t>
  </si>
  <si>
    <t>kpl</t>
  </si>
  <si>
    <t>1459669494</t>
  </si>
  <si>
    <t>"Trubky TR. 80/205 mm z korozivzdorné oceli třídy 1.4301 - chráničky , pro potrubí vedené prostupy skrz stěny bazénu; včetně podélného"</t>
  </si>
  <si>
    <t>"rozříznutí na dvě poloviny a opětovného slepení epoxidovým lepidlem"</t>
  </si>
  <si>
    <t>"11*4,776*0,950=49,909kg"1</t>
  </si>
  <si>
    <t>54</t>
  </si>
  <si>
    <t>OST1</t>
  </si>
  <si>
    <t>Přeložení elektroinstalace, D+M</t>
  </si>
  <si>
    <t>-1088902427</t>
  </si>
  <si>
    <t>"cca 220 m vedení, 25 svítidel, drobný materiál-vypínače, krabice"</t>
  </si>
  <si>
    <t>0,75</t>
  </si>
  <si>
    <t>55</t>
  </si>
  <si>
    <t>OST2</t>
  </si>
  <si>
    <t>Nové ocelové prvky pro uložení potrubí, včetně PKO, kotvení a přeložení potrubí, D+M</t>
  </si>
  <si>
    <t>138420137</t>
  </si>
  <si>
    <t>"včetně drobných ocelových prvků, které se nacházejí v dotčené oblasti a bude nutno je nahradit"</t>
  </si>
  <si>
    <t>"předpokládaná plocha povrchu ocelových konstrukcí je 100 m2 (očištění na stupeň čistoty Sa 2,5 a epox. nátěr 2 x 0,300mm"</t>
  </si>
  <si>
    <t>2,0</t>
  </si>
  <si>
    <t>03 -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</si>
  <si>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</si>
  <si>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</si>
  <si>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</si>
  <si>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</si>
  <si>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</si>
  <si>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VRN3</t>
  </si>
  <si>
    <t>030001000</t>
  </si>
  <si>
    <t>1024</t>
  </si>
  <si>
    <t>-1996285483</t>
  </si>
  <si>
    <t>VRN4</t>
  </si>
  <si>
    <t>Inženýrská činnost</t>
  </si>
  <si>
    <t>043002000</t>
  </si>
  <si>
    <t>Zkoušky a ostatní měření</t>
  </si>
  <si>
    <t>-110082933</t>
  </si>
  <si>
    <t>"Průkazní a kontrolní zkoušky betonu - ověření vlivu přísad"1</t>
  </si>
  <si>
    <t>VRN6</t>
  </si>
  <si>
    <t>063503000</t>
  </si>
  <si>
    <t>Práce ve stísněném prostoru</t>
  </si>
  <si>
    <t>1543724478</t>
  </si>
  <si>
    <t>VRN9</t>
  </si>
  <si>
    <t>094002000</t>
  </si>
  <si>
    <t>Ostatní náklady související s výstavbou</t>
  </si>
  <si>
    <t>-1573755341</t>
  </si>
  <si>
    <t>"Vyčištění vnitřního prostoru sloupů"</t>
  </si>
  <si>
    <t>"Vysušení konstrukcí"1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</si>
</sst>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3" t="s">
        <v>14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3"/>
      <c r="AQ5" s="23"/>
      <c r="AR5" s="21"/>
      <c r="BE5" s="29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5" t="s">
        <v>17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3"/>
      <c r="AQ6" s="23"/>
      <c r="AR6" s="21"/>
      <c r="BE6" s="29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3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3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93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29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3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30</v>
      </c>
      <c r="AO13" s="23"/>
      <c r="AP13" s="23"/>
      <c r="AQ13" s="23"/>
      <c r="AR13" s="21"/>
      <c r="BE13" s="293"/>
      <c r="BS13" s="18" t="s">
        <v>6</v>
      </c>
    </row>
    <row r="14" spans="2:71" ht="12.75">
      <c r="B14" s="22"/>
      <c r="C14" s="23"/>
      <c r="D14" s="23"/>
      <c r="E14" s="316" t="s">
        <v>30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29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3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293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293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3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3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93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3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3"/>
    </row>
    <row r="23" spans="2:57" s="1" customFormat="1" ht="16.5" customHeight="1">
      <c r="B23" s="22"/>
      <c r="C23" s="23"/>
      <c r="D23" s="23"/>
      <c r="E23" s="318" t="s">
        <v>38</v>
      </c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23"/>
      <c r="AP23" s="23"/>
      <c r="AQ23" s="23"/>
      <c r="AR23" s="21"/>
      <c r="BE23" s="29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3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5">
        <f>ROUND(AG94,2)</f>
        <v>0</v>
      </c>
      <c r="AL26" s="296"/>
      <c r="AM26" s="296"/>
      <c r="AN26" s="296"/>
      <c r="AO26" s="296"/>
      <c r="AP26" s="37"/>
      <c r="AQ26" s="37"/>
      <c r="AR26" s="40"/>
      <c r="BE26" s="29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9" t="s">
        <v>40</v>
      </c>
      <c r="M28" s="319"/>
      <c r="N28" s="319"/>
      <c r="O28" s="319"/>
      <c r="P28" s="319"/>
      <c r="Q28" s="37"/>
      <c r="R28" s="37"/>
      <c r="S28" s="37"/>
      <c r="T28" s="37"/>
      <c r="U28" s="37"/>
      <c r="V28" s="37"/>
      <c r="W28" s="319" t="s">
        <v>41</v>
      </c>
      <c r="X28" s="319"/>
      <c r="Y28" s="319"/>
      <c r="Z28" s="319"/>
      <c r="AA28" s="319"/>
      <c r="AB28" s="319"/>
      <c r="AC28" s="319"/>
      <c r="AD28" s="319"/>
      <c r="AE28" s="319"/>
      <c r="AF28" s="37"/>
      <c r="AG28" s="37"/>
      <c r="AH28" s="37"/>
      <c r="AI28" s="37"/>
      <c r="AJ28" s="37"/>
      <c r="AK28" s="319" t="s">
        <v>42</v>
      </c>
      <c r="AL28" s="319"/>
      <c r="AM28" s="319"/>
      <c r="AN28" s="319"/>
      <c r="AO28" s="319"/>
      <c r="AP28" s="37"/>
      <c r="AQ28" s="37"/>
      <c r="AR28" s="40"/>
      <c r="BE28" s="293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20">
        <v>0.21</v>
      </c>
      <c r="M29" s="291"/>
      <c r="N29" s="291"/>
      <c r="O29" s="291"/>
      <c r="P29" s="291"/>
      <c r="Q29" s="42"/>
      <c r="R29" s="42"/>
      <c r="S29" s="42"/>
      <c r="T29" s="42"/>
      <c r="U29" s="42"/>
      <c r="V29" s="42"/>
      <c r="W29" s="290">
        <f>ROUND(AZ94,2)</f>
        <v>0</v>
      </c>
      <c r="X29" s="291"/>
      <c r="Y29" s="291"/>
      <c r="Z29" s="291"/>
      <c r="AA29" s="291"/>
      <c r="AB29" s="291"/>
      <c r="AC29" s="291"/>
      <c r="AD29" s="291"/>
      <c r="AE29" s="291"/>
      <c r="AF29" s="42"/>
      <c r="AG29" s="42"/>
      <c r="AH29" s="42"/>
      <c r="AI29" s="42"/>
      <c r="AJ29" s="42"/>
      <c r="AK29" s="290">
        <f>ROUND(AV94,2)</f>
        <v>0</v>
      </c>
      <c r="AL29" s="291"/>
      <c r="AM29" s="291"/>
      <c r="AN29" s="291"/>
      <c r="AO29" s="291"/>
      <c r="AP29" s="42"/>
      <c r="AQ29" s="42"/>
      <c r="AR29" s="43"/>
      <c r="BE29" s="294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20">
        <v>0.15</v>
      </c>
      <c r="M30" s="291"/>
      <c r="N30" s="291"/>
      <c r="O30" s="291"/>
      <c r="P30" s="291"/>
      <c r="Q30" s="42"/>
      <c r="R30" s="42"/>
      <c r="S30" s="42"/>
      <c r="T30" s="42"/>
      <c r="U30" s="42"/>
      <c r="V30" s="42"/>
      <c r="W30" s="290">
        <f>ROUND(BA94,2)</f>
        <v>0</v>
      </c>
      <c r="X30" s="291"/>
      <c r="Y30" s="291"/>
      <c r="Z30" s="291"/>
      <c r="AA30" s="291"/>
      <c r="AB30" s="291"/>
      <c r="AC30" s="291"/>
      <c r="AD30" s="291"/>
      <c r="AE30" s="291"/>
      <c r="AF30" s="42"/>
      <c r="AG30" s="42"/>
      <c r="AH30" s="42"/>
      <c r="AI30" s="42"/>
      <c r="AJ30" s="42"/>
      <c r="AK30" s="290">
        <f>ROUND(AW94,2)</f>
        <v>0</v>
      </c>
      <c r="AL30" s="291"/>
      <c r="AM30" s="291"/>
      <c r="AN30" s="291"/>
      <c r="AO30" s="291"/>
      <c r="AP30" s="42"/>
      <c r="AQ30" s="42"/>
      <c r="AR30" s="43"/>
      <c r="BE30" s="294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20">
        <v>0.21</v>
      </c>
      <c r="M31" s="291"/>
      <c r="N31" s="291"/>
      <c r="O31" s="291"/>
      <c r="P31" s="291"/>
      <c r="Q31" s="42"/>
      <c r="R31" s="42"/>
      <c r="S31" s="42"/>
      <c r="T31" s="42"/>
      <c r="U31" s="42"/>
      <c r="V31" s="42"/>
      <c r="W31" s="290">
        <f>ROUND(BB94,2)</f>
        <v>0</v>
      </c>
      <c r="X31" s="291"/>
      <c r="Y31" s="291"/>
      <c r="Z31" s="291"/>
      <c r="AA31" s="291"/>
      <c r="AB31" s="291"/>
      <c r="AC31" s="291"/>
      <c r="AD31" s="291"/>
      <c r="AE31" s="291"/>
      <c r="AF31" s="42"/>
      <c r="AG31" s="42"/>
      <c r="AH31" s="42"/>
      <c r="AI31" s="42"/>
      <c r="AJ31" s="42"/>
      <c r="AK31" s="290">
        <v>0</v>
      </c>
      <c r="AL31" s="291"/>
      <c r="AM31" s="291"/>
      <c r="AN31" s="291"/>
      <c r="AO31" s="291"/>
      <c r="AP31" s="42"/>
      <c r="AQ31" s="42"/>
      <c r="AR31" s="43"/>
      <c r="BE31" s="294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20">
        <v>0.15</v>
      </c>
      <c r="M32" s="291"/>
      <c r="N32" s="291"/>
      <c r="O32" s="291"/>
      <c r="P32" s="291"/>
      <c r="Q32" s="42"/>
      <c r="R32" s="42"/>
      <c r="S32" s="42"/>
      <c r="T32" s="42"/>
      <c r="U32" s="42"/>
      <c r="V32" s="42"/>
      <c r="W32" s="290">
        <f>ROUND(BC94,2)</f>
        <v>0</v>
      </c>
      <c r="X32" s="291"/>
      <c r="Y32" s="291"/>
      <c r="Z32" s="291"/>
      <c r="AA32" s="291"/>
      <c r="AB32" s="291"/>
      <c r="AC32" s="291"/>
      <c r="AD32" s="291"/>
      <c r="AE32" s="291"/>
      <c r="AF32" s="42"/>
      <c r="AG32" s="42"/>
      <c r="AH32" s="42"/>
      <c r="AI32" s="42"/>
      <c r="AJ32" s="42"/>
      <c r="AK32" s="290">
        <v>0</v>
      </c>
      <c r="AL32" s="291"/>
      <c r="AM32" s="291"/>
      <c r="AN32" s="291"/>
      <c r="AO32" s="291"/>
      <c r="AP32" s="42"/>
      <c r="AQ32" s="42"/>
      <c r="AR32" s="43"/>
      <c r="BE32" s="294"/>
    </row>
    <row r="33" spans="2:57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20">
        <v>0</v>
      </c>
      <c r="M33" s="291"/>
      <c r="N33" s="291"/>
      <c r="O33" s="291"/>
      <c r="P33" s="291"/>
      <c r="Q33" s="42"/>
      <c r="R33" s="42"/>
      <c r="S33" s="42"/>
      <c r="T33" s="42"/>
      <c r="U33" s="42"/>
      <c r="V33" s="42"/>
      <c r="W33" s="290">
        <f>ROUND(BD94,2)</f>
        <v>0</v>
      </c>
      <c r="X33" s="291"/>
      <c r="Y33" s="291"/>
      <c r="Z33" s="291"/>
      <c r="AA33" s="291"/>
      <c r="AB33" s="291"/>
      <c r="AC33" s="291"/>
      <c r="AD33" s="291"/>
      <c r="AE33" s="291"/>
      <c r="AF33" s="42"/>
      <c r="AG33" s="42"/>
      <c r="AH33" s="42"/>
      <c r="AI33" s="42"/>
      <c r="AJ33" s="42"/>
      <c r="AK33" s="290">
        <v>0</v>
      </c>
      <c r="AL33" s="291"/>
      <c r="AM33" s="291"/>
      <c r="AN33" s="291"/>
      <c r="AO33" s="291"/>
      <c r="AP33" s="42"/>
      <c r="AQ33" s="42"/>
      <c r="AR33" s="43"/>
      <c r="BE33" s="294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3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97" t="s">
        <v>51</v>
      </c>
      <c r="Y35" s="298"/>
      <c r="Z35" s="298"/>
      <c r="AA35" s="298"/>
      <c r="AB35" s="298"/>
      <c r="AC35" s="46"/>
      <c r="AD35" s="46"/>
      <c r="AE35" s="46"/>
      <c r="AF35" s="46"/>
      <c r="AG35" s="46"/>
      <c r="AH35" s="46"/>
      <c r="AI35" s="46"/>
      <c r="AJ35" s="46"/>
      <c r="AK35" s="299">
        <f>SUM(AK26:AK33)</f>
        <v>0</v>
      </c>
      <c r="AL35" s="298"/>
      <c r="AM35" s="298"/>
      <c r="AN35" s="298"/>
      <c r="AO35" s="30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01b-2020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0" t="str">
        <f>K6</f>
        <v>1.základní škola Hořovice</v>
      </c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Hořovice - Komenského 1245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2" t="str">
        <f>IF(AN8="","",AN8)</f>
        <v>2. 1. 2020</v>
      </c>
      <c r="AN87" s="312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1.základní škola Hořovice, 268 01 Hořovice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31</v>
      </c>
      <c r="AJ89" s="37"/>
      <c r="AK89" s="37"/>
      <c r="AL89" s="37"/>
      <c r="AM89" s="308" t="str">
        <f>IF(E17="","",E17)</f>
        <v>Ing. Roman Šafář</v>
      </c>
      <c r="AN89" s="309"/>
      <c r="AO89" s="309"/>
      <c r="AP89" s="309"/>
      <c r="AQ89" s="37"/>
      <c r="AR89" s="40"/>
      <c r="AS89" s="302" t="s">
        <v>59</v>
      </c>
      <c r="AT89" s="30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308" t="str">
        <f>IF(E20="","",E20)</f>
        <v xml:space="preserve"> </v>
      </c>
      <c r="AN90" s="309"/>
      <c r="AO90" s="309"/>
      <c r="AP90" s="309"/>
      <c r="AQ90" s="37"/>
      <c r="AR90" s="40"/>
      <c r="AS90" s="304"/>
      <c r="AT90" s="30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6"/>
      <c r="AT91" s="30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1" t="s">
        <v>60</v>
      </c>
      <c r="D92" s="322"/>
      <c r="E92" s="322"/>
      <c r="F92" s="322"/>
      <c r="G92" s="322"/>
      <c r="H92" s="74"/>
      <c r="I92" s="323" t="s">
        <v>61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4" t="s">
        <v>62</v>
      </c>
      <c r="AH92" s="322"/>
      <c r="AI92" s="322"/>
      <c r="AJ92" s="322"/>
      <c r="AK92" s="322"/>
      <c r="AL92" s="322"/>
      <c r="AM92" s="322"/>
      <c r="AN92" s="323" t="s">
        <v>63</v>
      </c>
      <c r="AO92" s="322"/>
      <c r="AP92" s="325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29">
        <f>ROUND(SUM(AG95:AG96),2)</f>
        <v>0</v>
      </c>
      <c r="AH94" s="329"/>
      <c r="AI94" s="329"/>
      <c r="AJ94" s="329"/>
      <c r="AK94" s="329"/>
      <c r="AL94" s="329"/>
      <c r="AM94" s="329"/>
      <c r="AN94" s="330">
        <f>SUM(AG94,AT94)</f>
        <v>0</v>
      </c>
      <c r="AO94" s="330"/>
      <c r="AP94" s="330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7" customFormat="1" ht="16.5" customHeight="1">
      <c r="A95" s="94" t="s">
        <v>83</v>
      </c>
      <c r="B95" s="95"/>
      <c r="C95" s="96"/>
      <c r="D95" s="328" t="s">
        <v>84</v>
      </c>
      <c r="E95" s="328"/>
      <c r="F95" s="328"/>
      <c r="G95" s="328"/>
      <c r="H95" s="328"/>
      <c r="I95" s="97"/>
      <c r="J95" s="328" t="s">
        <v>85</v>
      </c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6">
        <f>'02 - Oprava ŽB konstrukcí...'!J32</f>
        <v>0</v>
      </c>
      <c r="AH95" s="327"/>
      <c r="AI95" s="327"/>
      <c r="AJ95" s="327"/>
      <c r="AK95" s="327"/>
      <c r="AL95" s="327"/>
      <c r="AM95" s="327"/>
      <c r="AN95" s="326">
        <f>SUM(AG95,AT95)</f>
        <v>0</v>
      </c>
      <c r="AO95" s="327"/>
      <c r="AP95" s="327"/>
      <c r="AQ95" s="98" t="s">
        <v>86</v>
      </c>
      <c r="AR95" s="99"/>
      <c r="AS95" s="100">
        <v>0</v>
      </c>
      <c r="AT95" s="101">
        <f>ROUND(SUM(AV95:AW95),2)</f>
        <v>0</v>
      </c>
      <c r="AU95" s="102">
        <f>'02 - Oprava ŽB konstrukcí...'!P138</f>
        <v>0</v>
      </c>
      <c r="AV95" s="101">
        <f>'02 - Oprava ŽB konstrukcí...'!J35</f>
        <v>0</v>
      </c>
      <c r="AW95" s="101">
        <f>'02 - Oprava ŽB konstrukcí...'!J36</f>
        <v>0</v>
      </c>
      <c r="AX95" s="101">
        <f>'02 - Oprava ŽB konstrukcí...'!J37</f>
        <v>0</v>
      </c>
      <c r="AY95" s="101">
        <f>'02 - Oprava ŽB konstrukcí...'!J38</f>
        <v>0</v>
      </c>
      <c r="AZ95" s="101">
        <f>'02 - Oprava ŽB konstrukcí...'!F35</f>
        <v>0</v>
      </c>
      <c r="BA95" s="101">
        <f>'02 - Oprava ŽB konstrukcí...'!F36</f>
        <v>0</v>
      </c>
      <c r="BB95" s="101">
        <f>'02 - Oprava ŽB konstrukcí...'!F37</f>
        <v>0</v>
      </c>
      <c r="BC95" s="101">
        <f>'02 - Oprava ŽB konstrukcí...'!F38</f>
        <v>0</v>
      </c>
      <c r="BD95" s="103">
        <f>'02 - Oprava ŽB konstrukcí...'!F39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16.5" customHeight="1">
      <c r="A96" s="94" t="s">
        <v>83</v>
      </c>
      <c r="B96" s="95"/>
      <c r="C96" s="96"/>
      <c r="D96" s="328" t="s">
        <v>90</v>
      </c>
      <c r="E96" s="328"/>
      <c r="F96" s="328"/>
      <c r="G96" s="328"/>
      <c r="H96" s="328"/>
      <c r="I96" s="97"/>
      <c r="J96" s="328" t="s">
        <v>91</v>
      </c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6">
        <f>'03 - Vedlejší rozpočtové ...'!J32</f>
        <v>0</v>
      </c>
      <c r="AH96" s="327"/>
      <c r="AI96" s="327"/>
      <c r="AJ96" s="327"/>
      <c r="AK96" s="327"/>
      <c r="AL96" s="327"/>
      <c r="AM96" s="327"/>
      <c r="AN96" s="326">
        <f>SUM(AG96,AT96)</f>
        <v>0</v>
      </c>
      <c r="AO96" s="327"/>
      <c r="AP96" s="327"/>
      <c r="AQ96" s="98" t="s">
        <v>86</v>
      </c>
      <c r="AR96" s="99"/>
      <c r="AS96" s="105">
        <v>0</v>
      </c>
      <c r="AT96" s="106">
        <f>ROUND(SUM(AV96:AW96),2)</f>
        <v>0</v>
      </c>
      <c r="AU96" s="107">
        <f>'03 - Vedlejší rozpočtové ...'!P131</f>
        <v>0</v>
      </c>
      <c r="AV96" s="106">
        <f>'03 - Vedlejší rozpočtové ...'!J35</f>
        <v>0</v>
      </c>
      <c r="AW96" s="106">
        <f>'03 - Vedlejší rozpočtové ...'!J36</f>
        <v>0</v>
      </c>
      <c r="AX96" s="106">
        <f>'03 - Vedlejší rozpočtové ...'!J37</f>
        <v>0</v>
      </c>
      <c r="AY96" s="106">
        <f>'03 - Vedlejší rozpočtové ...'!J38</f>
        <v>0</v>
      </c>
      <c r="AZ96" s="106">
        <f>'03 - Vedlejší rozpočtové ...'!F35</f>
        <v>0</v>
      </c>
      <c r="BA96" s="106">
        <f>'03 - Vedlejší rozpočtové ...'!F36</f>
        <v>0</v>
      </c>
      <c r="BB96" s="106">
        <f>'03 - Vedlejší rozpočtové ...'!F37</f>
        <v>0</v>
      </c>
      <c r="BC96" s="106">
        <f>'03 - Vedlejší rozpočtové ...'!F38</f>
        <v>0</v>
      </c>
      <c r="BD96" s="108">
        <f>'03 - Vedlejší rozpočtové ...'!F39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</v>
      </c>
      <c r="CM96" s="104" t="s">
        <v>89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rKhGeQeBWYWrC3luDzIZtIKN3YIfY2HorNlSY3VS0HrCeHEZKEI6GUdEHv0pu1bpj99ZFdnT8nCRNSWTWdodyA==" saltValue="od0TPuigCjCzp1eusV0s0XIGzFE0tPUMrM+hsr3CualhHxy9Pg4jj+9Ib4/DK9hUI3jMTl9zPb8y1r/3DH3zPg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2 - Oprava ŽB konstrukcí...'!C2" display="/"/>
    <hyperlink ref="A96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8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93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1.základní škola Hořovice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94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95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27</v>
      </c>
      <c r="F15" s="35"/>
      <c r="G15" s="35"/>
      <c r="H15" s="35"/>
      <c r="I15" s="118" t="s">
        <v>28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29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31</v>
      </c>
      <c r="E20" s="35"/>
      <c r="F20" s="35"/>
      <c r="G20" s="35"/>
      <c r="H20" s="35"/>
      <c r="I20" s="118" t="s">
        <v>25</v>
      </c>
      <c r="J20" s="117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28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28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38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7" t="s">
        <v>96</v>
      </c>
      <c r="E30" s="35"/>
      <c r="F30" s="35"/>
      <c r="G30" s="35"/>
      <c r="H30" s="35"/>
      <c r="I30" s="116"/>
      <c r="J30" s="126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7" t="s">
        <v>97</v>
      </c>
      <c r="E31" s="35"/>
      <c r="F31" s="35"/>
      <c r="G31" s="35"/>
      <c r="H31" s="35"/>
      <c r="I31" s="116"/>
      <c r="J31" s="126">
        <f>J111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39</v>
      </c>
      <c r="E32" s="35"/>
      <c r="F32" s="35"/>
      <c r="G32" s="35"/>
      <c r="H32" s="35"/>
      <c r="I32" s="116"/>
      <c r="J32" s="129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41</v>
      </c>
      <c r="G34" s="35"/>
      <c r="H34" s="35"/>
      <c r="I34" s="131" t="s">
        <v>40</v>
      </c>
      <c r="J34" s="130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43</v>
      </c>
      <c r="E35" s="115" t="s">
        <v>44</v>
      </c>
      <c r="F35" s="133">
        <f>ROUND((SUM(BE111:BE118)+SUM(BE138:BE428)),2)</f>
        <v>0</v>
      </c>
      <c r="G35" s="35"/>
      <c r="H35" s="35"/>
      <c r="I35" s="134">
        <v>0.21</v>
      </c>
      <c r="J35" s="133">
        <f>ROUND(((SUM(BE111:BE118)+SUM(BE138:BE428))*I35),2)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45</v>
      </c>
      <c r="F36" s="133">
        <f>ROUND((SUM(BF111:BF118)+SUM(BF138:BF428)),2)</f>
        <v>0</v>
      </c>
      <c r="G36" s="35"/>
      <c r="H36" s="35"/>
      <c r="I36" s="134">
        <v>0.15</v>
      </c>
      <c r="J36" s="133">
        <f>ROUND(((SUM(BF111:BF118)+SUM(BF138:BF428))*I36),2)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3">
        <f>ROUND((SUM(BG111:BG118)+SUM(BG138:BG428)),2)</f>
        <v>0</v>
      </c>
      <c r="G37" s="35"/>
      <c r="H37" s="35"/>
      <c r="I37" s="134">
        <v>0.21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3">
        <f>ROUND((SUM(BH111:BH118)+SUM(BH138:BH428)),2)</f>
        <v>0</v>
      </c>
      <c r="G38" s="35"/>
      <c r="H38" s="35"/>
      <c r="I38" s="134">
        <v>0.15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3">
        <f>ROUND((SUM(BI111:BI118)+SUM(BI138:BI428)),2)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49</v>
      </c>
      <c r="E41" s="137"/>
      <c r="F41" s="137"/>
      <c r="G41" s="138" t="s">
        <v>50</v>
      </c>
      <c r="H41" s="139" t="s">
        <v>51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3" t="s">
        <v>52</v>
      </c>
      <c r="E50" s="144"/>
      <c r="F50" s="144"/>
      <c r="G50" s="143" t="s">
        <v>53</v>
      </c>
      <c r="H50" s="144"/>
      <c r="I50" s="145"/>
      <c r="J50" s="144"/>
      <c r="K50" s="14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6" t="s">
        <v>54</v>
      </c>
      <c r="E61" s="147"/>
      <c r="F61" s="148" t="s">
        <v>55</v>
      </c>
      <c r="G61" s="146" t="s">
        <v>54</v>
      </c>
      <c r="H61" s="147"/>
      <c r="I61" s="149"/>
      <c r="J61" s="150" t="s">
        <v>55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3" t="s">
        <v>56</v>
      </c>
      <c r="E65" s="151"/>
      <c r="F65" s="151"/>
      <c r="G65" s="143" t="s">
        <v>57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6" t="s">
        <v>54</v>
      </c>
      <c r="E76" s="147"/>
      <c r="F76" s="148" t="s">
        <v>55</v>
      </c>
      <c r="G76" s="146" t="s">
        <v>54</v>
      </c>
      <c r="H76" s="147"/>
      <c r="I76" s="149"/>
      <c r="J76" s="150" t="s">
        <v>55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8" t="str">
        <f>E7</f>
        <v>1.základní škola Hořovice</v>
      </c>
      <c r="F85" s="339"/>
      <c r="G85" s="339"/>
      <c r="H85" s="33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94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0" t="str">
        <f>E9</f>
        <v>02 - Oprava ŽB konstrukcí u bazénu</v>
      </c>
      <c r="F87" s="340"/>
      <c r="G87" s="340"/>
      <c r="H87" s="34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Hořovice - Komenského 1245</v>
      </c>
      <c r="G89" s="37"/>
      <c r="H89" s="37"/>
      <c r="I89" s="118" t="s">
        <v>22</v>
      </c>
      <c r="J89" s="67" t="str">
        <f>IF(J12="","",J12)</f>
        <v>2. 1. 2020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1.základní škola Hořovice, 268 01 Hořovice</v>
      </c>
      <c r="G91" s="37"/>
      <c r="H91" s="37"/>
      <c r="I91" s="118" t="s">
        <v>31</v>
      </c>
      <c r="J91" s="33" t="str">
        <f>E21</f>
        <v>Ing. Roman Šafář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29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99</v>
      </c>
      <c r="D94" s="160"/>
      <c r="E94" s="160"/>
      <c r="F94" s="160"/>
      <c r="G94" s="160"/>
      <c r="H94" s="160"/>
      <c r="I94" s="161"/>
      <c r="J94" s="162" t="s">
        <v>100</v>
      </c>
      <c r="K94" s="16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3" t="s">
        <v>101</v>
      </c>
      <c r="D96" s="37"/>
      <c r="E96" s="37"/>
      <c r="F96" s="37"/>
      <c r="G96" s="37"/>
      <c r="H96" s="37"/>
      <c r="I96" s="116"/>
      <c r="J96" s="85">
        <f>J138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2:12" s="9" customFormat="1" ht="24.95" customHeight="1">
      <c r="B97" s="164"/>
      <c r="C97" s="165"/>
      <c r="D97" s="166" t="s">
        <v>103</v>
      </c>
      <c r="E97" s="167"/>
      <c r="F97" s="167"/>
      <c r="G97" s="167"/>
      <c r="H97" s="167"/>
      <c r="I97" s="168"/>
      <c r="J97" s="169">
        <f>J139</f>
        <v>0</v>
      </c>
      <c r="K97" s="165"/>
      <c r="L97" s="170"/>
    </row>
    <row r="98" spans="2:12" s="10" customFormat="1" ht="19.9" customHeight="1">
      <c r="B98" s="171"/>
      <c r="C98" s="172"/>
      <c r="D98" s="173" t="s">
        <v>104</v>
      </c>
      <c r="E98" s="174"/>
      <c r="F98" s="174"/>
      <c r="G98" s="174"/>
      <c r="H98" s="174"/>
      <c r="I98" s="175"/>
      <c r="J98" s="176">
        <f>J140</f>
        <v>0</v>
      </c>
      <c r="K98" s="172"/>
      <c r="L98" s="177"/>
    </row>
    <row r="99" spans="2:12" s="10" customFormat="1" ht="19.9" customHeight="1">
      <c r="B99" s="171"/>
      <c r="C99" s="172"/>
      <c r="D99" s="173" t="s">
        <v>105</v>
      </c>
      <c r="E99" s="174"/>
      <c r="F99" s="174"/>
      <c r="G99" s="174"/>
      <c r="H99" s="174"/>
      <c r="I99" s="175"/>
      <c r="J99" s="176">
        <f>J144</f>
        <v>0</v>
      </c>
      <c r="K99" s="172"/>
      <c r="L99" s="177"/>
    </row>
    <row r="100" spans="2:12" s="10" customFormat="1" ht="19.9" customHeight="1">
      <c r="B100" s="171"/>
      <c r="C100" s="172"/>
      <c r="D100" s="173" t="s">
        <v>106</v>
      </c>
      <c r="E100" s="174"/>
      <c r="F100" s="174"/>
      <c r="G100" s="174"/>
      <c r="H100" s="174"/>
      <c r="I100" s="175"/>
      <c r="J100" s="176">
        <f>J170</f>
        <v>0</v>
      </c>
      <c r="K100" s="172"/>
      <c r="L100" s="177"/>
    </row>
    <row r="101" spans="2:12" s="10" customFormat="1" ht="19.9" customHeight="1">
      <c r="B101" s="171"/>
      <c r="C101" s="172"/>
      <c r="D101" s="173" t="s">
        <v>107</v>
      </c>
      <c r="E101" s="174"/>
      <c r="F101" s="174"/>
      <c r="G101" s="174"/>
      <c r="H101" s="174"/>
      <c r="I101" s="175"/>
      <c r="J101" s="176">
        <f>J328</f>
        <v>0</v>
      </c>
      <c r="K101" s="172"/>
      <c r="L101" s="177"/>
    </row>
    <row r="102" spans="2:12" s="10" customFormat="1" ht="19.9" customHeight="1">
      <c r="B102" s="171"/>
      <c r="C102" s="172"/>
      <c r="D102" s="173" t="s">
        <v>108</v>
      </c>
      <c r="E102" s="174"/>
      <c r="F102" s="174"/>
      <c r="G102" s="174"/>
      <c r="H102" s="174"/>
      <c r="I102" s="175"/>
      <c r="J102" s="176">
        <f>J339</f>
        <v>0</v>
      </c>
      <c r="K102" s="172"/>
      <c r="L102" s="177"/>
    </row>
    <row r="103" spans="2:12" s="9" customFormat="1" ht="24.95" customHeight="1">
      <c r="B103" s="164"/>
      <c r="C103" s="165"/>
      <c r="D103" s="166" t="s">
        <v>109</v>
      </c>
      <c r="E103" s="167"/>
      <c r="F103" s="167"/>
      <c r="G103" s="167"/>
      <c r="H103" s="167"/>
      <c r="I103" s="168"/>
      <c r="J103" s="169">
        <f>J343</f>
        <v>0</v>
      </c>
      <c r="K103" s="165"/>
      <c r="L103" s="170"/>
    </row>
    <row r="104" spans="2:12" s="10" customFormat="1" ht="19.9" customHeight="1">
      <c r="B104" s="171"/>
      <c r="C104" s="172"/>
      <c r="D104" s="173" t="s">
        <v>110</v>
      </c>
      <c r="E104" s="174"/>
      <c r="F104" s="174"/>
      <c r="G104" s="174"/>
      <c r="H104" s="174"/>
      <c r="I104" s="175"/>
      <c r="J104" s="176">
        <f>J344</f>
        <v>0</v>
      </c>
      <c r="K104" s="172"/>
      <c r="L104" s="177"/>
    </row>
    <row r="105" spans="2:12" s="10" customFormat="1" ht="19.9" customHeight="1">
      <c r="B105" s="171"/>
      <c r="C105" s="172"/>
      <c r="D105" s="173" t="s">
        <v>111</v>
      </c>
      <c r="E105" s="174"/>
      <c r="F105" s="174"/>
      <c r="G105" s="174"/>
      <c r="H105" s="174"/>
      <c r="I105" s="175"/>
      <c r="J105" s="176">
        <f>J354</f>
        <v>0</v>
      </c>
      <c r="K105" s="172"/>
      <c r="L105" s="177"/>
    </row>
    <row r="106" spans="2:12" s="10" customFormat="1" ht="19.9" customHeight="1">
      <c r="B106" s="171"/>
      <c r="C106" s="172"/>
      <c r="D106" s="173" t="s">
        <v>112</v>
      </c>
      <c r="E106" s="174"/>
      <c r="F106" s="174"/>
      <c r="G106" s="174"/>
      <c r="H106" s="174"/>
      <c r="I106" s="175"/>
      <c r="J106" s="176">
        <f>J363</f>
        <v>0</v>
      </c>
      <c r="K106" s="172"/>
      <c r="L106" s="177"/>
    </row>
    <row r="107" spans="2:12" s="10" customFormat="1" ht="19.9" customHeight="1">
      <c r="B107" s="171"/>
      <c r="C107" s="172"/>
      <c r="D107" s="173" t="s">
        <v>113</v>
      </c>
      <c r="E107" s="174"/>
      <c r="F107" s="174"/>
      <c r="G107" s="174"/>
      <c r="H107" s="174"/>
      <c r="I107" s="175"/>
      <c r="J107" s="176">
        <f>J402</f>
        <v>0</v>
      </c>
      <c r="K107" s="172"/>
      <c r="L107" s="177"/>
    </row>
    <row r="108" spans="2:12" s="9" customFormat="1" ht="24.95" customHeight="1">
      <c r="B108" s="164"/>
      <c r="C108" s="165"/>
      <c r="D108" s="166" t="s">
        <v>114</v>
      </c>
      <c r="E108" s="167"/>
      <c r="F108" s="167"/>
      <c r="G108" s="167"/>
      <c r="H108" s="167"/>
      <c r="I108" s="168"/>
      <c r="J108" s="169">
        <f>J417</f>
        <v>0</v>
      </c>
      <c r="K108" s="165"/>
      <c r="L108" s="170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9.25" customHeight="1">
      <c r="A111" s="35"/>
      <c r="B111" s="36"/>
      <c r="C111" s="163" t="s">
        <v>115</v>
      </c>
      <c r="D111" s="37"/>
      <c r="E111" s="37"/>
      <c r="F111" s="37"/>
      <c r="G111" s="37"/>
      <c r="H111" s="37"/>
      <c r="I111" s="116"/>
      <c r="J111" s="178">
        <f>ROUND(J112+J113+J114+J115+J116+J117,2)</f>
        <v>0</v>
      </c>
      <c r="K111" s="37"/>
      <c r="L111" s="52"/>
      <c r="N111" s="179" t="s">
        <v>43</v>
      </c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65" s="2" customFormat="1" ht="18" customHeight="1">
      <c r="A112" s="35"/>
      <c r="B112" s="36"/>
      <c r="C112" s="37"/>
      <c r="D112" s="341" t="s">
        <v>116</v>
      </c>
      <c r="E112" s="342"/>
      <c r="F112" s="342"/>
      <c r="G112" s="37"/>
      <c r="H112" s="37"/>
      <c r="I112" s="116"/>
      <c r="J112" s="181">
        <v>0</v>
      </c>
      <c r="K112" s="37"/>
      <c r="L112" s="182"/>
      <c r="M112" s="183"/>
      <c r="N112" s="184" t="s">
        <v>44</v>
      </c>
      <c r="O112" s="183"/>
      <c r="P112" s="183"/>
      <c r="Q112" s="183"/>
      <c r="R112" s="183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5" t="s">
        <v>117</v>
      </c>
      <c r="AZ112" s="183"/>
      <c r="BA112" s="183"/>
      <c r="BB112" s="183"/>
      <c r="BC112" s="183"/>
      <c r="BD112" s="183"/>
      <c r="BE112" s="186">
        <f aca="true" t="shared" si="0" ref="BE112:BE117">IF(N112="základní",J112,0)</f>
        <v>0</v>
      </c>
      <c r="BF112" s="186">
        <f aca="true" t="shared" si="1" ref="BF112:BF117">IF(N112="snížená",J112,0)</f>
        <v>0</v>
      </c>
      <c r="BG112" s="186">
        <f aca="true" t="shared" si="2" ref="BG112:BG117">IF(N112="zákl. přenesená",J112,0)</f>
        <v>0</v>
      </c>
      <c r="BH112" s="186">
        <f aca="true" t="shared" si="3" ref="BH112:BH117">IF(N112="sníž. přenesená",J112,0)</f>
        <v>0</v>
      </c>
      <c r="BI112" s="186">
        <f aca="true" t="shared" si="4" ref="BI112:BI117">IF(N112="nulová",J112,0)</f>
        <v>0</v>
      </c>
      <c r="BJ112" s="185" t="s">
        <v>87</v>
      </c>
      <c r="BK112" s="183"/>
      <c r="BL112" s="183"/>
      <c r="BM112" s="183"/>
    </row>
    <row r="113" spans="1:65" s="2" customFormat="1" ht="18" customHeight="1">
      <c r="A113" s="35"/>
      <c r="B113" s="36"/>
      <c r="C113" s="37"/>
      <c r="D113" s="341" t="s">
        <v>118</v>
      </c>
      <c r="E113" s="342"/>
      <c r="F113" s="342"/>
      <c r="G113" s="37"/>
      <c r="H113" s="37"/>
      <c r="I113" s="116"/>
      <c r="J113" s="181">
        <v>0</v>
      </c>
      <c r="K113" s="37"/>
      <c r="L113" s="182"/>
      <c r="M113" s="183"/>
      <c r="N113" s="184" t="s">
        <v>44</v>
      </c>
      <c r="O113" s="183"/>
      <c r="P113" s="183"/>
      <c r="Q113" s="183"/>
      <c r="R113" s="183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5" t="s">
        <v>117</v>
      </c>
      <c r="AZ113" s="183"/>
      <c r="BA113" s="183"/>
      <c r="BB113" s="183"/>
      <c r="BC113" s="183"/>
      <c r="BD113" s="183"/>
      <c r="BE113" s="186">
        <f t="shared" si="0"/>
        <v>0</v>
      </c>
      <c r="BF113" s="186">
        <f t="shared" si="1"/>
        <v>0</v>
      </c>
      <c r="BG113" s="186">
        <f t="shared" si="2"/>
        <v>0</v>
      </c>
      <c r="BH113" s="186">
        <f t="shared" si="3"/>
        <v>0</v>
      </c>
      <c r="BI113" s="186">
        <f t="shared" si="4"/>
        <v>0</v>
      </c>
      <c r="BJ113" s="185" t="s">
        <v>87</v>
      </c>
      <c r="BK113" s="183"/>
      <c r="BL113" s="183"/>
      <c r="BM113" s="183"/>
    </row>
    <row r="114" spans="1:65" s="2" customFormat="1" ht="18" customHeight="1">
      <c r="A114" s="35"/>
      <c r="B114" s="36"/>
      <c r="C114" s="37"/>
      <c r="D114" s="341" t="s">
        <v>119</v>
      </c>
      <c r="E114" s="342"/>
      <c r="F114" s="342"/>
      <c r="G114" s="37"/>
      <c r="H114" s="37"/>
      <c r="I114" s="116"/>
      <c r="J114" s="181">
        <v>0</v>
      </c>
      <c r="K114" s="37"/>
      <c r="L114" s="182"/>
      <c r="M114" s="183"/>
      <c r="N114" s="184" t="s">
        <v>44</v>
      </c>
      <c r="O114" s="183"/>
      <c r="P114" s="183"/>
      <c r="Q114" s="183"/>
      <c r="R114" s="183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5" t="s">
        <v>117</v>
      </c>
      <c r="AZ114" s="183"/>
      <c r="BA114" s="183"/>
      <c r="BB114" s="183"/>
      <c r="BC114" s="183"/>
      <c r="BD114" s="183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3"/>
      <c r="BL114" s="183"/>
      <c r="BM114" s="183"/>
    </row>
    <row r="115" spans="1:65" s="2" customFormat="1" ht="18" customHeight="1">
      <c r="A115" s="35"/>
      <c r="B115" s="36"/>
      <c r="C115" s="37"/>
      <c r="D115" s="341" t="s">
        <v>120</v>
      </c>
      <c r="E115" s="342"/>
      <c r="F115" s="342"/>
      <c r="G115" s="37"/>
      <c r="H115" s="37"/>
      <c r="I115" s="116"/>
      <c r="J115" s="181">
        <v>0</v>
      </c>
      <c r="K115" s="37"/>
      <c r="L115" s="182"/>
      <c r="M115" s="183"/>
      <c r="N115" s="184" t="s">
        <v>44</v>
      </c>
      <c r="O115" s="183"/>
      <c r="P115" s="183"/>
      <c r="Q115" s="183"/>
      <c r="R115" s="183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5" t="s">
        <v>117</v>
      </c>
      <c r="AZ115" s="183"/>
      <c r="BA115" s="183"/>
      <c r="BB115" s="183"/>
      <c r="BC115" s="183"/>
      <c r="BD115" s="183"/>
      <c r="BE115" s="186">
        <f t="shared" si="0"/>
        <v>0</v>
      </c>
      <c r="BF115" s="186">
        <f t="shared" si="1"/>
        <v>0</v>
      </c>
      <c r="BG115" s="186">
        <f t="shared" si="2"/>
        <v>0</v>
      </c>
      <c r="BH115" s="186">
        <f t="shared" si="3"/>
        <v>0</v>
      </c>
      <c r="BI115" s="186">
        <f t="shared" si="4"/>
        <v>0</v>
      </c>
      <c r="BJ115" s="185" t="s">
        <v>87</v>
      </c>
      <c r="BK115" s="183"/>
      <c r="BL115" s="183"/>
      <c r="BM115" s="183"/>
    </row>
    <row r="116" spans="1:65" s="2" customFormat="1" ht="18" customHeight="1">
      <c r="A116" s="35"/>
      <c r="B116" s="36"/>
      <c r="C116" s="37"/>
      <c r="D116" s="341" t="s">
        <v>121</v>
      </c>
      <c r="E116" s="342"/>
      <c r="F116" s="342"/>
      <c r="G116" s="37"/>
      <c r="H116" s="37"/>
      <c r="I116" s="116"/>
      <c r="J116" s="181">
        <v>0</v>
      </c>
      <c r="K116" s="37"/>
      <c r="L116" s="182"/>
      <c r="M116" s="183"/>
      <c r="N116" s="184" t="s">
        <v>44</v>
      </c>
      <c r="O116" s="183"/>
      <c r="P116" s="183"/>
      <c r="Q116" s="183"/>
      <c r="R116" s="183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5" t="s">
        <v>117</v>
      </c>
      <c r="AZ116" s="183"/>
      <c r="BA116" s="183"/>
      <c r="BB116" s="183"/>
      <c r="BC116" s="183"/>
      <c r="BD116" s="183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3"/>
      <c r="BL116" s="183"/>
      <c r="BM116" s="183"/>
    </row>
    <row r="117" spans="1:65" s="2" customFormat="1" ht="18" customHeight="1">
      <c r="A117" s="35"/>
      <c r="B117" s="36"/>
      <c r="C117" s="37"/>
      <c r="D117" s="180" t="s">
        <v>122</v>
      </c>
      <c r="E117" s="37"/>
      <c r="F117" s="37"/>
      <c r="G117" s="37"/>
      <c r="H117" s="37"/>
      <c r="I117" s="116"/>
      <c r="J117" s="181">
        <f>ROUND(J30*T117,2)</f>
        <v>0</v>
      </c>
      <c r="K117" s="37"/>
      <c r="L117" s="182"/>
      <c r="M117" s="183"/>
      <c r="N117" s="184" t="s">
        <v>44</v>
      </c>
      <c r="O117" s="183"/>
      <c r="P117" s="183"/>
      <c r="Q117" s="183"/>
      <c r="R117" s="183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5" t="s">
        <v>123</v>
      </c>
      <c r="AZ117" s="183"/>
      <c r="BA117" s="183"/>
      <c r="BB117" s="183"/>
      <c r="BC117" s="183"/>
      <c r="BD117" s="183"/>
      <c r="BE117" s="186">
        <f t="shared" si="0"/>
        <v>0</v>
      </c>
      <c r="BF117" s="186">
        <f t="shared" si="1"/>
        <v>0</v>
      </c>
      <c r="BG117" s="186">
        <f t="shared" si="2"/>
        <v>0</v>
      </c>
      <c r="BH117" s="186">
        <f t="shared" si="3"/>
        <v>0</v>
      </c>
      <c r="BI117" s="186">
        <f t="shared" si="4"/>
        <v>0</v>
      </c>
      <c r="BJ117" s="185" t="s">
        <v>87</v>
      </c>
      <c r="BK117" s="183"/>
      <c r="BL117" s="183"/>
      <c r="BM117" s="183"/>
    </row>
    <row r="118" spans="1:31" s="2" customFormat="1" ht="11.25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9.25" customHeight="1">
      <c r="A119" s="35"/>
      <c r="B119" s="36"/>
      <c r="C119" s="187" t="s">
        <v>124</v>
      </c>
      <c r="D119" s="160"/>
      <c r="E119" s="160"/>
      <c r="F119" s="160"/>
      <c r="G119" s="160"/>
      <c r="H119" s="160"/>
      <c r="I119" s="161"/>
      <c r="J119" s="188">
        <f>ROUND(J96+J111,2)</f>
        <v>0</v>
      </c>
      <c r="K119" s="160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155"/>
      <c r="J120" s="56"/>
      <c r="K120" s="56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57"/>
      <c r="C124" s="58"/>
      <c r="D124" s="58"/>
      <c r="E124" s="58"/>
      <c r="F124" s="58"/>
      <c r="G124" s="58"/>
      <c r="H124" s="58"/>
      <c r="I124" s="158"/>
      <c r="J124" s="58"/>
      <c r="K124" s="58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4" t="s">
        <v>125</v>
      </c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16</v>
      </c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38" t="str">
        <f>E7</f>
        <v>1.základní škola Hořovice</v>
      </c>
      <c r="F128" s="339"/>
      <c r="G128" s="339"/>
      <c r="H128" s="339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94</v>
      </c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310" t="str">
        <f>E9</f>
        <v>02 - Oprava ŽB konstrukcí u bazénu</v>
      </c>
      <c r="F130" s="340"/>
      <c r="G130" s="340"/>
      <c r="H130" s="340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116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20</v>
      </c>
      <c r="D132" s="37"/>
      <c r="E132" s="37"/>
      <c r="F132" s="28" t="str">
        <f>F12</f>
        <v>Hořovice - Komenského 1245</v>
      </c>
      <c r="G132" s="37"/>
      <c r="H132" s="37"/>
      <c r="I132" s="118" t="s">
        <v>22</v>
      </c>
      <c r="J132" s="67" t="str">
        <f>IF(J12="","",J12)</f>
        <v>2. 1. 2020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116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24</v>
      </c>
      <c r="D134" s="37"/>
      <c r="E134" s="37"/>
      <c r="F134" s="28" t="str">
        <f>E15</f>
        <v>1.základní škola Hořovice, 268 01 Hořovice</v>
      </c>
      <c r="G134" s="37"/>
      <c r="H134" s="37"/>
      <c r="I134" s="118" t="s">
        <v>31</v>
      </c>
      <c r="J134" s="33" t="str">
        <f>E21</f>
        <v>Ing. Roman Šafář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2" customHeight="1">
      <c r="A135" s="35"/>
      <c r="B135" s="36"/>
      <c r="C135" s="30" t="s">
        <v>29</v>
      </c>
      <c r="D135" s="37"/>
      <c r="E135" s="37"/>
      <c r="F135" s="28" t="str">
        <f>IF(E18="","",E18)</f>
        <v>Vyplň údaj</v>
      </c>
      <c r="G135" s="37"/>
      <c r="H135" s="37"/>
      <c r="I135" s="118" t="s">
        <v>35</v>
      </c>
      <c r="J135" s="33" t="str">
        <f>E24</f>
        <v xml:space="preserve"> 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116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1" customFormat="1" ht="29.25" customHeight="1">
      <c r="A137" s="189"/>
      <c r="B137" s="190"/>
      <c r="C137" s="191" t="s">
        <v>126</v>
      </c>
      <c r="D137" s="192" t="s">
        <v>64</v>
      </c>
      <c r="E137" s="192" t="s">
        <v>60</v>
      </c>
      <c r="F137" s="192" t="s">
        <v>61</v>
      </c>
      <c r="G137" s="192" t="s">
        <v>127</v>
      </c>
      <c r="H137" s="192" t="s">
        <v>128</v>
      </c>
      <c r="I137" s="193" t="s">
        <v>129</v>
      </c>
      <c r="J137" s="194" t="s">
        <v>100</v>
      </c>
      <c r="K137" s="195" t="s">
        <v>130</v>
      </c>
      <c r="L137" s="196"/>
      <c r="M137" s="76" t="s">
        <v>1</v>
      </c>
      <c r="N137" s="77" t="s">
        <v>43</v>
      </c>
      <c r="O137" s="77" t="s">
        <v>131</v>
      </c>
      <c r="P137" s="77" t="s">
        <v>132</v>
      </c>
      <c r="Q137" s="77" t="s">
        <v>133</v>
      </c>
      <c r="R137" s="77" t="s">
        <v>134</v>
      </c>
      <c r="S137" s="77" t="s">
        <v>135</v>
      </c>
      <c r="T137" s="78" t="s">
        <v>136</v>
      </c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</row>
    <row r="138" spans="1:63" s="2" customFormat="1" ht="22.9" customHeight="1">
      <c r="A138" s="35"/>
      <c r="B138" s="36"/>
      <c r="C138" s="83" t="s">
        <v>137</v>
      </c>
      <c r="D138" s="37"/>
      <c r="E138" s="37"/>
      <c r="F138" s="37"/>
      <c r="G138" s="37"/>
      <c r="H138" s="37"/>
      <c r="I138" s="116"/>
      <c r="J138" s="197">
        <f>BK138</f>
        <v>0</v>
      </c>
      <c r="K138" s="37"/>
      <c r="L138" s="40"/>
      <c r="M138" s="79"/>
      <c r="N138" s="198"/>
      <c r="O138" s="80"/>
      <c r="P138" s="199">
        <f>P139+P343+P417</f>
        <v>0</v>
      </c>
      <c r="Q138" s="80"/>
      <c r="R138" s="199">
        <f>R139+R343+R417</f>
        <v>34.7966934195</v>
      </c>
      <c r="S138" s="80"/>
      <c r="T138" s="200">
        <f>T139+T343+T417</f>
        <v>56.334124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78</v>
      </c>
      <c r="AU138" s="18" t="s">
        <v>102</v>
      </c>
      <c r="BK138" s="201">
        <f>BK139+BK343+BK417</f>
        <v>0</v>
      </c>
    </row>
    <row r="139" spans="2:63" s="12" customFormat="1" ht="25.9" customHeight="1">
      <c r="B139" s="202"/>
      <c r="C139" s="203"/>
      <c r="D139" s="204" t="s">
        <v>78</v>
      </c>
      <c r="E139" s="205" t="s">
        <v>138</v>
      </c>
      <c r="F139" s="205" t="s">
        <v>139</v>
      </c>
      <c r="G139" s="203"/>
      <c r="H139" s="203"/>
      <c r="I139" s="206"/>
      <c r="J139" s="207">
        <f>BK139</f>
        <v>0</v>
      </c>
      <c r="K139" s="203"/>
      <c r="L139" s="208"/>
      <c r="M139" s="209"/>
      <c r="N139" s="210"/>
      <c r="O139" s="210"/>
      <c r="P139" s="211">
        <f>P140+P144+P170+P328+P339</f>
        <v>0</v>
      </c>
      <c r="Q139" s="210"/>
      <c r="R139" s="211">
        <f>R140+R144+R170+R328+R339</f>
        <v>34.0136196495</v>
      </c>
      <c r="S139" s="210"/>
      <c r="T139" s="212">
        <f>T140+T144+T170+T328+T339</f>
        <v>56.292984000000004</v>
      </c>
      <c r="AR139" s="213" t="s">
        <v>87</v>
      </c>
      <c r="AT139" s="214" t="s">
        <v>78</v>
      </c>
      <c r="AU139" s="214" t="s">
        <v>79</v>
      </c>
      <c r="AY139" s="213" t="s">
        <v>140</v>
      </c>
      <c r="BK139" s="215">
        <f>BK140+BK144+BK170+BK328+BK339</f>
        <v>0</v>
      </c>
    </row>
    <row r="140" spans="2:63" s="12" customFormat="1" ht="22.9" customHeight="1">
      <c r="B140" s="202"/>
      <c r="C140" s="203"/>
      <c r="D140" s="204" t="s">
        <v>78</v>
      </c>
      <c r="E140" s="216" t="s">
        <v>87</v>
      </c>
      <c r="F140" s="216" t="s">
        <v>141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SUM(P141:P143)</f>
        <v>0</v>
      </c>
      <c r="Q140" s="210"/>
      <c r="R140" s="211">
        <f>SUM(R141:R143)</f>
        <v>0</v>
      </c>
      <c r="S140" s="210"/>
      <c r="T140" s="212">
        <f>SUM(T141:T143)</f>
        <v>0</v>
      </c>
      <c r="AR140" s="213" t="s">
        <v>87</v>
      </c>
      <c r="AT140" s="214" t="s">
        <v>78</v>
      </c>
      <c r="AU140" s="214" t="s">
        <v>87</v>
      </c>
      <c r="AY140" s="213" t="s">
        <v>140</v>
      </c>
      <c r="BK140" s="215">
        <f>SUM(BK141:BK143)</f>
        <v>0</v>
      </c>
    </row>
    <row r="141" spans="1:65" s="2" customFormat="1" ht="16.5" customHeight="1">
      <c r="A141" s="35"/>
      <c r="B141" s="36"/>
      <c r="C141" s="218" t="s">
        <v>87</v>
      </c>
      <c r="D141" s="218" t="s">
        <v>142</v>
      </c>
      <c r="E141" s="219" t="s">
        <v>143</v>
      </c>
      <c r="F141" s="220" t="s">
        <v>144</v>
      </c>
      <c r="G141" s="221" t="s">
        <v>145</v>
      </c>
      <c r="H141" s="222">
        <v>1140</v>
      </c>
      <c r="I141" s="223"/>
      <c r="J141" s="224">
        <f>ROUND(I141*H141,2)</f>
        <v>0</v>
      </c>
      <c r="K141" s="225"/>
      <c r="L141" s="40"/>
      <c r="M141" s="226" t="s">
        <v>1</v>
      </c>
      <c r="N141" s="227" t="s">
        <v>44</v>
      </c>
      <c r="O141" s="7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0" t="s">
        <v>146</v>
      </c>
      <c r="AT141" s="230" t="s">
        <v>142</v>
      </c>
      <c r="AU141" s="230" t="s">
        <v>89</v>
      </c>
      <c r="AY141" s="18" t="s">
        <v>140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87</v>
      </c>
      <c r="BK141" s="231">
        <f>ROUND(I141*H141,2)</f>
        <v>0</v>
      </c>
      <c r="BL141" s="18" t="s">
        <v>146</v>
      </c>
      <c r="BM141" s="230" t="s">
        <v>147</v>
      </c>
    </row>
    <row r="142" spans="2:51" s="13" customFormat="1" ht="22.5">
      <c r="B142" s="232"/>
      <c r="C142" s="233"/>
      <c r="D142" s="234" t="s">
        <v>148</v>
      </c>
      <c r="E142" s="235" t="s">
        <v>1</v>
      </c>
      <c r="F142" s="236" t="s">
        <v>149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148</v>
      </c>
      <c r="AU142" s="242" t="s">
        <v>89</v>
      </c>
      <c r="AV142" s="13" t="s">
        <v>87</v>
      </c>
      <c r="AW142" s="13" t="s">
        <v>34</v>
      </c>
      <c r="AX142" s="13" t="s">
        <v>79</v>
      </c>
      <c r="AY142" s="242" t="s">
        <v>140</v>
      </c>
    </row>
    <row r="143" spans="2:51" s="14" customFormat="1" ht="11.25">
      <c r="B143" s="243"/>
      <c r="C143" s="244"/>
      <c r="D143" s="234" t="s">
        <v>148</v>
      </c>
      <c r="E143" s="245" t="s">
        <v>1</v>
      </c>
      <c r="F143" s="246" t="s">
        <v>150</v>
      </c>
      <c r="G143" s="244"/>
      <c r="H143" s="247">
        <v>1140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148</v>
      </c>
      <c r="AU143" s="253" t="s">
        <v>89</v>
      </c>
      <c r="AV143" s="14" t="s">
        <v>89</v>
      </c>
      <c r="AW143" s="14" t="s">
        <v>34</v>
      </c>
      <c r="AX143" s="14" t="s">
        <v>87</v>
      </c>
      <c r="AY143" s="253" t="s">
        <v>140</v>
      </c>
    </row>
    <row r="144" spans="2:63" s="12" customFormat="1" ht="22.9" customHeight="1">
      <c r="B144" s="202"/>
      <c r="C144" s="203"/>
      <c r="D144" s="204" t="s">
        <v>78</v>
      </c>
      <c r="E144" s="216" t="s">
        <v>151</v>
      </c>
      <c r="F144" s="216" t="s">
        <v>152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SUM(P145:P169)</f>
        <v>0</v>
      </c>
      <c r="Q144" s="210"/>
      <c r="R144" s="211">
        <f>SUM(R145:R169)</f>
        <v>4.45765378</v>
      </c>
      <c r="S144" s="210"/>
      <c r="T144" s="212">
        <f>SUM(T145:T169)</f>
        <v>0</v>
      </c>
      <c r="AR144" s="213" t="s">
        <v>87</v>
      </c>
      <c r="AT144" s="214" t="s">
        <v>78</v>
      </c>
      <c r="AU144" s="214" t="s">
        <v>87</v>
      </c>
      <c r="AY144" s="213" t="s">
        <v>140</v>
      </c>
      <c r="BK144" s="215">
        <f>SUM(BK145:BK169)</f>
        <v>0</v>
      </c>
    </row>
    <row r="145" spans="1:65" s="2" customFormat="1" ht="16.5" customHeight="1">
      <c r="A145" s="35"/>
      <c r="B145" s="36"/>
      <c r="C145" s="218" t="s">
        <v>89</v>
      </c>
      <c r="D145" s="218" t="s">
        <v>142</v>
      </c>
      <c r="E145" s="219" t="s">
        <v>153</v>
      </c>
      <c r="F145" s="220" t="s">
        <v>154</v>
      </c>
      <c r="G145" s="221" t="s">
        <v>155</v>
      </c>
      <c r="H145" s="222">
        <v>0.643</v>
      </c>
      <c r="I145" s="223"/>
      <c r="J145" s="224">
        <f>ROUND(I145*H145,2)</f>
        <v>0</v>
      </c>
      <c r="K145" s="225"/>
      <c r="L145" s="40"/>
      <c r="M145" s="226" t="s">
        <v>1</v>
      </c>
      <c r="N145" s="227" t="s">
        <v>44</v>
      </c>
      <c r="O145" s="72"/>
      <c r="P145" s="228">
        <f>O145*H145</f>
        <v>0</v>
      </c>
      <c r="Q145" s="228">
        <v>0.04</v>
      </c>
      <c r="R145" s="228">
        <f>Q145*H145</f>
        <v>0.02572</v>
      </c>
      <c r="S145" s="228">
        <v>0</v>
      </c>
      <c r="T145" s="22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0" t="s">
        <v>146</v>
      </c>
      <c r="AT145" s="230" t="s">
        <v>142</v>
      </c>
      <c r="AU145" s="230" t="s">
        <v>89</v>
      </c>
      <c r="AY145" s="18" t="s">
        <v>140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87</v>
      </c>
      <c r="BK145" s="231">
        <f>ROUND(I145*H145,2)</f>
        <v>0</v>
      </c>
      <c r="BL145" s="18" t="s">
        <v>146</v>
      </c>
      <c r="BM145" s="230" t="s">
        <v>156</v>
      </c>
    </row>
    <row r="146" spans="2:51" s="13" customFormat="1" ht="33.75">
      <c r="B146" s="232"/>
      <c r="C146" s="233"/>
      <c r="D146" s="234" t="s">
        <v>148</v>
      </c>
      <c r="E146" s="235" t="s">
        <v>1</v>
      </c>
      <c r="F146" s="236" t="s">
        <v>157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148</v>
      </c>
      <c r="AU146" s="242" t="s">
        <v>89</v>
      </c>
      <c r="AV146" s="13" t="s">
        <v>87</v>
      </c>
      <c r="AW146" s="13" t="s">
        <v>34</v>
      </c>
      <c r="AX146" s="13" t="s">
        <v>79</v>
      </c>
      <c r="AY146" s="242" t="s">
        <v>140</v>
      </c>
    </row>
    <row r="147" spans="2:51" s="14" customFormat="1" ht="11.25">
      <c r="B147" s="243"/>
      <c r="C147" s="244"/>
      <c r="D147" s="234" t="s">
        <v>148</v>
      </c>
      <c r="E147" s="245" t="s">
        <v>1</v>
      </c>
      <c r="F147" s="246" t="s">
        <v>158</v>
      </c>
      <c r="G147" s="244"/>
      <c r="H147" s="247">
        <v>0.643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148</v>
      </c>
      <c r="AU147" s="253" t="s">
        <v>89</v>
      </c>
      <c r="AV147" s="14" t="s">
        <v>89</v>
      </c>
      <c r="AW147" s="14" t="s">
        <v>34</v>
      </c>
      <c r="AX147" s="14" t="s">
        <v>87</v>
      </c>
      <c r="AY147" s="253" t="s">
        <v>140</v>
      </c>
    </row>
    <row r="148" spans="1:65" s="2" customFormat="1" ht="16.5" customHeight="1">
      <c r="A148" s="35"/>
      <c r="B148" s="36"/>
      <c r="C148" s="254" t="s">
        <v>159</v>
      </c>
      <c r="D148" s="254" t="s">
        <v>160</v>
      </c>
      <c r="E148" s="255" t="s">
        <v>161</v>
      </c>
      <c r="F148" s="256" t="s">
        <v>162</v>
      </c>
      <c r="G148" s="257" t="s">
        <v>163</v>
      </c>
      <c r="H148" s="258">
        <v>41.25</v>
      </c>
      <c r="I148" s="259"/>
      <c r="J148" s="260">
        <f>ROUND(I148*H148,2)</f>
        <v>0</v>
      </c>
      <c r="K148" s="261"/>
      <c r="L148" s="262"/>
      <c r="M148" s="263" t="s">
        <v>1</v>
      </c>
      <c r="N148" s="264" t="s">
        <v>44</v>
      </c>
      <c r="O148" s="7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0" t="s">
        <v>164</v>
      </c>
      <c r="AT148" s="230" t="s">
        <v>160</v>
      </c>
      <c r="AU148" s="230" t="s">
        <v>89</v>
      </c>
      <c r="AY148" s="18" t="s">
        <v>140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87</v>
      </c>
      <c r="BK148" s="231">
        <f>ROUND(I148*H148,2)</f>
        <v>0</v>
      </c>
      <c r="BL148" s="18" t="s">
        <v>146</v>
      </c>
      <c r="BM148" s="230" t="s">
        <v>165</v>
      </c>
    </row>
    <row r="149" spans="2:51" s="13" customFormat="1" ht="22.5">
      <c r="B149" s="232"/>
      <c r="C149" s="233"/>
      <c r="D149" s="234" t="s">
        <v>148</v>
      </c>
      <c r="E149" s="235" t="s">
        <v>1</v>
      </c>
      <c r="F149" s="236" t="s">
        <v>166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148</v>
      </c>
      <c r="AU149" s="242" t="s">
        <v>89</v>
      </c>
      <c r="AV149" s="13" t="s">
        <v>87</v>
      </c>
      <c r="AW149" s="13" t="s">
        <v>34</v>
      </c>
      <c r="AX149" s="13" t="s">
        <v>79</v>
      </c>
      <c r="AY149" s="242" t="s">
        <v>140</v>
      </c>
    </row>
    <row r="150" spans="2:51" s="14" customFormat="1" ht="11.25">
      <c r="B150" s="243"/>
      <c r="C150" s="244"/>
      <c r="D150" s="234" t="s">
        <v>148</v>
      </c>
      <c r="E150" s="245" t="s">
        <v>1</v>
      </c>
      <c r="F150" s="246" t="s">
        <v>167</v>
      </c>
      <c r="G150" s="244"/>
      <c r="H150" s="247">
        <v>41.25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148</v>
      </c>
      <c r="AU150" s="253" t="s">
        <v>89</v>
      </c>
      <c r="AV150" s="14" t="s">
        <v>89</v>
      </c>
      <c r="AW150" s="14" t="s">
        <v>34</v>
      </c>
      <c r="AX150" s="14" t="s">
        <v>87</v>
      </c>
      <c r="AY150" s="253" t="s">
        <v>140</v>
      </c>
    </row>
    <row r="151" spans="1:65" s="2" customFormat="1" ht="24" customHeight="1">
      <c r="A151" s="35"/>
      <c r="B151" s="36"/>
      <c r="C151" s="218" t="s">
        <v>146</v>
      </c>
      <c r="D151" s="218" t="s">
        <v>142</v>
      </c>
      <c r="E151" s="219" t="s">
        <v>168</v>
      </c>
      <c r="F151" s="220" t="s">
        <v>169</v>
      </c>
      <c r="G151" s="221" t="s">
        <v>170</v>
      </c>
      <c r="H151" s="222">
        <v>190.953</v>
      </c>
      <c r="I151" s="223"/>
      <c r="J151" s="224">
        <f>ROUND(I151*H151,2)</f>
        <v>0</v>
      </c>
      <c r="K151" s="225"/>
      <c r="L151" s="40"/>
      <c r="M151" s="226" t="s">
        <v>1</v>
      </c>
      <c r="N151" s="227" t="s">
        <v>44</v>
      </c>
      <c r="O151" s="72"/>
      <c r="P151" s="228">
        <f>O151*H151</f>
        <v>0</v>
      </c>
      <c r="Q151" s="228">
        <v>0.00438</v>
      </c>
      <c r="R151" s="228">
        <f>Q151*H151</f>
        <v>0.8363741400000001</v>
      </c>
      <c r="S151" s="228">
        <v>0</v>
      </c>
      <c r="T151" s="22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0" t="s">
        <v>146</v>
      </c>
      <c r="AT151" s="230" t="s">
        <v>142</v>
      </c>
      <c r="AU151" s="230" t="s">
        <v>89</v>
      </c>
      <c r="AY151" s="18" t="s">
        <v>140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87</v>
      </c>
      <c r="BK151" s="231">
        <f>ROUND(I151*H151,2)</f>
        <v>0</v>
      </c>
      <c r="BL151" s="18" t="s">
        <v>146</v>
      </c>
      <c r="BM151" s="230" t="s">
        <v>171</v>
      </c>
    </row>
    <row r="152" spans="2:51" s="13" customFormat="1" ht="11.25">
      <c r="B152" s="232"/>
      <c r="C152" s="233"/>
      <c r="D152" s="234" t="s">
        <v>148</v>
      </c>
      <c r="E152" s="235" t="s">
        <v>1</v>
      </c>
      <c r="F152" s="236" t="s">
        <v>172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148</v>
      </c>
      <c r="AU152" s="242" t="s">
        <v>89</v>
      </c>
      <c r="AV152" s="13" t="s">
        <v>87</v>
      </c>
      <c r="AW152" s="13" t="s">
        <v>34</v>
      </c>
      <c r="AX152" s="13" t="s">
        <v>79</v>
      </c>
      <c r="AY152" s="242" t="s">
        <v>140</v>
      </c>
    </row>
    <row r="153" spans="2:51" s="13" customFormat="1" ht="22.5">
      <c r="B153" s="232"/>
      <c r="C153" s="233"/>
      <c r="D153" s="234" t="s">
        <v>148</v>
      </c>
      <c r="E153" s="235" t="s">
        <v>1</v>
      </c>
      <c r="F153" s="236" t="s">
        <v>173</v>
      </c>
      <c r="G153" s="233"/>
      <c r="H153" s="235" t="s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148</v>
      </c>
      <c r="AU153" s="242" t="s">
        <v>89</v>
      </c>
      <c r="AV153" s="13" t="s">
        <v>87</v>
      </c>
      <c r="AW153" s="13" t="s">
        <v>34</v>
      </c>
      <c r="AX153" s="13" t="s">
        <v>79</v>
      </c>
      <c r="AY153" s="242" t="s">
        <v>140</v>
      </c>
    </row>
    <row r="154" spans="2:51" s="14" customFormat="1" ht="11.25">
      <c r="B154" s="243"/>
      <c r="C154" s="244"/>
      <c r="D154" s="234" t="s">
        <v>148</v>
      </c>
      <c r="E154" s="245" t="s">
        <v>1</v>
      </c>
      <c r="F154" s="246" t="s">
        <v>174</v>
      </c>
      <c r="G154" s="244"/>
      <c r="H154" s="247">
        <v>190.953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148</v>
      </c>
      <c r="AU154" s="253" t="s">
        <v>89</v>
      </c>
      <c r="AV154" s="14" t="s">
        <v>89</v>
      </c>
      <c r="AW154" s="14" t="s">
        <v>34</v>
      </c>
      <c r="AX154" s="14" t="s">
        <v>87</v>
      </c>
      <c r="AY154" s="253" t="s">
        <v>140</v>
      </c>
    </row>
    <row r="155" spans="1:65" s="2" customFormat="1" ht="24" customHeight="1">
      <c r="A155" s="35"/>
      <c r="B155" s="36"/>
      <c r="C155" s="218" t="s">
        <v>175</v>
      </c>
      <c r="D155" s="218" t="s">
        <v>142</v>
      </c>
      <c r="E155" s="219" t="s">
        <v>176</v>
      </c>
      <c r="F155" s="220" t="s">
        <v>177</v>
      </c>
      <c r="G155" s="221" t="s">
        <v>170</v>
      </c>
      <c r="H155" s="222">
        <v>223.618</v>
      </c>
      <c r="I155" s="223"/>
      <c r="J155" s="224">
        <f>ROUND(I155*H155,2)</f>
        <v>0</v>
      </c>
      <c r="K155" s="225"/>
      <c r="L155" s="40"/>
      <c r="M155" s="226" t="s">
        <v>1</v>
      </c>
      <c r="N155" s="227" t="s">
        <v>44</v>
      </c>
      <c r="O155" s="72"/>
      <c r="P155" s="228">
        <f>O155*H155</f>
        <v>0</v>
      </c>
      <c r="Q155" s="228">
        <v>0.00438</v>
      </c>
      <c r="R155" s="228">
        <f>Q155*H155</f>
        <v>0.97944684</v>
      </c>
      <c r="S155" s="228">
        <v>0</v>
      </c>
      <c r="T155" s="22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0" t="s">
        <v>146</v>
      </c>
      <c r="AT155" s="230" t="s">
        <v>142</v>
      </c>
      <c r="AU155" s="230" t="s">
        <v>89</v>
      </c>
      <c r="AY155" s="18" t="s">
        <v>140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87</v>
      </c>
      <c r="BK155" s="231">
        <f>ROUND(I155*H155,2)</f>
        <v>0</v>
      </c>
      <c r="BL155" s="18" t="s">
        <v>146</v>
      </c>
      <c r="BM155" s="230" t="s">
        <v>178</v>
      </c>
    </row>
    <row r="156" spans="2:51" s="13" customFormat="1" ht="11.25">
      <c r="B156" s="232"/>
      <c r="C156" s="233"/>
      <c r="D156" s="234" t="s">
        <v>148</v>
      </c>
      <c r="E156" s="235" t="s">
        <v>1</v>
      </c>
      <c r="F156" s="236" t="s">
        <v>172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148</v>
      </c>
      <c r="AU156" s="242" t="s">
        <v>89</v>
      </c>
      <c r="AV156" s="13" t="s">
        <v>87</v>
      </c>
      <c r="AW156" s="13" t="s">
        <v>34</v>
      </c>
      <c r="AX156" s="13" t="s">
        <v>79</v>
      </c>
      <c r="AY156" s="242" t="s">
        <v>140</v>
      </c>
    </row>
    <row r="157" spans="2:51" s="13" customFormat="1" ht="33.75">
      <c r="B157" s="232"/>
      <c r="C157" s="233"/>
      <c r="D157" s="234" t="s">
        <v>148</v>
      </c>
      <c r="E157" s="235" t="s">
        <v>1</v>
      </c>
      <c r="F157" s="236" t="s">
        <v>179</v>
      </c>
      <c r="G157" s="233"/>
      <c r="H157" s="235" t="s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148</v>
      </c>
      <c r="AU157" s="242" t="s">
        <v>89</v>
      </c>
      <c r="AV157" s="13" t="s">
        <v>87</v>
      </c>
      <c r="AW157" s="13" t="s">
        <v>34</v>
      </c>
      <c r="AX157" s="13" t="s">
        <v>79</v>
      </c>
      <c r="AY157" s="242" t="s">
        <v>140</v>
      </c>
    </row>
    <row r="158" spans="2:51" s="14" customFormat="1" ht="11.25">
      <c r="B158" s="243"/>
      <c r="C158" s="244"/>
      <c r="D158" s="234" t="s">
        <v>148</v>
      </c>
      <c r="E158" s="245" t="s">
        <v>1</v>
      </c>
      <c r="F158" s="246" t="s">
        <v>180</v>
      </c>
      <c r="G158" s="244"/>
      <c r="H158" s="247">
        <v>223.618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148</v>
      </c>
      <c r="AU158" s="253" t="s">
        <v>89</v>
      </c>
      <c r="AV158" s="14" t="s">
        <v>89</v>
      </c>
      <c r="AW158" s="14" t="s">
        <v>34</v>
      </c>
      <c r="AX158" s="14" t="s">
        <v>87</v>
      </c>
      <c r="AY158" s="253" t="s">
        <v>140</v>
      </c>
    </row>
    <row r="159" spans="1:65" s="2" customFormat="1" ht="24" customHeight="1">
      <c r="A159" s="35"/>
      <c r="B159" s="36"/>
      <c r="C159" s="218" t="s">
        <v>151</v>
      </c>
      <c r="D159" s="218" t="s">
        <v>142</v>
      </c>
      <c r="E159" s="219" t="s">
        <v>181</v>
      </c>
      <c r="F159" s="220" t="s">
        <v>182</v>
      </c>
      <c r="G159" s="221" t="s">
        <v>183</v>
      </c>
      <c r="H159" s="222">
        <v>19</v>
      </c>
      <c r="I159" s="223"/>
      <c r="J159" s="224">
        <f>ROUND(I159*H159,2)</f>
        <v>0</v>
      </c>
      <c r="K159" s="225"/>
      <c r="L159" s="40"/>
      <c r="M159" s="226" t="s">
        <v>1</v>
      </c>
      <c r="N159" s="227" t="s">
        <v>44</v>
      </c>
      <c r="O159" s="72"/>
      <c r="P159" s="228">
        <f>O159*H159</f>
        <v>0</v>
      </c>
      <c r="Q159" s="228">
        <v>0.00258</v>
      </c>
      <c r="R159" s="228">
        <f>Q159*H159</f>
        <v>0.049019999999999994</v>
      </c>
      <c r="S159" s="228">
        <v>0</v>
      </c>
      <c r="T159" s="22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0" t="s">
        <v>146</v>
      </c>
      <c r="AT159" s="230" t="s">
        <v>142</v>
      </c>
      <c r="AU159" s="230" t="s">
        <v>89</v>
      </c>
      <c r="AY159" s="18" t="s">
        <v>140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87</v>
      </c>
      <c r="BK159" s="231">
        <f>ROUND(I159*H159,2)</f>
        <v>0</v>
      </c>
      <c r="BL159" s="18" t="s">
        <v>146</v>
      </c>
      <c r="BM159" s="230" t="s">
        <v>184</v>
      </c>
    </row>
    <row r="160" spans="2:51" s="13" customFormat="1" ht="22.5">
      <c r="B160" s="232"/>
      <c r="C160" s="233"/>
      <c r="D160" s="234" t="s">
        <v>148</v>
      </c>
      <c r="E160" s="235" t="s">
        <v>1</v>
      </c>
      <c r="F160" s="236" t="s">
        <v>185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148</v>
      </c>
      <c r="AU160" s="242" t="s">
        <v>89</v>
      </c>
      <c r="AV160" s="13" t="s">
        <v>87</v>
      </c>
      <c r="AW160" s="13" t="s">
        <v>34</v>
      </c>
      <c r="AX160" s="13" t="s">
        <v>79</v>
      </c>
      <c r="AY160" s="242" t="s">
        <v>140</v>
      </c>
    </row>
    <row r="161" spans="2:51" s="14" customFormat="1" ht="11.25">
      <c r="B161" s="243"/>
      <c r="C161" s="244"/>
      <c r="D161" s="234" t="s">
        <v>148</v>
      </c>
      <c r="E161" s="245" t="s">
        <v>1</v>
      </c>
      <c r="F161" s="246" t="s">
        <v>186</v>
      </c>
      <c r="G161" s="244"/>
      <c r="H161" s="247">
        <v>19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148</v>
      </c>
      <c r="AU161" s="253" t="s">
        <v>89</v>
      </c>
      <c r="AV161" s="14" t="s">
        <v>89</v>
      </c>
      <c r="AW161" s="14" t="s">
        <v>34</v>
      </c>
      <c r="AX161" s="14" t="s">
        <v>87</v>
      </c>
      <c r="AY161" s="253" t="s">
        <v>140</v>
      </c>
    </row>
    <row r="162" spans="1:65" s="2" customFormat="1" ht="16.5" customHeight="1">
      <c r="A162" s="35"/>
      <c r="B162" s="36"/>
      <c r="C162" s="218" t="s">
        <v>187</v>
      </c>
      <c r="D162" s="218" t="s">
        <v>142</v>
      </c>
      <c r="E162" s="219" t="s">
        <v>188</v>
      </c>
      <c r="F162" s="220" t="s">
        <v>189</v>
      </c>
      <c r="G162" s="221" t="s">
        <v>170</v>
      </c>
      <c r="H162" s="222">
        <v>71.14</v>
      </c>
      <c r="I162" s="223"/>
      <c r="J162" s="224">
        <f>ROUND(I162*H162,2)</f>
        <v>0</v>
      </c>
      <c r="K162" s="225"/>
      <c r="L162" s="40"/>
      <c r="M162" s="226" t="s">
        <v>1</v>
      </c>
      <c r="N162" s="227" t="s">
        <v>44</v>
      </c>
      <c r="O162" s="72"/>
      <c r="P162" s="228">
        <f>O162*H162</f>
        <v>0</v>
      </c>
      <c r="Q162" s="228">
        <v>0.0204</v>
      </c>
      <c r="R162" s="228">
        <f>Q162*H162</f>
        <v>1.451256</v>
      </c>
      <c r="S162" s="228">
        <v>0</v>
      </c>
      <c r="T162" s="22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0" t="s">
        <v>146</v>
      </c>
      <c r="AT162" s="230" t="s">
        <v>142</v>
      </c>
      <c r="AU162" s="230" t="s">
        <v>89</v>
      </c>
      <c r="AY162" s="18" t="s">
        <v>140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87</v>
      </c>
      <c r="BK162" s="231">
        <f>ROUND(I162*H162,2)</f>
        <v>0</v>
      </c>
      <c r="BL162" s="18" t="s">
        <v>146</v>
      </c>
      <c r="BM162" s="230" t="s">
        <v>190</v>
      </c>
    </row>
    <row r="163" spans="2:51" s="13" customFormat="1" ht="22.5">
      <c r="B163" s="232"/>
      <c r="C163" s="233"/>
      <c r="D163" s="234" t="s">
        <v>148</v>
      </c>
      <c r="E163" s="235" t="s">
        <v>1</v>
      </c>
      <c r="F163" s="236" t="s">
        <v>191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148</v>
      </c>
      <c r="AU163" s="242" t="s">
        <v>89</v>
      </c>
      <c r="AV163" s="13" t="s">
        <v>87</v>
      </c>
      <c r="AW163" s="13" t="s">
        <v>34</v>
      </c>
      <c r="AX163" s="13" t="s">
        <v>79</v>
      </c>
      <c r="AY163" s="242" t="s">
        <v>140</v>
      </c>
    </row>
    <row r="164" spans="2:51" s="13" customFormat="1" ht="22.5">
      <c r="B164" s="232"/>
      <c r="C164" s="233"/>
      <c r="D164" s="234" t="s">
        <v>148</v>
      </c>
      <c r="E164" s="235" t="s">
        <v>1</v>
      </c>
      <c r="F164" s="236" t="s">
        <v>192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148</v>
      </c>
      <c r="AU164" s="242" t="s">
        <v>89</v>
      </c>
      <c r="AV164" s="13" t="s">
        <v>87</v>
      </c>
      <c r="AW164" s="13" t="s">
        <v>34</v>
      </c>
      <c r="AX164" s="13" t="s">
        <v>79</v>
      </c>
      <c r="AY164" s="242" t="s">
        <v>140</v>
      </c>
    </row>
    <row r="165" spans="2:51" s="14" customFormat="1" ht="11.25">
      <c r="B165" s="243"/>
      <c r="C165" s="244"/>
      <c r="D165" s="234" t="s">
        <v>148</v>
      </c>
      <c r="E165" s="245" t="s">
        <v>1</v>
      </c>
      <c r="F165" s="246" t="s">
        <v>193</v>
      </c>
      <c r="G165" s="244"/>
      <c r="H165" s="247">
        <v>71.14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148</v>
      </c>
      <c r="AU165" s="253" t="s">
        <v>89</v>
      </c>
      <c r="AV165" s="14" t="s">
        <v>89</v>
      </c>
      <c r="AW165" s="14" t="s">
        <v>34</v>
      </c>
      <c r="AX165" s="14" t="s">
        <v>87</v>
      </c>
      <c r="AY165" s="253" t="s">
        <v>140</v>
      </c>
    </row>
    <row r="166" spans="1:65" s="2" customFormat="1" ht="24" customHeight="1">
      <c r="A166" s="35"/>
      <c r="B166" s="36"/>
      <c r="C166" s="218" t="s">
        <v>164</v>
      </c>
      <c r="D166" s="218" t="s">
        <v>142</v>
      </c>
      <c r="E166" s="219" t="s">
        <v>194</v>
      </c>
      <c r="F166" s="220" t="s">
        <v>195</v>
      </c>
      <c r="G166" s="221" t="s">
        <v>170</v>
      </c>
      <c r="H166" s="222">
        <v>348.699</v>
      </c>
      <c r="I166" s="223"/>
      <c r="J166" s="224">
        <f>ROUND(I166*H166,2)</f>
        <v>0</v>
      </c>
      <c r="K166" s="225"/>
      <c r="L166" s="40"/>
      <c r="M166" s="226" t="s">
        <v>1</v>
      </c>
      <c r="N166" s="227" t="s">
        <v>44</v>
      </c>
      <c r="O166" s="72"/>
      <c r="P166" s="228">
        <f>O166*H166</f>
        <v>0</v>
      </c>
      <c r="Q166" s="228">
        <v>0.0032</v>
      </c>
      <c r="R166" s="228">
        <f>Q166*H166</f>
        <v>1.1158368</v>
      </c>
      <c r="S166" s="228">
        <v>0</v>
      </c>
      <c r="T166" s="22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0" t="s">
        <v>146</v>
      </c>
      <c r="AT166" s="230" t="s">
        <v>142</v>
      </c>
      <c r="AU166" s="230" t="s">
        <v>89</v>
      </c>
      <c r="AY166" s="18" t="s">
        <v>140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87</v>
      </c>
      <c r="BK166" s="231">
        <f>ROUND(I166*H166,2)</f>
        <v>0</v>
      </c>
      <c r="BL166" s="18" t="s">
        <v>146</v>
      </c>
      <c r="BM166" s="230" t="s">
        <v>196</v>
      </c>
    </row>
    <row r="167" spans="2:51" s="13" customFormat="1" ht="22.5">
      <c r="B167" s="232"/>
      <c r="C167" s="233"/>
      <c r="D167" s="234" t="s">
        <v>148</v>
      </c>
      <c r="E167" s="235" t="s">
        <v>1</v>
      </c>
      <c r="F167" s="236" t="s">
        <v>197</v>
      </c>
      <c r="G167" s="233"/>
      <c r="H167" s="235" t="s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148</v>
      </c>
      <c r="AU167" s="242" t="s">
        <v>89</v>
      </c>
      <c r="AV167" s="13" t="s">
        <v>87</v>
      </c>
      <c r="AW167" s="13" t="s">
        <v>34</v>
      </c>
      <c r="AX167" s="13" t="s">
        <v>79</v>
      </c>
      <c r="AY167" s="242" t="s">
        <v>140</v>
      </c>
    </row>
    <row r="168" spans="2:51" s="13" customFormat="1" ht="11.25">
      <c r="B168" s="232"/>
      <c r="C168" s="233"/>
      <c r="D168" s="234" t="s">
        <v>148</v>
      </c>
      <c r="E168" s="235" t="s">
        <v>1</v>
      </c>
      <c r="F168" s="236" t="s">
        <v>198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148</v>
      </c>
      <c r="AU168" s="242" t="s">
        <v>89</v>
      </c>
      <c r="AV168" s="13" t="s">
        <v>87</v>
      </c>
      <c r="AW168" s="13" t="s">
        <v>34</v>
      </c>
      <c r="AX168" s="13" t="s">
        <v>79</v>
      </c>
      <c r="AY168" s="242" t="s">
        <v>140</v>
      </c>
    </row>
    <row r="169" spans="2:51" s="14" customFormat="1" ht="11.25">
      <c r="B169" s="243"/>
      <c r="C169" s="244"/>
      <c r="D169" s="234" t="s">
        <v>148</v>
      </c>
      <c r="E169" s="245" t="s">
        <v>1</v>
      </c>
      <c r="F169" s="246" t="s">
        <v>199</v>
      </c>
      <c r="G169" s="244"/>
      <c r="H169" s="247">
        <v>348.699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148</v>
      </c>
      <c r="AU169" s="253" t="s">
        <v>89</v>
      </c>
      <c r="AV169" s="14" t="s">
        <v>89</v>
      </c>
      <c r="AW169" s="14" t="s">
        <v>34</v>
      </c>
      <c r="AX169" s="14" t="s">
        <v>87</v>
      </c>
      <c r="AY169" s="253" t="s">
        <v>140</v>
      </c>
    </row>
    <row r="170" spans="2:63" s="12" customFormat="1" ht="22.9" customHeight="1">
      <c r="B170" s="202"/>
      <c r="C170" s="203"/>
      <c r="D170" s="204" t="s">
        <v>78</v>
      </c>
      <c r="E170" s="216" t="s">
        <v>200</v>
      </c>
      <c r="F170" s="216" t="s">
        <v>201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SUM(P171:P327)</f>
        <v>0</v>
      </c>
      <c r="Q170" s="210"/>
      <c r="R170" s="211">
        <f>SUM(R171:R327)</f>
        <v>29.5559658695</v>
      </c>
      <c r="S170" s="210"/>
      <c r="T170" s="212">
        <f>SUM(T171:T327)</f>
        <v>56.292984000000004</v>
      </c>
      <c r="AR170" s="213" t="s">
        <v>87</v>
      </c>
      <c r="AT170" s="214" t="s">
        <v>78</v>
      </c>
      <c r="AU170" s="214" t="s">
        <v>87</v>
      </c>
      <c r="AY170" s="213" t="s">
        <v>140</v>
      </c>
      <c r="BK170" s="215">
        <f>SUM(BK171:BK327)</f>
        <v>0</v>
      </c>
    </row>
    <row r="171" spans="1:65" s="2" customFormat="1" ht="24" customHeight="1">
      <c r="A171" s="35"/>
      <c r="B171" s="36"/>
      <c r="C171" s="218" t="s">
        <v>200</v>
      </c>
      <c r="D171" s="218" t="s">
        <v>142</v>
      </c>
      <c r="E171" s="219" t="s">
        <v>202</v>
      </c>
      <c r="F171" s="220" t="s">
        <v>203</v>
      </c>
      <c r="G171" s="221" t="s">
        <v>170</v>
      </c>
      <c r="H171" s="222">
        <v>341.267</v>
      </c>
      <c r="I171" s="223"/>
      <c r="J171" s="224">
        <f>ROUND(I171*H171,2)</f>
        <v>0</v>
      </c>
      <c r="K171" s="225"/>
      <c r="L171" s="40"/>
      <c r="M171" s="226" t="s">
        <v>1</v>
      </c>
      <c r="N171" s="227" t="s">
        <v>44</v>
      </c>
      <c r="O171" s="72"/>
      <c r="P171" s="228">
        <f>O171*H171</f>
        <v>0</v>
      </c>
      <c r="Q171" s="228">
        <v>0.00013</v>
      </c>
      <c r="R171" s="228">
        <f>Q171*H171</f>
        <v>0.044364709999999995</v>
      </c>
      <c r="S171" s="228">
        <v>0</v>
      </c>
      <c r="T171" s="22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0" t="s">
        <v>146</v>
      </c>
      <c r="AT171" s="230" t="s">
        <v>142</v>
      </c>
      <c r="AU171" s="230" t="s">
        <v>89</v>
      </c>
      <c r="AY171" s="18" t="s">
        <v>140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87</v>
      </c>
      <c r="BK171" s="231">
        <f>ROUND(I171*H171,2)</f>
        <v>0</v>
      </c>
      <c r="BL171" s="18" t="s">
        <v>146</v>
      </c>
      <c r="BM171" s="230" t="s">
        <v>204</v>
      </c>
    </row>
    <row r="172" spans="2:51" s="14" customFormat="1" ht="11.25">
      <c r="B172" s="243"/>
      <c r="C172" s="244"/>
      <c r="D172" s="234" t="s">
        <v>148</v>
      </c>
      <c r="E172" s="245" t="s">
        <v>1</v>
      </c>
      <c r="F172" s="246" t="s">
        <v>205</v>
      </c>
      <c r="G172" s="244"/>
      <c r="H172" s="247">
        <v>152.357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148</v>
      </c>
      <c r="AU172" s="253" t="s">
        <v>89</v>
      </c>
      <c r="AV172" s="14" t="s">
        <v>89</v>
      </c>
      <c r="AW172" s="14" t="s">
        <v>34</v>
      </c>
      <c r="AX172" s="14" t="s">
        <v>79</v>
      </c>
      <c r="AY172" s="253" t="s">
        <v>140</v>
      </c>
    </row>
    <row r="173" spans="2:51" s="14" customFormat="1" ht="11.25">
      <c r="B173" s="243"/>
      <c r="C173" s="244"/>
      <c r="D173" s="234" t="s">
        <v>148</v>
      </c>
      <c r="E173" s="245" t="s">
        <v>1</v>
      </c>
      <c r="F173" s="246" t="s">
        <v>206</v>
      </c>
      <c r="G173" s="244"/>
      <c r="H173" s="247">
        <v>4.18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148</v>
      </c>
      <c r="AU173" s="253" t="s">
        <v>89</v>
      </c>
      <c r="AV173" s="14" t="s">
        <v>89</v>
      </c>
      <c r="AW173" s="14" t="s">
        <v>34</v>
      </c>
      <c r="AX173" s="14" t="s">
        <v>79</v>
      </c>
      <c r="AY173" s="253" t="s">
        <v>140</v>
      </c>
    </row>
    <row r="174" spans="2:51" s="14" customFormat="1" ht="11.25">
      <c r="B174" s="243"/>
      <c r="C174" s="244"/>
      <c r="D174" s="234" t="s">
        <v>148</v>
      </c>
      <c r="E174" s="245" t="s">
        <v>1</v>
      </c>
      <c r="F174" s="246" t="s">
        <v>207</v>
      </c>
      <c r="G174" s="244"/>
      <c r="H174" s="247">
        <v>184.73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148</v>
      </c>
      <c r="AU174" s="253" t="s">
        <v>89</v>
      </c>
      <c r="AV174" s="14" t="s">
        <v>89</v>
      </c>
      <c r="AW174" s="14" t="s">
        <v>34</v>
      </c>
      <c r="AX174" s="14" t="s">
        <v>79</v>
      </c>
      <c r="AY174" s="253" t="s">
        <v>140</v>
      </c>
    </row>
    <row r="175" spans="2:51" s="15" customFormat="1" ht="11.25">
      <c r="B175" s="265"/>
      <c r="C175" s="266"/>
      <c r="D175" s="234" t="s">
        <v>148</v>
      </c>
      <c r="E175" s="267" t="s">
        <v>1</v>
      </c>
      <c r="F175" s="268" t="s">
        <v>208</v>
      </c>
      <c r="G175" s="266"/>
      <c r="H175" s="269">
        <v>341.267</v>
      </c>
      <c r="I175" s="270"/>
      <c r="J175" s="266"/>
      <c r="K175" s="266"/>
      <c r="L175" s="271"/>
      <c r="M175" s="272"/>
      <c r="N175" s="273"/>
      <c r="O175" s="273"/>
      <c r="P175" s="273"/>
      <c r="Q175" s="273"/>
      <c r="R175" s="273"/>
      <c r="S175" s="273"/>
      <c r="T175" s="274"/>
      <c r="AT175" s="275" t="s">
        <v>148</v>
      </c>
      <c r="AU175" s="275" t="s">
        <v>89</v>
      </c>
      <c r="AV175" s="15" t="s">
        <v>146</v>
      </c>
      <c r="AW175" s="15" t="s">
        <v>34</v>
      </c>
      <c r="AX175" s="15" t="s">
        <v>87</v>
      </c>
      <c r="AY175" s="275" t="s">
        <v>140</v>
      </c>
    </row>
    <row r="176" spans="1:65" s="2" customFormat="1" ht="16.5" customHeight="1">
      <c r="A176" s="35"/>
      <c r="B176" s="36"/>
      <c r="C176" s="218" t="s">
        <v>209</v>
      </c>
      <c r="D176" s="218" t="s">
        <v>142</v>
      </c>
      <c r="E176" s="219" t="s">
        <v>210</v>
      </c>
      <c r="F176" s="220" t="s">
        <v>211</v>
      </c>
      <c r="G176" s="221" t="s">
        <v>155</v>
      </c>
      <c r="H176" s="222">
        <v>12.004</v>
      </c>
      <c r="I176" s="223"/>
      <c r="J176" s="224">
        <f>ROUND(I176*H176,2)</f>
        <v>0</v>
      </c>
      <c r="K176" s="225"/>
      <c r="L176" s="40"/>
      <c r="M176" s="226" t="s">
        <v>1</v>
      </c>
      <c r="N176" s="227" t="s">
        <v>44</v>
      </c>
      <c r="O176" s="72"/>
      <c r="P176" s="228">
        <f>O176*H176</f>
        <v>0</v>
      </c>
      <c r="Q176" s="228">
        <v>0</v>
      </c>
      <c r="R176" s="228">
        <f>Q176*H176</f>
        <v>0</v>
      </c>
      <c r="S176" s="228">
        <v>2.1</v>
      </c>
      <c r="T176" s="229">
        <f>S176*H176</f>
        <v>25.2084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0" t="s">
        <v>146</v>
      </c>
      <c r="AT176" s="230" t="s">
        <v>142</v>
      </c>
      <c r="AU176" s="230" t="s">
        <v>89</v>
      </c>
      <c r="AY176" s="18" t="s">
        <v>140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87</v>
      </c>
      <c r="BK176" s="231">
        <f>ROUND(I176*H176,2)</f>
        <v>0</v>
      </c>
      <c r="BL176" s="18" t="s">
        <v>146</v>
      </c>
      <c r="BM176" s="230" t="s">
        <v>212</v>
      </c>
    </row>
    <row r="177" spans="2:51" s="13" customFormat="1" ht="33.75">
      <c r="B177" s="232"/>
      <c r="C177" s="233"/>
      <c r="D177" s="234" t="s">
        <v>148</v>
      </c>
      <c r="E177" s="235" t="s">
        <v>1</v>
      </c>
      <c r="F177" s="236" t="s">
        <v>213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148</v>
      </c>
      <c r="AU177" s="242" t="s">
        <v>89</v>
      </c>
      <c r="AV177" s="13" t="s">
        <v>87</v>
      </c>
      <c r="AW177" s="13" t="s">
        <v>34</v>
      </c>
      <c r="AX177" s="13" t="s">
        <v>79</v>
      </c>
      <c r="AY177" s="242" t="s">
        <v>140</v>
      </c>
    </row>
    <row r="178" spans="2:51" s="13" customFormat="1" ht="11.25">
      <c r="B178" s="232"/>
      <c r="C178" s="233"/>
      <c r="D178" s="234" t="s">
        <v>148</v>
      </c>
      <c r="E178" s="235" t="s">
        <v>1</v>
      </c>
      <c r="F178" s="236" t="s">
        <v>214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148</v>
      </c>
      <c r="AU178" s="242" t="s">
        <v>89</v>
      </c>
      <c r="AV178" s="13" t="s">
        <v>87</v>
      </c>
      <c r="AW178" s="13" t="s">
        <v>34</v>
      </c>
      <c r="AX178" s="13" t="s">
        <v>79</v>
      </c>
      <c r="AY178" s="242" t="s">
        <v>140</v>
      </c>
    </row>
    <row r="179" spans="2:51" s="14" customFormat="1" ht="11.25">
      <c r="B179" s="243"/>
      <c r="C179" s="244"/>
      <c r="D179" s="234" t="s">
        <v>148</v>
      </c>
      <c r="E179" s="245" t="s">
        <v>1</v>
      </c>
      <c r="F179" s="246" t="s">
        <v>215</v>
      </c>
      <c r="G179" s="244"/>
      <c r="H179" s="247">
        <v>3.364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148</v>
      </c>
      <c r="AU179" s="253" t="s">
        <v>89</v>
      </c>
      <c r="AV179" s="14" t="s">
        <v>89</v>
      </c>
      <c r="AW179" s="14" t="s">
        <v>34</v>
      </c>
      <c r="AX179" s="14" t="s">
        <v>79</v>
      </c>
      <c r="AY179" s="253" t="s">
        <v>140</v>
      </c>
    </row>
    <row r="180" spans="2:51" s="14" customFormat="1" ht="11.25">
      <c r="B180" s="243"/>
      <c r="C180" s="244"/>
      <c r="D180" s="234" t="s">
        <v>148</v>
      </c>
      <c r="E180" s="245" t="s">
        <v>1</v>
      </c>
      <c r="F180" s="246" t="s">
        <v>216</v>
      </c>
      <c r="G180" s="244"/>
      <c r="H180" s="247">
        <v>8.64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148</v>
      </c>
      <c r="AU180" s="253" t="s">
        <v>89</v>
      </c>
      <c r="AV180" s="14" t="s">
        <v>89</v>
      </c>
      <c r="AW180" s="14" t="s">
        <v>34</v>
      </c>
      <c r="AX180" s="14" t="s">
        <v>79</v>
      </c>
      <c r="AY180" s="253" t="s">
        <v>140</v>
      </c>
    </row>
    <row r="181" spans="2:51" s="15" customFormat="1" ht="11.25">
      <c r="B181" s="265"/>
      <c r="C181" s="266"/>
      <c r="D181" s="234" t="s">
        <v>148</v>
      </c>
      <c r="E181" s="267" t="s">
        <v>1</v>
      </c>
      <c r="F181" s="268" t="s">
        <v>208</v>
      </c>
      <c r="G181" s="266"/>
      <c r="H181" s="269">
        <v>12.004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AT181" s="275" t="s">
        <v>148</v>
      </c>
      <c r="AU181" s="275" t="s">
        <v>89</v>
      </c>
      <c r="AV181" s="15" t="s">
        <v>146</v>
      </c>
      <c r="AW181" s="15" t="s">
        <v>34</v>
      </c>
      <c r="AX181" s="15" t="s">
        <v>87</v>
      </c>
      <c r="AY181" s="275" t="s">
        <v>140</v>
      </c>
    </row>
    <row r="182" spans="1:65" s="2" customFormat="1" ht="24" customHeight="1">
      <c r="A182" s="35"/>
      <c r="B182" s="36"/>
      <c r="C182" s="218" t="s">
        <v>217</v>
      </c>
      <c r="D182" s="218" t="s">
        <v>142</v>
      </c>
      <c r="E182" s="219" t="s">
        <v>218</v>
      </c>
      <c r="F182" s="220" t="s">
        <v>219</v>
      </c>
      <c r="G182" s="221" t="s">
        <v>155</v>
      </c>
      <c r="H182" s="222">
        <v>240.08</v>
      </c>
      <c r="I182" s="223"/>
      <c r="J182" s="224">
        <f>ROUND(I182*H182,2)</f>
        <v>0</v>
      </c>
      <c r="K182" s="225"/>
      <c r="L182" s="40"/>
      <c r="M182" s="226" t="s">
        <v>1</v>
      </c>
      <c r="N182" s="227" t="s">
        <v>44</v>
      </c>
      <c r="O182" s="7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0" t="s">
        <v>146</v>
      </c>
      <c r="AT182" s="230" t="s">
        <v>142</v>
      </c>
      <c r="AU182" s="230" t="s">
        <v>89</v>
      </c>
      <c r="AY182" s="18" t="s">
        <v>140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87</v>
      </c>
      <c r="BK182" s="231">
        <f>ROUND(I182*H182,2)</f>
        <v>0</v>
      </c>
      <c r="BL182" s="18" t="s">
        <v>146</v>
      </c>
      <c r="BM182" s="230" t="s">
        <v>220</v>
      </c>
    </row>
    <row r="183" spans="2:51" s="13" customFormat="1" ht="33.75">
      <c r="B183" s="232"/>
      <c r="C183" s="233"/>
      <c r="D183" s="234" t="s">
        <v>148</v>
      </c>
      <c r="E183" s="235" t="s">
        <v>1</v>
      </c>
      <c r="F183" s="236" t="s">
        <v>213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148</v>
      </c>
      <c r="AU183" s="242" t="s">
        <v>89</v>
      </c>
      <c r="AV183" s="13" t="s">
        <v>87</v>
      </c>
      <c r="AW183" s="13" t="s">
        <v>34</v>
      </c>
      <c r="AX183" s="13" t="s">
        <v>79</v>
      </c>
      <c r="AY183" s="242" t="s">
        <v>140</v>
      </c>
    </row>
    <row r="184" spans="2:51" s="13" customFormat="1" ht="11.25">
      <c r="B184" s="232"/>
      <c r="C184" s="233"/>
      <c r="D184" s="234" t="s">
        <v>148</v>
      </c>
      <c r="E184" s="235" t="s">
        <v>1</v>
      </c>
      <c r="F184" s="236" t="s">
        <v>214</v>
      </c>
      <c r="G184" s="233"/>
      <c r="H184" s="235" t="s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148</v>
      </c>
      <c r="AU184" s="242" t="s">
        <v>89</v>
      </c>
      <c r="AV184" s="13" t="s">
        <v>87</v>
      </c>
      <c r="AW184" s="13" t="s">
        <v>34</v>
      </c>
      <c r="AX184" s="13" t="s">
        <v>79</v>
      </c>
      <c r="AY184" s="242" t="s">
        <v>140</v>
      </c>
    </row>
    <row r="185" spans="2:51" s="14" customFormat="1" ht="11.25">
      <c r="B185" s="243"/>
      <c r="C185" s="244"/>
      <c r="D185" s="234" t="s">
        <v>148</v>
      </c>
      <c r="E185" s="245" t="s">
        <v>1</v>
      </c>
      <c r="F185" s="246" t="s">
        <v>215</v>
      </c>
      <c r="G185" s="244"/>
      <c r="H185" s="247">
        <v>3.364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148</v>
      </c>
      <c r="AU185" s="253" t="s">
        <v>89</v>
      </c>
      <c r="AV185" s="14" t="s">
        <v>89</v>
      </c>
      <c r="AW185" s="14" t="s">
        <v>34</v>
      </c>
      <c r="AX185" s="14" t="s">
        <v>79</v>
      </c>
      <c r="AY185" s="253" t="s">
        <v>140</v>
      </c>
    </row>
    <row r="186" spans="2:51" s="14" customFormat="1" ht="11.25">
      <c r="B186" s="243"/>
      <c r="C186" s="244"/>
      <c r="D186" s="234" t="s">
        <v>148</v>
      </c>
      <c r="E186" s="245" t="s">
        <v>1</v>
      </c>
      <c r="F186" s="246" t="s">
        <v>216</v>
      </c>
      <c r="G186" s="244"/>
      <c r="H186" s="247">
        <v>8.64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148</v>
      </c>
      <c r="AU186" s="253" t="s">
        <v>89</v>
      </c>
      <c r="AV186" s="14" t="s">
        <v>89</v>
      </c>
      <c r="AW186" s="14" t="s">
        <v>34</v>
      </c>
      <c r="AX186" s="14" t="s">
        <v>79</v>
      </c>
      <c r="AY186" s="253" t="s">
        <v>140</v>
      </c>
    </row>
    <row r="187" spans="2:51" s="16" customFormat="1" ht="11.25">
      <c r="B187" s="276"/>
      <c r="C187" s="277"/>
      <c r="D187" s="234" t="s">
        <v>148</v>
      </c>
      <c r="E187" s="278" t="s">
        <v>1</v>
      </c>
      <c r="F187" s="279" t="s">
        <v>221</v>
      </c>
      <c r="G187" s="277"/>
      <c r="H187" s="280">
        <v>12.004</v>
      </c>
      <c r="I187" s="281"/>
      <c r="J187" s="277"/>
      <c r="K187" s="277"/>
      <c r="L187" s="282"/>
      <c r="M187" s="283"/>
      <c r="N187" s="284"/>
      <c r="O187" s="284"/>
      <c r="P187" s="284"/>
      <c r="Q187" s="284"/>
      <c r="R187" s="284"/>
      <c r="S187" s="284"/>
      <c r="T187" s="285"/>
      <c r="AT187" s="286" t="s">
        <v>148</v>
      </c>
      <c r="AU187" s="286" t="s">
        <v>89</v>
      </c>
      <c r="AV187" s="16" t="s">
        <v>159</v>
      </c>
      <c r="AW187" s="16" t="s">
        <v>34</v>
      </c>
      <c r="AX187" s="16" t="s">
        <v>79</v>
      </c>
      <c r="AY187" s="286" t="s">
        <v>140</v>
      </c>
    </row>
    <row r="188" spans="2:51" s="14" customFormat="1" ht="11.25">
      <c r="B188" s="243"/>
      <c r="C188" s="244"/>
      <c r="D188" s="234" t="s">
        <v>148</v>
      </c>
      <c r="E188" s="245" t="s">
        <v>1</v>
      </c>
      <c r="F188" s="246" t="s">
        <v>222</v>
      </c>
      <c r="G188" s="244"/>
      <c r="H188" s="247">
        <v>240.08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148</v>
      </c>
      <c r="AU188" s="253" t="s">
        <v>89</v>
      </c>
      <c r="AV188" s="14" t="s">
        <v>89</v>
      </c>
      <c r="AW188" s="14" t="s">
        <v>34</v>
      </c>
      <c r="AX188" s="14" t="s">
        <v>87</v>
      </c>
      <c r="AY188" s="253" t="s">
        <v>140</v>
      </c>
    </row>
    <row r="189" spans="1:65" s="2" customFormat="1" ht="24" customHeight="1">
      <c r="A189" s="35"/>
      <c r="B189" s="36"/>
      <c r="C189" s="218" t="s">
        <v>223</v>
      </c>
      <c r="D189" s="218" t="s">
        <v>142</v>
      </c>
      <c r="E189" s="219" t="s">
        <v>224</v>
      </c>
      <c r="F189" s="220" t="s">
        <v>225</v>
      </c>
      <c r="G189" s="221" t="s">
        <v>170</v>
      </c>
      <c r="H189" s="222">
        <v>1457.668</v>
      </c>
      <c r="I189" s="223"/>
      <c r="J189" s="224">
        <f>ROUND(I189*H189,2)</f>
        <v>0</v>
      </c>
      <c r="K189" s="225"/>
      <c r="L189" s="40"/>
      <c r="M189" s="226" t="s">
        <v>1</v>
      </c>
      <c r="N189" s="227" t="s">
        <v>44</v>
      </c>
      <c r="O189" s="7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0" t="s">
        <v>146</v>
      </c>
      <c r="AT189" s="230" t="s">
        <v>142</v>
      </c>
      <c r="AU189" s="230" t="s">
        <v>89</v>
      </c>
      <c r="AY189" s="18" t="s">
        <v>140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87</v>
      </c>
      <c r="BK189" s="231">
        <f>ROUND(I189*H189,2)</f>
        <v>0</v>
      </c>
      <c r="BL189" s="18" t="s">
        <v>146</v>
      </c>
      <c r="BM189" s="230" t="s">
        <v>226</v>
      </c>
    </row>
    <row r="190" spans="2:51" s="13" customFormat="1" ht="11.25">
      <c r="B190" s="232"/>
      <c r="C190" s="233"/>
      <c r="D190" s="234" t="s">
        <v>148</v>
      </c>
      <c r="E190" s="235" t="s">
        <v>1</v>
      </c>
      <c r="F190" s="236" t="s">
        <v>227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148</v>
      </c>
      <c r="AU190" s="242" t="s">
        <v>89</v>
      </c>
      <c r="AV190" s="13" t="s">
        <v>87</v>
      </c>
      <c r="AW190" s="13" t="s">
        <v>34</v>
      </c>
      <c r="AX190" s="13" t="s">
        <v>79</v>
      </c>
      <c r="AY190" s="242" t="s">
        <v>140</v>
      </c>
    </row>
    <row r="191" spans="2:51" s="14" customFormat="1" ht="11.25">
      <c r="B191" s="243"/>
      <c r="C191" s="244"/>
      <c r="D191" s="234" t="s">
        <v>148</v>
      </c>
      <c r="E191" s="245" t="s">
        <v>1</v>
      </c>
      <c r="F191" s="246" t="s">
        <v>228</v>
      </c>
      <c r="G191" s="244"/>
      <c r="H191" s="247">
        <v>137.621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148</v>
      </c>
      <c r="AU191" s="253" t="s">
        <v>89</v>
      </c>
      <c r="AV191" s="14" t="s">
        <v>89</v>
      </c>
      <c r="AW191" s="14" t="s">
        <v>34</v>
      </c>
      <c r="AX191" s="14" t="s">
        <v>79</v>
      </c>
      <c r="AY191" s="253" t="s">
        <v>140</v>
      </c>
    </row>
    <row r="192" spans="2:51" s="14" customFormat="1" ht="11.25">
      <c r="B192" s="243"/>
      <c r="C192" s="244"/>
      <c r="D192" s="234" t="s">
        <v>148</v>
      </c>
      <c r="E192" s="245" t="s">
        <v>1</v>
      </c>
      <c r="F192" s="246" t="s">
        <v>229</v>
      </c>
      <c r="G192" s="244"/>
      <c r="H192" s="247">
        <v>13.189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148</v>
      </c>
      <c r="AU192" s="253" t="s">
        <v>89</v>
      </c>
      <c r="AV192" s="14" t="s">
        <v>89</v>
      </c>
      <c r="AW192" s="14" t="s">
        <v>34</v>
      </c>
      <c r="AX192" s="14" t="s">
        <v>79</v>
      </c>
      <c r="AY192" s="253" t="s">
        <v>140</v>
      </c>
    </row>
    <row r="193" spans="2:51" s="14" customFormat="1" ht="11.25">
      <c r="B193" s="243"/>
      <c r="C193" s="244"/>
      <c r="D193" s="234" t="s">
        <v>148</v>
      </c>
      <c r="E193" s="245" t="s">
        <v>1</v>
      </c>
      <c r="F193" s="246" t="s">
        <v>230</v>
      </c>
      <c r="G193" s="244"/>
      <c r="H193" s="247">
        <v>17.389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148</v>
      </c>
      <c r="AU193" s="253" t="s">
        <v>89</v>
      </c>
      <c r="AV193" s="14" t="s">
        <v>89</v>
      </c>
      <c r="AW193" s="14" t="s">
        <v>34</v>
      </c>
      <c r="AX193" s="14" t="s">
        <v>79</v>
      </c>
      <c r="AY193" s="253" t="s">
        <v>140</v>
      </c>
    </row>
    <row r="194" spans="2:51" s="14" customFormat="1" ht="11.25">
      <c r="B194" s="243"/>
      <c r="C194" s="244"/>
      <c r="D194" s="234" t="s">
        <v>148</v>
      </c>
      <c r="E194" s="245" t="s">
        <v>1</v>
      </c>
      <c r="F194" s="246" t="s">
        <v>231</v>
      </c>
      <c r="G194" s="244"/>
      <c r="H194" s="247">
        <v>188.43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148</v>
      </c>
      <c r="AU194" s="253" t="s">
        <v>89</v>
      </c>
      <c r="AV194" s="14" t="s">
        <v>89</v>
      </c>
      <c r="AW194" s="14" t="s">
        <v>34</v>
      </c>
      <c r="AX194" s="14" t="s">
        <v>79</v>
      </c>
      <c r="AY194" s="253" t="s">
        <v>140</v>
      </c>
    </row>
    <row r="195" spans="2:51" s="16" customFormat="1" ht="11.25">
      <c r="B195" s="276"/>
      <c r="C195" s="277"/>
      <c r="D195" s="234" t="s">
        <v>148</v>
      </c>
      <c r="E195" s="278" t="s">
        <v>1</v>
      </c>
      <c r="F195" s="279" t="s">
        <v>221</v>
      </c>
      <c r="G195" s="277"/>
      <c r="H195" s="280">
        <v>356.629</v>
      </c>
      <c r="I195" s="281"/>
      <c r="J195" s="277"/>
      <c r="K195" s="277"/>
      <c r="L195" s="282"/>
      <c r="M195" s="283"/>
      <c r="N195" s="284"/>
      <c r="O195" s="284"/>
      <c r="P195" s="284"/>
      <c r="Q195" s="284"/>
      <c r="R195" s="284"/>
      <c r="S195" s="284"/>
      <c r="T195" s="285"/>
      <c r="AT195" s="286" t="s">
        <v>148</v>
      </c>
      <c r="AU195" s="286" t="s">
        <v>89</v>
      </c>
      <c r="AV195" s="16" t="s">
        <v>159</v>
      </c>
      <c r="AW195" s="16" t="s">
        <v>34</v>
      </c>
      <c r="AX195" s="16" t="s">
        <v>79</v>
      </c>
      <c r="AY195" s="286" t="s">
        <v>140</v>
      </c>
    </row>
    <row r="196" spans="2:51" s="13" customFormat="1" ht="11.25">
      <c r="B196" s="232"/>
      <c r="C196" s="233"/>
      <c r="D196" s="234" t="s">
        <v>148</v>
      </c>
      <c r="E196" s="235" t="s">
        <v>1</v>
      </c>
      <c r="F196" s="236" t="s">
        <v>232</v>
      </c>
      <c r="G196" s="233"/>
      <c r="H196" s="235" t="s">
        <v>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148</v>
      </c>
      <c r="AU196" s="242" t="s">
        <v>89</v>
      </c>
      <c r="AV196" s="13" t="s">
        <v>87</v>
      </c>
      <c r="AW196" s="13" t="s">
        <v>34</v>
      </c>
      <c r="AX196" s="13" t="s">
        <v>79</v>
      </c>
      <c r="AY196" s="242" t="s">
        <v>140</v>
      </c>
    </row>
    <row r="197" spans="2:51" s="14" customFormat="1" ht="11.25">
      <c r="B197" s="243"/>
      <c r="C197" s="244"/>
      <c r="D197" s="234" t="s">
        <v>148</v>
      </c>
      <c r="E197" s="245" t="s">
        <v>1</v>
      </c>
      <c r="F197" s="246" t="s">
        <v>233</v>
      </c>
      <c r="G197" s="244"/>
      <c r="H197" s="247">
        <v>152.357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148</v>
      </c>
      <c r="AU197" s="253" t="s">
        <v>89</v>
      </c>
      <c r="AV197" s="14" t="s">
        <v>89</v>
      </c>
      <c r="AW197" s="14" t="s">
        <v>34</v>
      </c>
      <c r="AX197" s="14" t="s">
        <v>79</v>
      </c>
      <c r="AY197" s="253" t="s">
        <v>140</v>
      </c>
    </row>
    <row r="198" spans="2:51" s="14" customFormat="1" ht="11.25">
      <c r="B198" s="243"/>
      <c r="C198" s="244"/>
      <c r="D198" s="234" t="s">
        <v>148</v>
      </c>
      <c r="E198" s="245" t="s">
        <v>1</v>
      </c>
      <c r="F198" s="246" t="s">
        <v>206</v>
      </c>
      <c r="G198" s="244"/>
      <c r="H198" s="247">
        <v>4.18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148</v>
      </c>
      <c r="AU198" s="253" t="s">
        <v>89</v>
      </c>
      <c r="AV198" s="14" t="s">
        <v>89</v>
      </c>
      <c r="AW198" s="14" t="s">
        <v>34</v>
      </c>
      <c r="AX198" s="14" t="s">
        <v>79</v>
      </c>
      <c r="AY198" s="253" t="s">
        <v>140</v>
      </c>
    </row>
    <row r="199" spans="2:51" s="14" customFormat="1" ht="11.25">
      <c r="B199" s="243"/>
      <c r="C199" s="244"/>
      <c r="D199" s="234" t="s">
        <v>148</v>
      </c>
      <c r="E199" s="245" t="s">
        <v>1</v>
      </c>
      <c r="F199" s="246" t="s">
        <v>234</v>
      </c>
      <c r="G199" s="244"/>
      <c r="H199" s="247">
        <v>188.8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148</v>
      </c>
      <c r="AU199" s="253" t="s">
        <v>89</v>
      </c>
      <c r="AV199" s="14" t="s">
        <v>89</v>
      </c>
      <c r="AW199" s="14" t="s">
        <v>34</v>
      </c>
      <c r="AX199" s="14" t="s">
        <v>79</v>
      </c>
      <c r="AY199" s="253" t="s">
        <v>140</v>
      </c>
    </row>
    <row r="200" spans="2:51" s="16" customFormat="1" ht="11.25">
      <c r="B200" s="276"/>
      <c r="C200" s="277"/>
      <c r="D200" s="234" t="s">
        <v>148</v>
      </c>
      <c r="E200" s="278" t="s">
        <v>1</v>
      </c>
      <c r="F200" s="279" t="s">
        <v>221</v>
      </c>
      <c r="G200" s="277"/>
      <c r="H200" s="280">
        <v>345.337</v>
      </c>
      <c r="I200" s="281"/>
      <c r="J200" s="277"/>
      <c r="K200" s="277"/>
      <c r="L200" s="282"/>
      <c r="M200" s="283"/>
      <c r="N200" s="284"/>
      <c r="O200" s="284"/>
      <c r="P200" s="284"/>
      <c r="Q200" s="284"/>
      <c r="R200" s="284"/>
      <c r="S200" s="284"/>
      <c r="T200" s="285"/>
      <c r="AT200" s="286" t="s">
        <v>148</v>
      </c>
      <c r="AU200" s="286" t="s">
        <v>89</v>
      </c>
      <c r="AV200" s="16" t="s">
        <v>159</v>
      </c>
      <c r="AW200" s="16" t="s">
        <v>34</v>
      </c>
      <c r="AX200" s="16" t="s">
        <v>79</v>
      </c>
      <c r="AY200" s="286" t="s">
        <v>140</v>
      </c>
    </row>
    <row r="201" spans="2:51" s="13" customFormat="1" ht="11.25">
      <c r="B201" s="232"/>
      <c r="C201" s="233"/>
      <c r="D201" s="234" t="s">
        <v>148</v>
      </c>
      <c r="E201" s="235" t="s">
        <v>1</v>
      </c>
      <c r="F201" s="236" t="s">
        <v>235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148</v>
      </c>
      <c r="AU201" s="242" t="s">
        <v>89</v>
      </c>
      <c r="AV201" s="13" t="s">
        <v>87</v>
      </c>
      <c r="AW201" s="13" t="s">
        <v>34</v>
      </c>
      <c r="AX201" s="13" t="s">
        <v>79</v>
      </c>
      <c r="AY201" s="242" t="s">
        <v>140</v>
      </c>
    </row>
    <row r="202" spans="2:51" s="14" customFormat="1" ht="11.25">
      <c r="B202" s="243"/>
      <c r="C202" s="244"/>
      <c r="D202" s="234" t="s">
        <v>148</v>
      </c>
      <c r="E202" s="245" t="s">
        <v>1</v>
      </c>
      <c r="F202" s="246" t="s">
        <v>236</v>
      </c>
      <c r="G202" s="244"/>
      <c r="H202" s="247">
        <v>86.576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148</v>
      </c>
      <c r="AU202" s="253" t="s">
        <v>89</v>
      </c>
      <c r="AV202" s="14" t="s">
        <v>89</v>
      </c>
      <c r="AW202" s="14" t="s">
        <v>34</v>
      </c>
      <c r="AX202" s="14" t="s">
        <v>79</v>
      </c>
      <c r="AY202" s="253" t="s">
        <v>140</v>
      </c>
    </row>
    <row r="203" spans="2:51" s="14" customFormat="1" ht="11.25">
      <c r="B203" s="243"/>
      <c r="C203" s="244"/>
      <c r="D203" s="234" t="s">
        <v>148</v>
      </c>
      <c r="E203" s="245" t="s">
        <v>1</v>
      </c>
      <c r="F203" s="246" t="s">
        <v>237</v>
      </c>
      <c r="G203" s="244"/>
      <c r="H203" s="247">
        <v>43.923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148</v>
      </c>
      <c r="AU203" s="253" t="s">
        <v>89</v>
      </c>
      <c r="AV203" s="14" t="s">
        <v>89</v>
      </c>
      <c r="AW203" s="14" t="s">
        <v>34</v>
      </c>
      <c r="AX203" s="14" t="s">
        <v>79</v>
      </c>
      <c r="AY203" s="253" t="s">
        <v>140</v>
      </c>
    </row>
    <row r="204" spans="2:51" s="14" customFormat="1" ht="11.25">
      <c r="B204" s="243"/>
      <c r="C204" s="244"/>
      <c r="D204" s="234" t="s">
        <v>148</v>
      </c>
      <c r="E204" s="245" t="s">
        <v>1</v>
      </c>
      <c r="F204" s="246" t="s">
        <v>238</v>
      </c>
      <c r="G204" s="244"/>
      <c r="H204" s="247">
        <v>157.08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148</v>
      </c>
      <c r="AU204" s="253" t="s">
        <v>89</v>
      </c>
      <c r="AV204" s="14" t="s">
        <v>89</v>
      </c>
      <c r="AW204" s="14" t="s">
        <v>34</v>
      </c>
      <c r="AX204" s="14" t="s">
        <v>79</v>
      </c>
      <c r="AY204" s="253" t="s">
        <v>140</v>
      </c>
    </row>
    <row r="205" spans="2:51" s="14" customFormat="1" ht="11.25">
      <c r="B205" s="243"/>
      <c r="C205" s="244"/>
      <c r="D205" s="234" t="s">
        <v>148</v>
      </c>
      <c r="E205" s="245" t="s">
        <v>1</v>
      </c>
      <c r="F205" s="246" t="s">
        <v>239</v>
      </c>
      <c r="G205" s="244"/>
      <c r="H205" s="247">
        <v>435.651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148</v>
      </c>
      <c r="AU205" s="253" t="s">
        <v>89</v>
      </c>
      <c r="AV205" s="14" t="s">
        <v>89</v>
      </c>
      <c r="AW205" s="14" t="s">
        <v>34</v>
      </c>
      <c r="AX205" s="14" t="s">
        <v>79</v>
      </c>
      <c r="AY205" s="253" t="s">
        <v>140</v>
      </c>
    </row>
    <row r="206" spans="2:51" s="14" customFormat="1" ht="11.25">
      <c r="B206" s="243"/>
      <c r="C206" s="244"/>
      <c r="D206" s="234" t="s">
        <v>148</v>
      </c>
      <c r="E206" s="245" t="s">
        <v>1</v>
      </c>
      <c r="F206" s="246" t="s">
        <v>240</v>
      </c>
      <c r="G206" s="244"/>
      <c r="H206" s="247">
        <v>32.472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148</v>
      </c>
      <c r="AU206" s="253" t="s">
        <v>89</v>
      </c>
      <c r="AV206" s="14" t="s">
        <v>89</v>
      </c>
      <c r="AW206" s="14" t="s">
        <v>34</v>
      </c>
      <c r="AX206" s="14" t="s">
        <v>79</v>
      </c>
      <c r="AY206" s="253" t="s">
        <v>140</v>
      </c>
    </row>
    <row r="207" spans="2:51" s="16" customFormat="1" ht="11.25">
      <c r="B207" s="276"/>
      <c r="C207" s="277"/>
      <c r="D207" s="234" t="s">
        <v>148</v>
      </c>
      <c r="E207" s="278" t="s">
        <v>1</v>
      </c>
      <c r="F207" s="279" t="s">
        <v>221</v>
      </c>
      <c r="G207" s="277"/>
      <c r="H207" s="280">
        <v>755.702</v>
      </c>
      <c r="I207" s="281"/>
      <c r="J207" s="277"/>
      <c r="K207" s="277"/>
      <c r="L207" s="282"/>
      <c r="M207" s="283"/>
      <c r="N207" s="284"/>
      <c r="O207" s="284"/>
      <c r="P207" s="284"/>
      <c r="Q207" s="284"/>
      <c r="R207" s="284"/>
      <c r="S207" s="284"/>
      <c r="T207" s="285"/>
      <c r="AT207" s="286" t="s">
        <v>148</v>
      </c>
      <c r="AU207" s="286" t="s">
        <v>89</v>
      </c>
      <c r="AV207" s="16" t="s">
        <v>159</v>
      </c>
      <c r="AW207" s="16" t="s">
        <v>34</v>
      </c>
      <c r="AX207" s="16" t="s">
        <v>79</v>
      </c>
      <c r="AY207" s="286" t="s">
        <v>140</v>
      </c>
    </row>
    <row r="208" spans="2:51" s="14" customFormat="1" ht="11.25">
      <c r="B208" s="243"/>
      <c r="C208" s="244"/>
      <c r="D208" s="234" t="s">
        <v>148</v>
      </c>
      <c r="E208" s="245" t="s">
        <v>1</v>
      </c>
      <c r="F208" s="246" t="s">
        <v>241</v>
      </c>
      <c r="G208" s="244"/>
      <c r="H208" s="247">
        <v>1457.668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148</v>
      </c>
      <c r="AU208" s="253" t="s">
        <v>89</v>
      </c>
      <c r="AV208" s="14" t="s">
        <v>89</v>
      </c>
      <c r="AW208" s="14" t="s">
        <v>34</v>
      </c>
      <c r="AX208" s="14" t="s">
        <v>87</v>
      </c>
      <c r="AY208" s="253" t="s">
        <v>140</v>
      </c>
    </row>
    <row r="209" spans="1:65" s="2" customFormat="1" ht="24" customHeight="1">
      <c r="A209" s="35"/>
      <c r="B209" s="36"/>
      <c r="C209" s="218" t="s">
        <v>242</v>
      </c>
      <c r="D209" s="218" t="s">
        <v>142</v>
      </c>
      <c r="E209" s="219" t="s">
        <v>243</v>
      </c>
      <c r="F209" s="220" t="s">
        <v>244</v>
      </c>
      <c r="G209" s="221" t="s">
        <v>183</v>
      </c>
      <c r="H209" s="222">
        <v>11.77</v>
      </c>
      <c r="I209" s="223"/>
      <c r="J209" s="224">
        <f>ROUND(I209*H209,2)</f>
        <v>0</v>
      </c>
      <c r="K209" s="225"/>
      <c r="L209" s="40"/>
      <c r="M209" s="226" t="s">
        <v>1</v>
      </c>
      <c r="N209" s="227" t="s">
        <v>44</v>
      </c>
      <c r="O209" s="72"/>
      <c r="P209" s="228">
        <f>O209*H209</f>
        <v>0</v>
      </c>
      <c r="Q209" s="228">
        <v>0.00137</v>
      </c>
      <c r="R209" s="228">
        <f>Q209*H209</f>
        <v>0.016124899999999998</v>
      </c>
      <c r="S209" s="228">
        <v>0</v>
      </c>
      <c r="T209" s="22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0" t="s">
        <v>146</v>
      </c>
      <c r="AT209" s="230" t="s">
        <v>142</v>
      </c>
      <c r="AU209" s="230" t="s">
        <v>89</v>
      </c>
      <c r="AY209" s="18" t="s">
        <v>140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87</v>
      </c>
      <c r="BK209" s="231">
        <f>ROUND(I209*H209,2)</f>
        <v>0</v>
      </c>
      <c r="BL209" s="18" t="s">
        <v>146</v>
      </c>
      <c r="BM209" s="230" t="s">
        <v>245</v>
      </c>
    </row>
    <row r="210" spans="2:51" s="13" customFormat="1" ht="22.5">
      <c r="B210" s="232"/>
      <c r="C210" s="233"/>
      <c r="D210" s="234" t="s">
        <v>148</v>
      </c>
      <c r="E210" s="235" t="s">
        <v>1</v>
      </c>
      <c r="F210" s="236" t="s">
        <v>246</v>
      </c>
      <c r="G210" s="233"/>
      <c r="H210" s="235" t="s">
        <v>1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148</v>
      </c>
      <c r="AU210" s="242" t="s">
        <v>89</v>
      </c>
      <c r="AV210" s="13" t="s">
        <v>87</v>
      </c>
      <c r="AW210" s="13" t="s">
        <v>34</v>
      </c>
      <c r="AX210" s="13" t="s">
        <v>79</v>
      </c>
      <c r="AY210" s="242" t="s">
        <v>140</v>
      </c>
    </row>
    <row r="211" spans="2:51" s="14" customFormat="1" ht="11.25">
      <c r="B211" s="243"/>
      <c r="C211" s="244"/>
      <c r="D211" s="234" t="s">
        <v>148</v>
      </c>
      <c r="E211" s="245" t="s">
        <v>1</v>
      </c>
      <c r="F211" s="246" t="s">
        <v>247</v>
      </c>
      <c r="G211" s="244"/>
      <c r="H211" s="247">
        <v>11.77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AT211" s="253" t="s">
        <v>148</v>
      </c>
      <c r="AU211" s="253" t="s">
        <v>89</v>
      </c>
      <c r="AV211" s="14" t="s">
        <v>89</v>
      </c>
      <c r="AW211" s="14" t="s">
        <v>34</v>
      </c>
      <c r="AX211" s="14" t="s">
        <v>87</v>
      </c>
      <c r="AY211" s="253" t="s">
        <v>140</v>
      </c>
    </row>
    <row r="212" spans="1:65" s="2" customFormat="1" ht="16.5" customHeight="1">
      <c r="A212" s="35"/>
      <c r="B212" s="36"/>
      <c r="C212" s="254" t="s">
        <v>248</v>
      </c>
      <c r="D212" s="254" t="s">
        <v>160</v>
      </c>
      <c r="E212" s="255" t="s">
        <v>249</v>
      </c>
      <c r="F212" s="256" t="s">
        <v>250</v>
      </c>
      <c r="G212" s="257" t="s">
        <v>163</v>
      </c>
      <c r="H212" s="258">
        <v>30.309</v>
      </c>
      <c r="I212" s="259"/>
      <c r="J212" s="260">
        <f>ROUND(I212*H212,2)</f>
        <v>0</v>
      </c>
      <c r="K212" s="261"/>
      <c r="L212" s="262"/>
      <c r="M212" s="263" t="s">
        <v>1</v>
      </c>
      <c r="N212" s="264" t="s">
        <v>44</v>
      </c>
      <c r="O212" s="7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0" t="s">
        <v>164</v>
      </c>
      <c r="AT212" s="230" t="s">
        <v>160</v>
      </c>
      <c r="AU212" s="230" t="s">
        <v>89</v>
      </c>
      <c r="AY212" s="18" t="s">
        <v>140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87</v>
      </c>
      <c r="BK212" s="231">
        <f>ROUND(I212*H212,2)</f>
        <v>0</v>
      </c>
      <c r="BL212" s="18" t="s">
        <v>146</v>
      </c>
      <c r="BM212" s="230" t="s">
        <v>251</v>
      </c>
    </row>
    <row r="213" spans="2:51" s="13" customFormat="1" ht="22.5">
      <c r="B213" s="232"/>
      <c r="C213" s="233"/>
      <c r="D213" s="234" t="s">
        <v>148</v>
      </c>
      <c r="E213" s="235" t="s">
        <v>1</v>
      </c>
      <c r="F213" s="236" t="s">
        <v>252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148</v>
      </c>
      <c r="AU213" s="242" t="s">
        <v>89</v>
      </c>
      <c r="AV213" s="13" t="s">
        <v>87</v>
      </c>
      <c r="AW213" s="13" t="s">
        <v>34</v>
      </c>
      <c r="AX213" s="13" t="s">
        <v>79</v>
      </c>
      <c r="AY213" s="242" t="s">
        <v>140</v>
      </c>
    </row>
    <row r="214" spans="2:51" s="14" customFormat="1" ht="11.25">
      <c r="B214" s="243"/>
      <c r="C214" s="244"/>
      <c r="D214" s="234" t="s">
        <v>148</v>
      </c>
      <c r="E214" s="245" t="s">
        <v>1</v>
      </c>
      <c r="F214" s="246" t="s">
        <v>253</v>
      </c>
      <c r="G214" s="244"/>
      <c r="H214" s="247">
        <v>0.03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148</v>
      </c>
      <c r="AU214" s="253" t="s">
        <v>89</v>
      </c>
      <c r="AV214" s="14" t="s">
        <v>89</v>
      </c>
      <c r="AW214" s="14" t="s">
        <v>34</v>
      </c>
      <c r="AX214" s="14" t="s">
        <v>79</v>
      </c>
      <c r="AY214" s="253" t="s">
        <v>140</v>
      </c>
    </row>
    <row r="215" spans="2:51" s="14" customFormat="1" ht="11.25">
      <c r="B215" s="243"/>
      <c r="C215" s="244"/>
      <c r="D215" s="234" t="s">
        <v>148</v>
      </c>
      <c r="E215" s="245" t="s">
        <v>1</v>
      </c>
      <c r="F215" s="246" t="s">
        <v>254</v>
      </c>
      <c r="G215" s="244"/>
      <c r="H215" s="247">
        <v>30.309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AT215" s="253" t="s">
        <v>148</v>
      </c>
      <c r="AU215" s="253" t="s">
        <v>89</v>
      </c>
      <c r="AV215" s="14" t="s">
        <v>89</v>
      </c>
      <c r="AW215" s="14" t="s">
        <v>34</v>
      </c>
      <c r="AX215" s="14" t="s">
        <v>87</v>
      </c>
      <c r="AY215" s="253" t="s">
        <v>140</v>
      </c>
    </row>
    <row r="216" spans="1:65" s="2" customFormat="1" ht="16.5" customHeight="1">
      <c r="A216" s="35"/>
      <c r="B216" s="36"/>
      <c r="C216" s="218" t="s">
        <v>8</v>
      </c>
      <c r="D216" s="218" t="s">
        <v>142</v>
      </c>
      <c r="E216" s="219" t="s">
        <v>255</v>
      </c>
      <c r="F216" s="220" t="s">
        <v>256</v>
      </c>
      <c r="G216" s="221" t="s">
        <v>257</v>
      </c>
      <c r="H216" s="222">
        <v>11</v>
      </c>
      <c r="I216" s="223"/>
      <c r="J216" s="224">
        <f>ROUND(I216*H216,2)</f>
        <v>0</v>
      </c>
      <c r="K216" s="225"/>
      <c r="L216" s="40"/>
      <c r="M216" s="226" t="s">
        <v>1</v>
      </c>
      <c r="N216" s="227" t="s">
        <v>44</v>
      </c>
      <c r="O216" s="72"/>
      <c r="P216" s="228">
        <f>O216*H216</f>
        <v>0</v>
      </c>
      <c r="Q216" s="228">
        <v>0</v>
      </c>
      <c r="R216" s="228">
        <f>Q216*H216</f>
        <v>0</v>
      </c>
      <c r="S216" s="228">
        <v>0.089</v>
      </c>
      <c r="T216" s="229">
        <f>S216*H216</f>
        <v>0.979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0" t="s">
        <v>146</v>
      </c>
      <c r="AT216" s="230" t="s">
        <v>142</v>
      </c>
      <c r="AU216" s="230" t="s">
        <v>89</v>
      </c>
      <c r="AY216" s="18" t="s">
        <v>140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87</v>
      </c>
      <c r="BK216" s="231">
        <f>ROUND(I216*H216,2)</f>
        <v>0</v>
      </c>
      <c r="BL216" s="18" t="s">
        <v>146</v>
      </c>
      <c r="BM216" s="230" t="s">
        <v>258</v>
      </c>
    </row>
    <row r="217" spans="2:51" s="13" customFormat="1" ht="22.5">
      <c r="B217" s="232"/>
      <c r="C217" s="233"/>
      <c r="D217" s="234" t="s">
        <v>148</v>
      </c>
      <c r="E217" s="235" t="s">
        <v>1</v>
      </c>
      <c r="F217" s="236" t="s">
        <v>259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148</v>
      </c>
      <c r="AU217" s="242" t="s">
        <v>89</v>
      </c>
      <c r="AV217" s="13" t="s">
        <v>87</v>
      </c>
      <c r="AW217" s="13" t="s">
        <v>34</v>
      </c>
      <c r="AX217" s="13" t="s">
        <v>79</v>
      </c>
      <c r="AY217" s="242" t="s">
        <v>140</v>
      </c>
    </row>
    <row r="218" spans="2:51" s="13" customFormat="1" ht="11.25">
      <c r="B218" s="232"/>
      <c r="C218" s="233"/>
      <c r="D218" s="234" t="s">
        <v>148</v>
      </c>
      <c r="E218" s="235" t="s">
        <v>1</v>
      </c>
      <c r="F218" s="236" t="s">
        <v>260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148</v>
      </c>
      <c r="AU218" s="242" t="s">
        <v>89</v>
      </c>
      <c r="AV218" s="13" t="s">
        <v>87</v>
      </c>
      <c r="AW218" s="13" t="s">
        <v>34</v>
      </c>
      <c r="AX218" s="13" t="s">
        <v>79</v>
      </c>
      <c r="AY218" s="242" t="s">
        <v>140</v>
      </c>
    </row>
    <row r="219" spans="2:51" s="14" customFormat="1" ht="11.25">
      <c r="B219" s="243"/>
      <c r="C219" s="244"/>
      <c r="D219" s="234" t="s">
        <v>148</v>
      </c>
      <c r="E219" s="245" t="s">
        <v>1</v>
      </c>
      <c r="F219" s="246" t="s">
        <v>217</v>
      </c>
      <c r="G219" s="244"/>
      <c r="H219" s="247">
        <v>11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148</v>
      </c>
      <c r="AU219" s="253" t="s">
        <v>89</v>
      </c>
      <c r="AV219" s="14" t="s">
        <v>89</v>
      </c>
      <c r="AW219" s="14" t="s">
        <v>34</v>
      </c>
      <c r="AX219" s="14" t="s">
        <v>87</v>
      </c>
      <c r="AY219" s="253" t="s">
        <v>140</v>
      </c>
    </row>
    <row r="220" spans="1:65" s="2" customFormat="1" ht="24" customHeight="1">
      <c r="A220" s="35"/>
      <c r="B220" s="36"/>
      <c r="C220" s="218" t="s">
        <v>261</v>
      </c>
      <c r="D220" s="218" t="s">
        <v>142</v>
      </c>
      <c r="E220" s="219" t="s">
        <v>262</v>
      </c>
      <c r="F220" s="220" t="s">
        <v>263</v>
      </c>
      <c r="G220" s="221" t="s">
        <v>183</v>
      </c>
      <c r="H220" s="222">
        <v>19</v>
      </c>
      <c r="I220" s="223"/>
      <c r="J220" s="224">
        <f>ROUND(I220*H220,2)</f>
        <v>0</v>
      </c>
      <c r="K220" s="225"/>
      <c r="L220" s="40"/>
      <c r="M220" s="226" t="s">
        <v>1</v>
      </c>
      <c r="N220" s="227" t="s">
        <v>44</v>
      </c>
      <c r="O220" s="72"/>
      <c r="P220" s="228">
        <f>O220*H220</f>
        <v>0</v>
      </c>
      <c r="Q220" s="228">
        <v>0</v>
      </c>
      <c r="R220" s="228">
        <f>Q220*H220</f>
        <v>0</v>
      </c>
      <c r="S220" s="228">
        <v>0.008</v>
      </c>
      <c r="T220" s="229">
        <f>S220*H220</f>
        <v>0.152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0" t="s">
        <v>146</v>
      </c>
      <c r="AT220" s="230" t="s">
        <v>142</v>
      </c>
      <c r="AU220" s="230" t="s">
        <v>89</v>
      </c>
      <c r="AY220" s="18" t="s">
        <v>140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87</v>
      </c>
      <c r="BK220" s="231">
        <f>ROUND(I220*H220,2)</f>
        <v>0</v>
      </c>
      <c r="BL220" s="18" t="s">
        <v>146</v>
      </c>
      <c r="BM220" s="230" t="s">
        <v>264</v>
      </c>
    </row>
    <row r="221" spans="2:51" s="13" customFormat="1" ht="22.5">
      <c r="B221" s="232"/>
      <c r="C221" s="233"/>
      <c r="D221" s="234" t="s">
        <v>148</v>
      </c>
      <c r="E221" s="235" t="s">
        <v>1</v>
      </c>
      <c r="F221" s="236" t="s">
        <v>265</v>
      </c>
      <c r="G221" s="233"/>
      <c r="H221" s="235" t="s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148</v>
      </c>
      <c r="AU221" s="242" t="s">
        <v>89</v>
      </c>
      <c r="AV221" s="13" t="s">
        <v>87</v>
      </c>
      <c r="AW221" s="13" t="s">
        <v>34</v>
      </c>
      <c r="AX221" s="13" t="s">
        <v>79</v>
      </c>
      <c r="AY221" s="242" t="s">
        <v>140</v>
      </c>
    </row>
    <row r="222" spans="2:51" s="14" customFormat="1" ht="11.25">
      <c r="B222" s="243"/>
      <c r="C222" s="244"/>
      <c r="D222" s="234" t="s">
        <v>148</v>
      </c>
      <c r="E222" s="245" t="s">
        <v>1</v>
      </c>
      <c r="F222" s="246" t="s">
        <v>266</v>
      </c>
      <c r="G222" s="244"/>
      <c r="H222" s="247">
        <v>19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148</v>
      </c>
      <c r="AU222" s="253" t="s">
        <v>89</v>
      </c>
      <c r="AV222" s="14" t="s">
        <v>89</v>
      </c>
      <c r="AW222" s="14" t="s">
        <v>34</v>
      </c>
      <c r="AX222" s="14" t="s">
        <v>87</v>
      </c>
      <c r="AY222" s="253" t="s">
        <v>140</v>
      </c>
    </row>
    <row r="223" spans="1:65" s="2" customFormat="1" ht="24" customHeight="1">
      <c r="A223" s="35"/>
      <c r="B223" s="36"/>
      <c r="C223" s="218" t="s">
        <v>267</v>
      </c>
      <c r="D223" s="218" t="s">
        <v>142</v>
      </c>
      <c r="E223" s="219" t="s">
        <v>268</v>
      </c>
      <c r="F223" s="220" t="s">
        <v>269</v>
      </c>
      <c r="G223" s="221" t="s">
        <v>183</v>
      </c>
      <c r="H223" s="222">
        <v>253.819</v>
      </c>
      <c r="I223" s="223"/>
      <c r="J223" s="224">
        <f>ROUND(I223*H223,2)</f>
        <v>0</v>
      </c>
      <c r="K223" s="225"/>
      <c r="L223" s="40"/>
      <c r="M223" s="226" t="s">
        <v>1</v>
      </c>
      <c r="N223" s="227" t="s">
        <v>44</v>
      </c>
      <c r="O223" s="72"/>
      <c r="P223" s="228">
        <f>O223*H223</f>
        <v>0</v>
      </c>
      <c r="Q223" s="228">
        <v>0.0001505</v>
      </c>
      <c r="R223" s="228">
        <f>Q223*H223</f>
        <v>0.0381997595</v>
      </c>
      <c r="S223" s="228">
        <v>0.004</v>
      </c>
      <c r="T223" s="229">
        <f>S223*H223</f>
        <v>1.015276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0" t="s">
        <v>146</v>
      </c>
      <c r="AT223" s="230" t="s">
        <v>142</v>
      </c>
      <c r="AU223" s="230" t="s">
        <v>89</v>
      </c>
      <c r="AY223" s="18" t="s">
        <v>140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87</v>
      </c>
      <c r="BK223" s="231">
        <f>ROUND(I223*H223,2)</f>
        <v>0</v>
      </c>
      <c r="BL223" s="18" t="s">
        <v>146</v>
      </c>
      <c r="BM223" s="230" t="s">
        <v>270</v>
      </c>
    </row>
    <row r="224" spans="2:51" s="13" customFormat="1" ht="22.5">
      <c r="B224" s="232"/>
      <c r="C224" s="233"/>
      <c r="D224" s="234" t="s">
        <v>148</v>
      </c>
      <c r="E224" s="235" t="s">
        <v>1</v>
      </c>
      <c r="F224" s="236" t="s">
        <v>271</v>
      </c>
      <c r="G224" s="233"/>
      <c r="H224" s="235" t="s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148</v>
      </c>
      <c r="AU224" s="242" t="s">
        <v>89</v>
      </c>
      <c r="AV224" s="13" t="s">
        <v>87</v>
      </c>
      <c r="AW224" s="13" t="s">
        <v>34</v>
      </c>
      <c r="AX224" s="13" t="s">
        <v>79</v>
      </c>
      <c r="AY224" s="242" t="s">
        <v>140</v>
      </c>
    </row>
    <row r="225" spans="2:51" s="13" customFormat="1" ht="11.25">
      <c r="B225" s="232"/>
      <c r="C225" s="233"/>
      <c r="D225" s="234" t="s">
        <v>148</v>
      </c>
      <c r="E225" s="235" t="s">
        <v>1</v>
      </c>
      <c r="F225" s="236" t="s">
        <v>272</v>
      </c>
      <c r="G225" s="233"/>
      <c r="H225" s="235" t="s">
        <v>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148</v>
      </c>
      <c r="AU225" s="242" t="s">
        <v>89</v>
      </c>
      <c r="AV225" s="13" t="s">
        <v>87</v>
      </c>
      <c r="AW225" s="13" t="s">
        <v>34</v>
      </c>
      <c r="AX225" s="13" t="s">
        <v>79</v>
      </c>
      <c r="AY225" s="242" t="s">
        <v>140</v>
      </c>
    </row>
    <row r="226" spans="2:51" s="13" customFormat="1" ht="22.5">
      <c r="B226" s="232"/>
      <c r="C226" s="233"/>
      <c r="D226" s="234" t="s">
        <v>148</v>
      </c>
      <c r="E226" s="235" t="s">
        <v>1</v>
      </c>
      <c r="F226" s="236" t="s">
        <v>273</v>
      </c>
      <c r="G226" s="233"/>
      <c r="H226" s="235" t="s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148</v>
      </c>
      <c r="AU226" s="242" t="s">
        <v>89</v>
      </c>
      <c r="AV226" s="13" t="s">
        <v>87</v>
      </c>
      <c r="AW226" s="13" t="s">
        <v>34</v>
      </c>
      <c r="AX226" s="13" t="s">
        <v>79</v>
      </c>
      <c r="AY226" s="242" t="s">
        <v>140</v>
      </c>
    </row>
    <row r="227" spans="2:51" s="13" customFormat="1" ht="11.25">
      <c r="B227" s="232"/>
      <c r="C227" s="233"/>
      <c r="D227" s="234" t="s">
        <v>148</v>
      </c>
      <c r="E227" s="235" t="s">
        <v>1</v>
      </c>
      <c r="F227" s="236" t="s">
        <v>274</v>
      </c>
      <c r="G227" s="233"/>
      <c r="H227" s="235" t="s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148</v>
      </c>
      <c r="AU227" s="242" t="s">
        <v>89</v>
      </c>
      <c r="AV227" s="13" t="s">
        <v>87</v>
      </c>
      <c r="AW227" s="13" t="s">
        <v>34</v>
      </c>
      <c r="AX227" s="13" t="s">
        <v>79</v>
      </c>
      <c r="AY227" s="242" t="s">
        <v>140</v>
      </c>
    </row>
    <row r="228" spans="2:51" s="13" customFormat="1" ht="11.25">
      <c r="B228" s="232"/>
      <c r="C228" s="233"/>
      <c r="D228" s="234" t="s">
        <v>148</v>
      </c>
      <c r="E228" s="235" t="s">
        <v>1</v>
      </c>
      <c r="F228" s="236" t="s">
        <v>275</v>
      </c>
      <c r="G228" s="233"/>
      <c r="H228" s="235" t="s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148</v>
      </c>
      <c r="AU228" s="242" t="s">
        <v>89</v>
      </c>
      <c r="AV228" s="13" t="s">
        <v>87</v>
      </c>
      <c r="AW228" s="13" t="s">
        <v>34</v>
      </c>
      <c r="AX228" s="13" t="s">
        <v>79</v>
      </c>
      <c r="AY228" s="242" t="s">
        <v>140</v>
      </c>
    </row>
    <row r="229" spans="2:51" s="13" customFormat="1" ht="11.25">
      <c r="B229" s="232"/>
      <c r="C229" s="233"/>
      <c r="D229" s="234" t="s">
        <v>148</v>
      </c>
      <c r="E229" s="235" t="s">
        <v>1</v>
      </c>
      <c r="F229" s="236" t="s">
        <v>276</v>
      </c>
      <c r="G229" s="233"/>
      <c r="H229" s="235" t="s">
        <v>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148</v>
      </c>
      <c r="AU229" s="242" t="s">
        <v>89</v>
      </c>
      <c r="AV229" s="13" t="s">
        <v>87</v>
      </c>
      <c r="AW229" s="13" t="s">
        <v>34</v>
      </c>
      <c r="AX229" s="13" t="s">
        <v>79</v>
      </c>
      <c r="AY229" s="242" t="s">
        <v>140</v>
      </c>
    </row>
    <row r="230" spans="2:51" s="13" customFormat="1" ht="11.25">
      <c r="B230" s="232"/>
      <c r="C230" s="233"/>
      <c r="D230" s="234" t="s">
        <v>148</v>
      </c>
      <c r="E230" s="235" t="s">
        <v>1</v>
      </c>
      <c r="F230" s="236" t="s">
        <v>277</v>
      </c>
      <c r="G230" s="233"/>
      <c r="H230" s="235" t="s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148</v>
      </c>
      <c r="AU230" s="242" t="s">
        <v>89</v>
      </c>
      <c r="AV230" s="13" t="s">
        <v>87</v>
      </c>
      <c r="AW230" s="13" t="s">
        <v>34</v>
      </c>
      <c r="AX230" s="13" t="s">
        <v>79</v>
      </c>
      <c r="AY230" s="242" t="s">
        <v>140</v>
      </c>
    </row>
    <row r="231" spans="2:51" s="14" customFormat="1" ht="22.5">
      <c r="B231" s="243"/>
      <c r="C231" s="244"/>
      <c r="D231" s="234" t="s">
        <v>148</v>
      </c>
      <c r="E231" s="245" t="s">
        <v>1</v>
      </c>
      <c r="F231" s="246" t="s">
        <v>278</v>
      </c>
      <c r="G231" s="244"/>
      <c r="H231" s="247">
        <v>116.91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148</v>
      </c>
      <c r="AU231" s="253" t="s">
        <v>89</v>
      </c>
      <c r="AV231" s="14" t="s">
        <v>89</v>
      </c>
      <c r="AW231" s="14" t="s">
        <v>34</v>
      </c>
      <c r="AX231" s="14" t="s">
        <v>79</v>
      </c>
      <c r="AY231" s="253" t="s">
        <v>140</v>
      </c>
    </row>
    <row r="232" spans="2:51" s="16" customFormat="1" ht="11.25">
      <c r="B232" s="276"/>
      <c r="C232" s="277"/>
      <c r="D232" s="234" t="s">
        <v>148</v>
      </c>
      <c r="E232" s="278" t="s">
        <v>1</v>
      </c>
      <c r="F232" s="279" t="s">
        <v>221</v>
      </c>
      <c r="G232" s="277"/>
      <c r="H232" s="280">
        <v>116.91</v>
      </c>
      <c r="I232" s="281"/>
      <c r="J232" s="277"/>
      <c r="K232" s="277"/>
      <c r="L232" s="282"/>
      <c r="M232" s="283"/>
      <c r="N232" s="284"/>
      <c r="O232" s="284"/>
      <c r="P232" s="284"/>
      <c r="Q232" s="284"/>
      <c r="R232" s="284"/>
      <c r="S232" s="284"/>
      <c r="T232" s="285"/>
      <c r="AT232" s="286" t="s">
        <v>148</v>
      </c>
      <c r="AU232" s="286" t="s">
        <v>89</v>
      </c>
      <c r="AV232" s="16" t="s">
        <v>159</v>
      </c>
      <c r="AW232" s="16" t="s">
        <v>34</v>
      </c>
      <c r="AX232" s="16" t="s">
        <v>79</v>
      </c>
      <c r="AY232" s="286" t="s">
        <v>140</v>
      </c>
    </row>
    <row r="233" spans="2:51" s="13" customFormat="1" ht="22.5">
      <c r="B233" s="232"/>
      <c r="C233" s="233"/>
      <c r="D233" s="234" t="s">
        <v>148</v>
      </c>
      <c r="E233" s="235" t="s">
        <v>1</v>
      </c>
      <c r="F233" s="236" t="s">
        <v>279</v>
      </c>
      <c r="G233" s="233"/>
      <c r="H233" s="235" t="s">
        <v>1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148</v>
      </c>
      <c r="AU233" s="242" t="s">
        <v>89</v>
      </c>
      <c r="AV233" s="13" t="s">
        <v>87</v>
      </c>
      <c r="AW233" s="13" t="s">
        <v>34</v>
      </c>
      <c r="AX233" s="13" t="s">
        <v>79</v>
      </c>
      <c r="AY233" s="242" t="s">
        <v>140</v>
      </c>
    </row>
    <row r="234" spans="2:51" s="13" customFormat="1" ht="11.25">
      <c r="B234" s="232"/>
      <c r="C234" s="233"/>
      <c r="D234" s="234" t="s">
        <v>148</v>
      </c>
      <c r="E234" s="235" t="s">
        <v>1</v>
      </c>
      <c r="F234" s="236" t="s">
        <v>272</v>
      </c>
      <c r="G234" s="233"/>
      <c r="H234" s="235" t="s">
        <v>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148</v>
      </c>
      <c r="AU234" s="242" t="s">
        <v>89</v>
      </c>
      <c r="AV234" s="13" t="s">
        <v>87</v>
      </c>
      <c r="AW234" s="13" t="s">
        <v>34</v>
      </c>
      <c r="AX234" s="13" t="s">
        <v>79</v>
      </c>
      <c r="AY234" s="242" t="s">
        <v>140</v>
      </c>
    </row>
    <row r="235" spans="2:51" s="13" customFormat="1" ht="22.5">
      <c r="B235" s="232"/>
      <c r="C235" s="233"/>
      <c r="D235" s="234" t="s">
        <v>148</v>
      </c>
      <c r="E235" s="235" t="s">
        <v>1</v>
      </c>
      <c r="F235" s="236" t="s">
        <v>273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148</v>
      </c>
      <c r="AU235" s="242" t="s">
        <v>89</v>
      </c>
      <c r="AV235" s="13" t="s">
        <v>87</v>
      </c>
      <c r="AW235" s="13" t="s">
        <v>34</v>
      </c>
      <c r="AX235" s="13" t="s">
        <v>79</v>
      </c>
      <c r="AY235" s="242" t="s">
        <v>140</v>
      </c>
    </row>
    <row r="236" spans="2:51" s="13" customFormat="1" ht="11.25">
      <c r="B236" s="232"/>
      <c r="C236" s="233"/>
      <c r="D236" s="234" t="s">
        <v>148</v>
      </c>
      <c r="E236" s="235" t="s">
        <v>1</v>
      </c>
      <c r="F236" s="236" t="s">
        <v>280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148</v>
      </c>
      <c r="AU236" s="242" t="s">
        <v>89</v>
      </c>
      <c r="AV236" s="13" t="s">
        <v>87</v>
      </c>
      <c r="AW236" s="13" t="s">
        <v>34</v>
      </c>
      <c r="AX236" s="13" t="s">
        <v>79</v>
      </c>
      <c r="AY236" s="242" t="s">
        <v>140</v>
      </c>
    </row>
    <row r="237" spans="2:51" s="13" customFormat="1" ht="11.25">
      <c r="B237" s="232"/>
      <c r="C237" s="233"/>
      <c r="D237" s="234" t="s">
        <v>148</v>
      </c>
      <c r="E237" s="235" t="s">
        <v>1</v>
      </c>
      <c r="F237" s="236" t="s">
        <v>281</v>
      </c>
      <c r="G237" s="233"/>
      <c r="H237" s="235" t="s">
        <v>1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148</v>
      </c>
      <c r="AU237" s="242" t="s">
        <v>89</v>
      </c>
      <c r="AV237" s="13" t="s">
        <v>87</v>
      </c>
      <c r="AW237" s="13" t="s">
        <v>34</v>
      </c>
      <c r="AX237" s="13" t="s">
        <v>79</v>
      </c>
      <c r="AY237" s="242" t="s">
        <v>140</v>
      </c>
    </row>
    <row r="238" spans="2:51" s="13" customFormat="1" ht="11.25">
      <c r="B238" s="232"/>
      <c r="C238" s="233"/>
      <c r="D238" s="234" t="s">
        <v>148</v>
      </c>
      <c r="E238" s="235" t="s">
        <v>1</v>
      </c>
      <c r="F238" s="236" t="s">
        <v>276</v>
      </c>
      <c r="G238" s="233"/>
      <c r="H238" s="235" t="s">
        <v>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148</v>
      </c>
      <c r="AU238" s="242" t="s">
        <v>89</v>
      </c>
      <c r="AV238" s="13" t="s">
        <v>87</v>
      </c>
      <c r="AW238" s="13" t="s">
        <v>34</v>
      </c>
      <c r="AX238" s="13" t="s">
        <v>79</v>
      </c>
      <c r="AY238" s="242" t="s">
        <v>140</v>
      </c>
    </row>
    <row r="239" spans="2:51" s="13" customFormat="1" ht="11.25">
      <c r="B239" s="232"/>
      <c r="C239" s="233"/>
      <c r="D239" s="234" t="s">
        <v>148</v>
      </c>
      <c r="E239" s="235" t="s">
        <v>1</v>
      </c>
      <c r="F239" s="236" t="s">
        <v>282</v>
      </c>
      <c r="G239" s="233"/>
      <c r="H239" s="235" t="s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148</v>
      </c>
      <c r="AU239" s="242" t="s">
        <v>89</v>
      </c>
      <c r="AV239" s="13" t="s">
        <v>87</v>
      </c>
      <c r="AW239" s="13" t="s">
        <v>34</v>
      </c>
      <c r="AX239" s="13" t="s">
        <v>79</v>
      </c>
      <c r="AY239" s="242" t="s">
        <v>140</v>
      </c>
    </row>
    <row r="240" spans="2:51" s="14" customFormat="1" ht="22.5">
      <c r="B240" s="243"/>
      <c r="C240" s="244"/>
      <c r="D240" s="234" t="s">
        <v>148</v>
      </c>
      <c r="E240" s="245" t="s">
        <v>1</v>
      </c>
      <c r="F240" s="246" t="s">
        <v>283</v>
      </c>
      <c r="G240" s="244"/>
      <c r="H240" s="247">
        <v>136.909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148</v>
      </c>
      <c r="AU240" s="253" t="s">
        <v>89</v>
      </c>
      <c r="AV240" s="14" t="s">
        <v>89</v>
      </c>
      <c r="AW240" s="14" t="s">
        <v>34</v>
      </c>
      <c r="AX240" s="14" t="s">
        <v>79</v>
      </c>
      <c r="AY240" s="253" t="s">
        <v>140</v>
      </c>
    </row>
    <row r="241" spans="2:51" s="16" customFormat="1" ht="11.25">
      <c r="B241" s="276"/>
      <c r="C241" s="277"/>
      <c r="D241" s="234" t="s">
        <v>148</v>
      </c>
      <c r="E241" s="278" t="s">
        <v>1</v>
      </c>
      <c r="F241" s="279" t="s">
        <v>221</v>
      </c>
      <c r="G241" s="277"/>
      <c r="H241" s="280">
        <v>136.909</v>
      </c>
      <c r="I241" s="281"/>
      <c r="J241" s="277"/>
      <c r="K241" s="277"/>
      <c r="L241" s="282"/>
      <c r="M241" s="283"/>
      <c r="N241" s="284"/>
      <c r="O241" s="284"/>
      <c r="P241" s="284"/>
      <c r="Q241" s="284"/>
      <c r="R241" s="284"/>
      <c r="S241" s="284"/>
      <c r="T241" s="285"/>
      <c r="AT241" s="286" t="s">
        <v>148</v>
      </c>
      <c r="AU241" s="286" t="s">
        <v>89</v>
      </c>
      <c r="AV241" s="16" t="s">
        <v>159</v>
      </c>
      <c r="AW241" s="16" t="s">
        <v>34</v>
      </c>
      <c r="AX241" s="16" t="s">
        <v>79</v>
      </c>
      <c r="AY241" s="286" t="s">
        <v>140</v>
      </c>
    </row>
    <row r="242" spans="2:51" s="14" customFormat="1" ht="11.25">
      <c r="B242" s="243"/>
      <c r="C242" s="244"/>
      <c r="D242" s="234" t="s">
        <v>148</v>
      </c>
      <c r="E242" s="245" t="s">
        <v>1</v>
      </c>
      <c r="F242" s="246" t="s">
        <v>284</v>
      </c>
      <c r="G242" s="244"/>
      <c r="H242" s="247">
        <v>253.819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148</v>
      </c>
      <c r="AU242" s="253" t="s">
        <v>89</v>
      </c>
      <c r="AV242" s="14" t="s">
        <v>89</v>
      </c>
      <c r="AW242" s="14" t="s">
        <v>34</v>
      </c>
      <c r="AX242" s="14" t="s">
        <v>87</v>
      </c>
      <c r="AY242" s="253" t="s">
        <v>140</v>
      </c>
    </row>
    <row r="243" spans="1:65" s="2" customFormat="1" ht="24" customHeight="1">
      <c r="A243" s="35"/>
      <c r="B243" s="36"/>
      <c r="C243" s="218" t="s">
        <v>285</v>
      </c>
      <c r="D243" s="218" t="s">
        <v>142</v>
      </c>
      <c r="E243" s="219" t="s">
        <v>286</v>
      </c>
      <c r="F243" s="220" t="s">
        <v>287</v>
      </c>
      <c r="G243" s="221" t="s">
        <v>170</v>
      </c>
      <c r="H243" s="222">
        <v>1.162</v>
      </c>
      <c r="I243" s="223"/>
      <c r="J243" s="224">
        <f>ROUND(I243*H243,2)</f>
        <v>0</v>
      </c>
      <c r="K243" s="225"/>
      <c r="L243" s="40"/>
      <c r="M243" s="226" t="s">
        <v>1</v>
      </c>
      <c r="N243" s="227" t="s">
        <v>44</v>
      </c>
      <c r="O243" s="72"/>
      <c r="P243" s="228">
        <f>O243*H243</f>
        <v>0</v>
      </c>
      <c r="Q243" s="228">
        <v>0</v>
      </c>
      <c r="R243" s="228">
        <f>Q243*H243</f>
        <v>0</v>
      </c>
      <c r="S243" s="228">
        <v>0.068</v>
      </c>
      <c r="T243" s="229">
        <f>S243*H243</f>
        <v>0.079016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0" t="s">
        <v>146</v>
      </c>
      <c r="AT243" s="230" t="s">
        <v>142</v>
      </c>
      <c r="AU243" s="230" t="s">
        <v>89</v>
      </c>
      <c r="AY243" s="18" t="s">
        <v>140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87</v>
      </c>
      <c r="BK243" s="231">
        <f>ROUND(I243*H243,2)</f>
        <v>0</v>
      </c>
      <c r="BL243" s="18" t="s">
        <v>146</v>
      </c>
      <c r="BM243" s="230" t="s">
        <v>288</v>
      </c>
    </row>
    <row r="244" spans="2:51" s="13" customFormat="1" ht="33.75">
      <c r="B244" s="232"/>
      <c r="C244" s="233"/>
      <c r="D244" s="234" t="s">
        <v>148</v>
      </c>
      <c r="E244" s="235" t="s">
        <v>1</v>
      </c>
      <c r="F244" s="236" t="s">
        <v>289</v>
      </c>
      <c r="G244" s="233"/>
      <c r="H244" s="235" t="s">
        <v>1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148</v>
      </c>
      <c r="AU244" s="242" t="s">
        <v>89</v>
      </c>
      <c r="AV244" s="13" t="s">
        <v>87</v>
      </c>
      <c r="AW244" s="13" t="s">
        <v>34</v>
      </c>
      <c r="AX244" s="13" t="s">
        <v>79</v>
      </c>
      <c r="AY244" s="242" t="s">
        <v>140</v>
      </c>
    </row>
    <row r="245" spans="2:51" s="14" customFormat="1" ht="11.25">
      <c r="B245" s="243"/>
      <c r="C245" s="244"/>
      <c r="D245" s="234" t="s">
        <v>148</v>
      </c>
      <c r="E245" s="245" t="s">
        <v>1</v>
      </c>
      <c r="F245" s="246" t="s">
        <v>290</v>
      </c>
      <c r="G245" s="244"/>
      <c r="H245" s="247">
        <v>1.162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148</v>
      </c>
      <c r="AU245" s="253" t="s">
        <v>89</v>
      </c>
      <c r="AV245" s="14" t="s">
        <v>89</v>
      </c>
      <c r="AW245" s="14" t="s">
        <v>34</v>
      </c>
      <c r="AX245" s="14" t="s">
        <v>87</v>
      </c>
      <c r="AY245" s="253" t="s">
        <v>140</v>
      </c>
    </row>
    <row r="246" spans="1:65" s="2" customFormat="1" ht="16.5" customHeight="1">
      <c r="A246" s="35"/>
      <c r="B246" s="36"/>
      <c r="C246" s="218" t="s">
        <v>266</v>
      </c>
      <c r="D246" s="218" t="s">
        <v>142</v>
      </c>
      <c r="E246" s="219" t="s">
        <v>291</v>
      </c>
      <c r="F246" s="220" t="s">
        <v>292</v>
      </c>
      <c r="G246" s="221" t="s">
        <v>170</v>
      </c>
      <c r="H246" s="222">
        <v>223.619</v>
      </c>
      <c r="I246" s="223"/>
      <c r="J246" s="224">
        <f>ROUND(I246*H246,2)</f>
        <v>0</v>
      </c>
      <c r="K246" s="225"/>
      <c r="L246" s="40"/>
      <c r="M246" s="226" t="s">
        <v>1</v>
      </c>
      <c r="N246" s="227" t="s">
        <v>44</v>
      </c>
      <c r="O246" s="72"/>
      <c r="P246" s="228">
        <f>O246*H246</f>
        <v>0</v>
      </c>
      <c r="Q246" s="228">
        <v>0</v>
      </c>
      <c r="R246" s="228">
        <f>Q246*H246</f>
        <v>0</v>
      </c>
      <c r="S246" s="228">
        <v>0.066</v>
      </c>
      <c r="T246" s="229">
        <f>S246*H246</f>
        <v>14.758854000000001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0" t="s">
        <v>146</v>
      </c>
      <c r="AT246" s="230" t="s">
        <v>142</v>
      </c>
      <c r="AU246" s="230" t="s">
        <v>89</v>
      </c>
      <c r="AY246" s="18" t="s">
        <v>140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87</v>
      </c>
      <c r="BK246" s="231">
        <f>ROUND(I246*H246,2)</f>
        <v>0</v>
      </c>
      <c r="BL246" s="18" t="s">
        <v>146</v>
      </c>
      <c r="BM246" s="230" t="s">
        <v>293</v>
      </c>
    </row>
    <row r="247" spans="2:51" s="13" customFormat="1" ht="22.5">
      <c r="B247" s="232"/>
      <c r="C247" s="233"/>
      <c r="D247" s="234" t="s">
        <v>148</v>
      </c>
      <c r="E247" s="235" t="s">
        <v>1</v>
      </c>
      <c r="F247" s="236" t="s">
        <v>294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148</v>
      </c>
      <c r="AU247" s="242" t="s">
        <v>89</v>
      </c>
      <c r="AV247" s="13" t="s">
        <v>87</v>
      </c>
      <c r="AW247" s="13" t="s">
        <v>34</v>
      </c>
      <c r="AX247" s="13" t="s">
        <v>79</v>
      </c>
      <c r="AY247" s="242" t="s">
        <v>140</v>
      </c>
    </row>
    <row r="248" spans="2:51" s="14" customFormat="1" ht="11.25">
      <c r="B248" s="243"/>
      <c r="C248" s="244"/>
      <c r="D248" s="234" t="s">
        <v>148</v>
      </c>
      <c r="E248" s="245" t="s">
        <v>1</v>
      </c>
      <c r="F248" s="246" t="s">
        <v>295</v>
      </c>
      <c r="G248" s="244"/>
      <c r="H248" s="247">
        <v>86.576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148</v>
      </c>
      <c r="AU248" s="253" t="s">
        <v>89</v>
      </c>
      <c r="AV248" s="14" t="s">
        <v>89</v>
      </c>
      <c r="AW248" s="14" t="s">
        <v>34</v>
      </c>
      <c r="AX248" s="14" t="s">
        <v>79</v>
      </c>
      <c r="AY248" s="253" t="s">
        <v>140</v>
      </c>
    </row>
    <row r="249" spans="2:51" s="14" customFormat="1" ht="11.25">
      <c r="B249" s="243"/>
      <c r="C249" s="244"/>
      <c r="D249" s="234" t="s">
        <v>148</v>
      </c>
      <c r="E249" s="245" t="s">
        <v>1</v>
      </c>
      <c r="F249" s="246" t="s">
        <v>296</v>
      </c>
      <c r="G249" s="244"/>
      <c r="H249" s="247">
        <v>137.043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148</v>
      </c>
      <c r="AU249" s="253" t="s">
        <v>89</v>
      </c>
      <c r="AV249" s="14" t="s">
        <v>89</v>
      </c>
      <c r="AW249" s="14" t="s">
        <v>34</v>
      </c>
      <c r="AX249" s="14" t="s">
        <v>79</v>
      </c>
      <c r="AY249" s="253" t="s">
        <v>140</v>
      </c>
    </row>
    <row r="250" spans="2:51" s="15" customFormat="1" ht="11.25">
      <c r="B250" s="265"/>
      <c r="C250" s="266"/>
      <c r="D250" s="234" t="s">
        <v>148</v>
      </c>
      <c r="E250" s="267" t="s">
        <v>1</v>
      </c>
      <c r="F250" s="268" t="s">
        <v>208</v>
      </c>
      <c r="G250" s="266"/>
      <c r="H250" s="269">
        <v>223.619</v>
      </c>
      <c r="I250" s="270"/>
      <c r="J250" s="266"/>
      <c r="K250" s="266"/>
      <c r="L250" s="271"/>
      <c r="M250" s="272"/>
      <c r="N250" s="273"/>
      <c r="O250" s="273"/>
      <c r="P250" s="273"/>
      <c r="Q250" s="273"/>
      <c r="R250" s="273"/>
      <c r="S250" s="273"/>
      <c r="T250" s="274"/>
      <c r="AT250" s="275" t="s">
        <v>148</v>
      </c>
      <c r="AU250" s="275" t="s">
        <v>89</v>
      </c>
      <c r="AV250" s="15" t="s">
        <v>146</v>
      </c>
      <c r="AW250" s="15" t="s">
        <v>34</v>
      </c>
      <c r="AX250" s="15" t="s">
        <v>87</v>
      </c>
      <c r="AY250" s="275" t="s">
        <v>140</v>
      </c>
    </row>
    <row r="251" spans="1:65" s="2" customFormat="1" ht="24" customHeight="1">
      <c r="A251" s="35"/>
      <c r="B251" s="36"/>
      <c r="C251" s="218" t="s">
        <v>297</v>
      </c>
      <c r="D251" s="218" t="s">
        <v>142</v>
      </c>
      <c r="E251" s="219" t="s">
        <v>298</v>
      </c>
      <c r="F251" s="220" t="s">
        <v>299</v>
      </c>
      <c r="G251" s="221" t="s">
        <v>170</v>
      </c>
      <c r="H251" s="222">
        <v>190.953</v>
      </c>
      <c r="I251" s="223"/>
      <c r="J251" s="224">
        <f>ROUND(I251*H251,2)</f>
        <v>0</v>
      </c>
      <c r="K251" s="225"/>
      <c r="L251" s="40"/>
      <c r="M251" s="226" t="s">
        <v>1</v>
      </c>
      <c r="N251" s="227" t="s">
        <v>44</v>
      </c>
      <c r="O251" s="72"/>
      <c r="P251" s="228">
        <f>O251*H251</f>
        <v>0</v>
      </c>
      <c r="Q251" s="228">
        <v>0</v>
      </c>
      <c r="R251" s="228">
        <f>Q251*H251</f>
        <v>0</v>
      </c>
      <c r="S251" s="228">
        <v>0.066</v>
      </c>
      <c r="T251" s="229">
        <f>S251*H251</f>
        <v>12.602898000000001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0" t="s">
        <v>146</v>
      </c>
      <c r="AT251" s="230" t="s">
        <v>142</v>
      </c>
      <c r="AU251" s="230" t="s">
        <v>89</v>
      </c>
      <c r="AY251" s="18" t="s">
        <v>140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87</v>
      </c>
      <c r="BK251" s="231">
        <f>ROUND(I251*H251,2)</f>
        <v>0</v>
      </c>
      <c r="BL251" s="18" t="s">
        <v>146</v>
      </c>
      <c r="BM251" s="230" t="s">
        <v>300</v>
      </c>
    </row>
    <row r="252" spans="2:51" s="13" customFormat="1" ht="22.5">
      <c r="B252" s="232"/>
      <c r="C252" s="233"/>
      <c r="D252" s="234" t="s">
        <v>148</v>
      </c>
      <c r="E252" s="235" t="s">
        <v>1</v>
      </c>
      <c r="F252" s="236" t="s">
        <v>301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AT252" s="242" t="s">
        <v>148</v>
      </c>
      <c r="AU252" s="242" t="s">
        <v>89</v>
      </c>
      <c r="AV252" s="13" t="s">
        <v>87</v>
      </c>
      <c r="AW252" s="13" t="s">
        <v>34</v>
      </c>
      <c r="AX252" s="13" t="s">
        <v>79</v>
      </c>
      <c r="AY252" s="242" t="s">
        <v>140</v>
      </c>
    </row>
    <row r="253" spans="2:51" s="14" customFormat="1" ht="11.25">
      <c r="B253" s="243"/>
      <c r="C253" s="244"/>
      <c r="D253" s="234" t="s">
        <v>148</v>
      </c>
      <c r="E253" s="245" t="s">
        <v>1</v>
      </c>
      <c r="F253" s="246" t="s">
        <v>205</v>
      </c>
      <c r="G253" s="244"/>
      <c r="H253" s="247">
        <v>152.357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148</v>
      </c>
      <c r="AU253" s="253" t="s">
        <v>89</v>
      </c>
      <c r="AV253" s="14" t="s">
        <v>89</v>
      </c>
      <c r="AW253" s="14" t="s">
        <v>34</v>
      </c>
      <c r="AX253" s="14" t="s">
        <v>79</v>
      </c>
      <c r="AY253" s="253" t="s">
        <v>140</v>
      </c>
    </row>
    <row r="254" spans="2:51" s="14" customFormat="1" ht="11.25">
      <c r="B254" s="243"/>
      <c r="C254" s="244"/>
      <c r="D254" s="234" t="s">
        <v>148</v>
      </c>
      <c r="E254" s="245" t="s">
        <v>1</v>
      </c>
      <c r="F254" s="246" t="s">
        <v>302</v>
      </c>
      <c r="G254" s="244"/>
      <c r="H254" s="247">
        <v>38.596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148</v>
      </c>
      <c r="AU254" s="253" t="s">
        <v>89</v>
      </c>
      <c r="AV254" s="14" t="s">
        <v>89</v>
      </c>
      <c r="AW254" s="14" t="s">
        <v>34</v>
      </c>
      <c r="AX254" s="14" t="s">
        <v>79</v>
      </c>
      <c r="AY254" s="253" t="s">
        <v>140</v>
      </c>
    </row>
    <row r="255" spans="2:51" s="15" customFormat="1" ht="11.25">
      <c r="B255" s="265"/>
      <c r="C255" s="266"/>
      <c r="D255" s="234" t="s">
        <v>148</v>
      </c>
      <c r="E255" s="267" t="s">
        <v>1</v>
      </c>
      <c r="F255" s="268" t="s">
        <v>208</v>
      </c>
      <c r="G255" s="266"/>
      <c r="H255" s="269">
        <v>190.953</v>
      </c>
      <c r="I255" s="270"/>
      <c r="J255" s="266"/>
      <c r="K255" s="266"/>
      <c r="L255" s="271"/>
      <c r="M255" s="272"/>
      <c r="N255" s="273"/>
      <c r="O255" s="273"/>
      <c r="P255" s="273"/>
      <c r="Q255" s="273"/>
      <c r="R255" s="273"/>
      <c r="S255" s="273"/>
      <c r="T255" s="274"/>
      <c r="AT255" s="275" t="s">
        <v>148</v>
      </c>
      <c r="AU255" s="275" t="s">
        <v>89</v>
      </c>
      <c r="AV255" s="15" t="s">
        <v>146</v>
      </c>
      <c r="AW255" s="15" t="s">
        <v>34</v>
      </c>
      <c r="AX255" s="15" t="s">
        <v>87</v>
      </c>
      <c r="AY255" s="275" t="s">
        <v>140</v>
      </c>
    </row>
    <row r="256" spans="1:65" s="2" customFormat="1" ht="24" customHeight="1">
      <c r="A256" s="35"/>
      <c r="B256" s="36"/>
      <c r="C256" s="218" t="s">
        <v>7</v>
      </c>
      <c r="D256" s="218" t="s">
        <v>142</v>
      </c>
      <c r="E256" s="219" t="s">
        <v>303</v>
      </c>
      <c r="F256" s="220" t="s">
        <v>304</v>
      </c>
      <c r="G256" s="221" t="s">
        <v>170</v>
      </c>
      <c r="H256" s="222">
        <v>68.07</v>
      </c>
      <c r="I256" s="223"/>
      <c r="J256" s="224">
        <f>ROUND(I256*H256,2)</f>
        <v>0</v>
      </c>
      <c r="K256" s="225"/>
      <c r="L256" s="40"/>
      <c r="M256" s="226" t="s">
        <v>1</v>
      </c>
      <c r="N256" s="227" t="s">
        <v>44</v>
      </c>
      <c r="O256" s="72"/>
      <c r="P256" s="228">
        <f>O256*H256</f>
        <v>0</v>
      </c>
      <c r="Q256" s="228">
        <v>0</v>
      </c>
      <c r="R256" s="228">
        <f>Q256*H256</f>
        <v>0</v>
      </c>
      <c r="S256" s="228">
        <v>0.022</v>
      </c>
      <c r="T256" s="229">
        <f>S256*H256</f>
        <v>1.4975399999999999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0" t="s">
        <v>146</v>
      </c>
      <c r="AT256" s="230" t="s">
        <v>142</v>
      </c>
      <c r="AU256" s="230" t="s">
        <v>89</v>
      </c>
      <c r="AY256" s="18" t="s">
        <v>140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87</v>
      </c>
      <c r="BK256" s="231">
        <f>ROUND(I256*H256,2)</f>
        <v>0</v>
      </c>
      <c r="BL256" s="18" t="s">
        <v>146</v>
      </c>
      <c r="BM256" s="230" t="s">
        <v>305</v>
      </c>
    </row>
    <row r="257" spans="2:51" s="13" customFormat="1" ht="22.5">
      <c r="B257" s="232"/>
      <c r="C257" s="233"/>
      <c r="D257" s="234" t="s">
        <v>148</v>
      </c>
      <c r="E257" s="235" t="s">
        <v>1</v>
      </c>
      <c r="F257" s="236" t="s">
        <v>306</v>
      </c>
      <c r="G257" s="233"/>
      <c r="H257" s="235" t="s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148</v>
      </c>
      <c r="AU257" s="242" t="s">
        <v>89</v>
      </c>
      <c r="AV257" s="13" t="s">
        <v>87</v>
      </c>
      <c r="AW257" s="13" t="s">
        <v>34</v>
      </c>
      <c r="AX257" s="13" t="s">
        <v>79</v>
      </c>
      <c r="AY257" s="242" t="s">
        <v>140</v>
      </c>
    </row>
    <row r="258" spans="2:51" s="14" customFormat="1" ht="11.25">
      <c r="B258" s="243"/>
      <c r="C258" s="244"/>
      <c r="D258" s="234" t="s">
        <v>148</v>
      </c>
      <c r="E258" s="245" t="s">
        <v>1</v>
      </c>
      <c r="F258" s="246" t="s">
        <v>307</v>
      </c>
      <c r="G258" s="244"/>
      <c r="H258" s="247">
        <v>68.07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148</v>
      </c>
      <c r="AU258" s="253" t="s">
        <v>89</v>
      </c>
      <c r="AV258" s="14" t="s">
        <v>89</v>
      </c>
      <c r="AW258" s="14" t="s">
        <v>34</v>
      </c>
      <c r="AX258" s="14" t="s">
        <v>79</v>
      </c>
      <c r="AY258" s="253" t="s">
        <v>140</v>
      </c>
    </row>
    <row r="259" spans="2:51" s="15" customFormat="1" ht="11.25">
      <c r="B259" s="265"/>
      <c r="C259" s="266"/>
      <c r="D259" s="234" t="s">
        <v>148</v>
      </c>
      <c r="E259" s="267" t="s">
        <v>1</v>
      </c>
      <c r="F259" s="268" t="s">
        <v>208</v>
      </c>
      <c r="G259" s="266"/>
      <c r="H259" s="269">
        <v>68.07</v>
      </c>
      <c r="I259" s="270"/>
      <c r="J259" s="266"/>
      <c r="K259" s="266"/>
      <c r="L259" s="271"/>
      <c r="M259" s="272"/>
      <c r="N259" s="273"/>
      <c r="O259" s="273"/>
      <c r="P259" s="273"/>
      <c r="Q259" s="273"/>
      <c r="R259" s="273"/>
      <c r="S259" s="273"/>
      <c r="T259" s="274"/>
      <c r="AT259" s="275" t="s">
        <v>148</v>
      </c>
      <c r="AU259" s="275" t="s">
        <v>89</v>
      </c>
      <c r="AV259" s="15" t="s">
        <v>146</v>
      </c>
      <c r="AW259" s="15" t="s">
        <v>34</v>
      </c>
      <c r="AX259" s="15" t="s">
        <v>87</v>
      </c>
      <c r="AY259" s="275" t="s">
        <v>140</v>
      </c>
    </row>
    <row r="260" spans="1:65" s="2" customFormat="1" ht="24" customHeight="1">
      <c r="A260" s="35"/>
      <c r="B260" s="36"/>
      <c r="C260" s="218" t="s">
        <v>308</v>
      </c>
      <c r="D260" s="218" t="s">
        <v>142</v>
      </c>
      <c r="E260" s="219" t="s">
        <v>309</v>
      </c>
      <c r="F260" s="220" t="s">
        <v>310</v>
      </c>
      <c r="G260" s="221" t="s">
        <v>170</v>
      </c>
      <c r="H260" s="222">
        <v>144.793</v>
      </c>
      <c r="I260" s="223"/>
      <c r="J260" s="224">
        <f>ROUND(I260*H260,2)</f>
        <v>0</v>
      </c>
      <c r="K260" s="225"/>
      <c r="L260" s="40"/>
      <c r="M260" s="226" t="s">
        <v>1</v>
      </c>
      <c r="N260" s="227" t="s">
        <v>44</v>
      </c>
      <c r="O260" s="7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0" t="s">
        <v>146</v>
      </c>
      <c r="AT260" s="230" t="s">
        <v>142</v>
      </c>
      <c r="AU260" s="230" t="s">
        <v>89</v>
      </c>
      <c r="AY260" s="18" t="s">
        <v>140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87</v>
      </c>
      <c r="BK260" s="231">
        <f>ROUND(I260*H260,2)</f>
        <v>0</v>
      </c>
      <c r="BL260" s="18" t="s">
        <v>146</v>
      </c>
      <c r="BM260" s="230" t="s">
        <v>311</v>
      </c>
    </row>
    <row r="261" spans="2:51" s="13" customFormat="1" ht="22.5">
      <c r="B261" s="232"/>
      <c r="C261" s="233"/>
      <c r="D261" s="234" t="s">
        <v>148</v>
      </c>
      <c r="E261" s="235" t="s">
        <v>1</v>
      </c>
      <c r="F261" s="236" t="s">
        <v>294</v>
      </c>
      <c r="G261" s="233"/>
      <c r="H261" s="235" t="s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148</v>
      </c>
      <c r="AU261" s="242" t="s">
        <v>89</v>
      </c>
      <c r="AV261" s="13" t="s">
        <v>87</v>
      </c>
      <c r="AW261" s="13" t="s">
        <v>34</v>
      </c>
      <c r="AX261" s="13" t="s">
        <v>79</v>
      </c>
      <c r="AY261" s="242" t="s">
        <v>140</v>
      </c>
    </row>
    <row r="262" spans="2:51" s="14" customFormat="1" ht="11.25">
      <c r="B262" s="243"/>
      <c r="C262" s="244"/>
      <c r="D262" s="234" t="s">
        <v>148</v>
      </c>
      <c r="E262" s="245" t="s">
        <v>1</v>
      </c>
      <c r="F262" s="246" t="s">
        <v>295</v>
      </c>
      <c r="G262" s="244"/>
      <c r="H262" s="247">
        <v>86.576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AT262" s="253" t="s">
        <v>148</v>
      </c>
      <c r="AU262" s="253" t="s">
        <v>89</v>
      </c>
      <c r="AV262" s="14" t="s">
        <v>89</v>
      </c>
      <c r="AW262" s="14" t="s">
        <v>34</v>
      </c>
      <c r="AX262" s="14" t="s">
        <v>79</v>
      </c>
      <c r="AY262" s="253" t="s">
        <v>140</v>
      </c>
    </row>
    <row r="263" spans="2:51" s="14" customFormat="1" ht="11.25">
      <c r="B263" s="243"/>
      <c r="C263" s="244"/>
      <c r="D263" s="234" t="s">
        <v>148</v>
      </c>
      <c r="E263" s="245" t="s">
        <v>1</v>
      </c>
      <c r="F263" s="246" t="s">
        <v>296</v>
      </c>
      <c r="G263" s="244"/>
      <c r="H263" s="247">
        <v>137.043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148</v>
      </c>
      <c r="AU263" s="253" t="s">
        <v>89</v>
      </c>
      <c r="AV263" s="14" t="s">
        <v>89</v>
      </c>
      <c r="AW263" s="14" t="s">
        <v>34</v>
      </c>
      <c r="AX263" s="14" t="s">
        <v>79</v>
      </c>
      <c r="AY263" s="253" t="s">
        <v>140</v>
      </c>
    </row>
    <row r="264" spans="2:51" s="13" customFormat="1" ht="22.5">
      <c r="B264" s="232"/>
      <c r="C264" s="233"/>
      <c r="D264" s="234" t="s">
        <v>148</v>
      </c>
      <c r="E264" s="235" t="s">
        <v>1</v>
      </c>
      <c r="F264" s="236" t="s">
        <v>301</v>
      </c>
      <c r="G264" s="233"/>
      <c r="H264" s="235" t="s">
        <v>1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148</v>
      </c>
      <c r="AU264" s="242" t="s">
        <v>89</v>
      </c>
      <c r="AV264" s="13" t="s">
        <v>87</v>
      </c>
      <c r="AW264" s="13" t="s">
        <v>34</v>
      </c>
      <c r="AX264" s="13" t="s">
        <v>79</v>
      </c>
      <c r="AY264" s="242" t="s">
        <v>140</v>
      </c>
    </row>
    <row r="265" spans="2:51" s="14" customFormat="1" ht="11.25">
      <c r="B265" s="243"/>
      <c r="C265" s="244"/>
      <c r="D265" s="234" t="s">
        <v>148</v>
      </c>
      <c r="E265" s="245" t="s">
        <v>1</v>
      </c>
      <c r="F265" s="246" t="s">
        <v>205</v>
      </c>
      <c r="G265" s="244"/>
      <c r="H265" s="247">
        <v>152.357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148</v>
      </c>
      <c r="AU265" s="253" t="s">
        <v>89</v>
      </c>
      <c r="AV265" s="14" t="s">
        <v>89</v>
      </c>
      <c r="AW265" s="14" t="s">
        <v>34</v>
      </c>
      <c r="AX265" s="14" t="s">
        <v>79</v>
      </c>
      <c r="AY265" s="253" t="s">
        <v>140</v>
      </c>
    </row>
    <row r="266" spans="2:51" s="14" customFormat="1" ht="11.25">
      <c r="B266" s="243"/>
      <c r="C266" s="244"/>
      <c r="D266" s="234" t="s">
        <v>148</v>
      </c>
      <c r="E266" s="245" t="s">
        <v>1</v>
      </c>
      <c r="F266" s="246" t="s">
        <v>302</v>
      </c>
      <c r="G266" s="244"/>
      <c r="H266" s="247">
        <v>38.596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AT266" s="253" t="s">
        <v>148</v>
      </c>
      <c r="AU266" s="253" t="s">
        <v>89</v>
      </c>
      <c r="AV266" s="14" t="s">
        <v>89</v>
      </c>
      <c r="AW266" s="14" t="s">
        <v>34</v>
      </c>
      <c r="AX266" s="14" t="s">
        <v>79</v>
      </c>
      <c r="AY266" s="253" t="s">
        <v>140</v>
      </c>
    </row>
    <row r="267" spans="2:51" s="13" customFormat="1" ht="22.5">
      <c r="B267" s="232"/>
      <c r="C267" s="233"/>
      <c r="D267" s="234" t="s">
        <v>148</v>
      </c>
      <c r="E267" s="235" t="s">
        <v>1</v>
      </c>
      <c r="F267" s="236" t="s">
        <v>306</v>
      </c>
      <c r="G267" s="233"/>
      <c r="H267" s="235" t="s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AT267" s="242" t="s">
        <v>148</v>
      </c>
      <c r="AU267" s="242" t="s">
        <v>89</v>
      </c>
      <c r="AV267" s="13" t="s">
        <v>87</v>
      </c>
      <c r="AW267" s="13" t="s">
        <v>34</v>
      </c>
      <c r="AX267" s="13" t="s">
        <v>79</v>
      </c>
      <c r="AY267" s="242" t="s">
        <v>140</v>
      </c>
    </row>
    <row r="268" spans="2:51" s="14" customFormat="1" ht="11.25">
      <c r="B268" s="243"/>
      <c r="C268" s="244"/>
      <c r="D268" s="234" t="s">
        <v>148</v>
      </c>
      <c r="E268" s="245" t="s">
        <v>1</v>
      </c>
      <c r="F268" s="246" t="s">
        <v>307</v>
      </c>
      <c r="G268" s="244"/>
      <c r="H268" s="247">
        <v>68.07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148</v>
      </c>
      <c r="AU268" s="253" t="s">
        <v>89</v>
      </c>
      <c r="AV268" s="14" t="s">
        <v>89</v>
      </c>
      <c r="AW268" s="14" t="s">
        <v>34</v>
      </c>
      <c r="AX268" s="14" t="s">
        <v>79</v>
      </c>
      <c r="AY268" s="253" t="s">
        <v>140</v>
      </c>
    </row>
    <row r="269" spans="2:51" s="16" customFormat="1" ht="11.25">
      <c r="B269" s="276"/>
      <c r="C269" s="277"/>
      <c r="D269" s="234" t="s">
        <v>148</v>
      </c>
      <c r="E269" s="278" t="s">
        <v>1</v>
      </c>
      <c r="F269" s="279" t="s">
        <v>221</v>
      </c>
      <c r="G269" s="277"/>
      <c r="H269" s="280">
        <v>482.642</v>
      </c>
      <c r="I269" s="281"/>
      <c r="J269" s="277"/>
      <c r="K269" s="277"/>
      <c r="L269" s="282"/>
      <c r="M269" s="283"/>
      <c r="N269" s="284"/>
      <c r="O269" s="284"/>
      <c r="P269" s="284"/>
      <c r="Q269" s="284"/>
      <c r="R269" s="284"/>
      <c r="S269" s="284"/>
      <c r="T269" s="285"/>
      <c r="AT269" s="286" t="s">
        <v>148</v>
      </c>
      <c r="AU269" s="286" t="s">
        <v>89</v>
      </c>
      <c r="AV269" s="16" t="s">
        <v>159</v>
      </c>
      <c r="AW269" s="16" t="s">
        <v>34</v>
      </c>
      <c r="AX269" s="16" t="s">
        <v>79</v>
      </c>
      <c r="AY269" s="286" t="s">
        <v>140</v>
      </c>
    </row>
    <row r="270" spans="2:51" s="13" customFormat="1" ht="11.25">
      <c r="B270" s="232"/>
      <c r="C270" s="233"/>
      <c r="D270" s="234" t="s">
        <v>148</v>
      </c>
      <c r="E270" s="235" t="s">
        <v>1</v>
      </c>
      <c r="F270" s="236" t="s">
        <v>312</v>
      </c>
      <c r="G270" s="233"/>
      <c r="H270" s="235" t="s">
        <v>1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148</v>
      </c>
      <c r="AU270" s="242" t="s">
        <v>89</v>
      </c>
      <c r="AV270" s="13" t="s">
        <v>87</v>
      </c>
      <c r="AW270" s="13" t="s">
        <v>34</v>
      </c>
      <c r="AX270" s="13" t="s">
        <v>79</v>
      </c>
      <c r="AY270" s="242" t="s">
        <v>140</v>
      </c>
    </row>
    <row r="271" spans="2:51" s="14" customFormat="1" ht="11.25">
      <c r="B271" s="243"/>
      <c r="C271" s="244"/>
      <c r="D271" s="234" t="s">
        <v>148</v>
      </c>
      <c r="E271" s="245" t="s">
        <v>1</v>
      </c>
      <c r="F271" s="246" t="s">
        <v>313</v>
      </c>
      <c r="G271" s="244"/>
      <c r="H271" s="247">
        <v>144.793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148</v>
      </c>
      <c r="AU271" s="253" t="s">
        <v>89</v>
      </c>
      <c r="AV271" s="14" t="s">
        <v>89</v>
      </c>
      <c r="AW271" s="14" t="s">
        <v>34</v>
      </c>
      <c r="AX271" s="14" t="s">
        <v>87</v>
      </c>
      <c r="AY271" s="253" t="s">
        <v>140</v>
      </c>
    </row>
    <row r="272" spans="1:65" s="2" customFormat="1" ht="16.5" customHeight="1">
      <c r="A272" s="35"/>
      <c r="B272" s="36"/>
      <c r="C272" s="218" t="s">
        <v>314</v>
      </c>
      <c r="D272" s="218" t="s">
        <v>142</v>
      </c>
      <c r="E272" s="219" t="s">
        <v>315</v>
      </c>
      <c r="F272" s="220" t="s">
        <v>316</v>
      </c>
      <c r="G272" s="221" t="s">
        <v>170</v>
      </c>
      <c r="H272" s="222">
        <v>6</v>
      </c>
      <c r="I272" s="223"/>
      <c r="J272" s="224">
        <f>ROUND(I272*H272,2)</f>
        <v>0</v>
      </c>
      <c r="K272" s="225"/>
      <c r="L272" s="40"/>
      <c r="M272" s="226" t="s">
        <v>1</v>
      </c>
      <c r="N272" s="227" t="s">
        <v>44</v>
      </c>
      <c r="O272" s="7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0" t="s">
        <v>146</v>
      </c>
      <c r="AT272" s="230" t="s">
        <v>142</v>
      </c>
      <c r="AU272" s="230" t="s">
        <v>89</v>
      </c>
      <c r="AY272" s="18" t="s">
        <v>140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87</v>
      </c>
      <c r="BK272" s="231">
        <f>ROUND(I272*H272,2)</f>
        <v>0</v>
      </c>
      <c r="BL272" s="18" t="s">
        <v>146</v>
      </c>
      <c r="BM272" s="230" t="s">
        <v>317</v>
      </c>
    </row>
    <row r="273" spans="2:51" s="13" customFormat="1" ht="22.5">
      <c r="B273" s="232"/>
      <c r="C273" s="233"/>
      <c r="D273" s="234" t="s">
        <v>148</v>
      </c>
      <c r="E273" s="235" t="s">
        <v>1</v>
      </c>
      <c r="F273" s="236" t="s">
        <v>318</v>
      </c>
      <c r="G273" s="233"/>
      <c r="H273" s="235" t="s">
        <v>1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148</v>
      </c>
      <c r="AU273" s="242" t="s">
        <v>89</v>
      </c>
      <c r="AV273" s="13" t="s">
        <v>87</v>
      </c>
      <c r="AW273" s="13" t="s">
        <v>34</v>
      </c>
      <c r="AX273" s="13" t="s">
        <v>79</v>
      </c>
      <c r="AY273" s="242" t="s">
        <v>140</v>
      </c>
    </row>
    <row r="274" spans="2:51" s="14" customFormat="1" ht="11.25">
      <c r="B274" s="243"/>
      <c r="C274" s="244"/>
      <c r="D274" s="234" t="s">
        <v>148</v>
      </c>
      <c r="E274" s="245" t="s">
        <v>1</v>
      </c>
      <c r="F274" s="246" t="s">
        <v>319</v>
      </c>
      <c r="G274" s="244"/>
      <c r="H274" s="247">
        <v>6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148</v>
      </c>
      <c r="AU274" s="253" t="s">
        <v>89</v>
      </c>
      <c r="AV274" s="14" t="s">
        <v>89</v>
      </c>
      <c r="AW274" s="14" t="s">
        <v>34</v>
      </c>
      <c r="AX274" s="14" t="s">
        <v>87</v>
      </c>
      <c r="AY274" s="253" t="s">
        <v>140</v>
      </c>
    </row>
    <row r="275" spans="1:65" s="2" customFormat="1" ht="24" customHeight="1">
      <c r="A275" s="35"/>
      <c r="B275" s="36"/>
      <c r="C275" s="218" t="s">
        <v>320</v>
      </c>
      <c r="D275" s="218" t="s">
        <v>142</v>
      </c>
      <c r="E275" s="219" t="s">
        <v>321</v>
      </c>
      <c r="F275" s="220" t="s">
        <v>322</v>
      </c>
      <c r="G275" s="221" t="s">
        <v>170</v>
      </c>
      <c r="H275" s="222">
        <v>447.238</v>
      </c>
      <c r="I275" s="223"/>
      <c r="J275" s="224">
        <f>ROUND(I275*H275,2)</f>
        <v>0</v>
      </c>
      <c r="K275" s="225"/>
      <c r="L275" s="40"/>
      <c r="M275" s="226" t="s">
        <v>1</v>
      </c>
      <c r="N275" s="227" t="s">
        <v>44</v>
      </c>
      <c r="O275" s="72"/>
      <c r="P275" s="228">
        <f>O275*H275</f>
        <v>0</v>
      </c>
      <c r="Q275" s="228">
        <v>0.027</v>
      </c>
      <c r="R275" s="228">
        <f>Q275*H275</f>
        <v>12.075426</v>
      </c>
      <c r="S275" s="228">
        <v>0</v>
      </c>
      <c r="T275" s="22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0" t="s">
        <v>146</v>
      </c>
      <c r="AT275" s="230" t="s">
        <v>142</v>
      </c>
      <c r="AU275" s="230" t="s">
        <v>89</v>
      </c>
      <c r="AY275" s="18" t="s">
        <v>140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87</v>
      </c>
      <c r="BK275" s="231">
        <f>ROUND(I275*H275,2)</f>
        <v>0</v>
      </c>
      <c r="BL275" s="18" t="s">
        <v>146</v>
      </c>
      <c r="BM275" s="230" t="s">
        <v>323</v>
      </c>
    </row>
    <row r="276" spans="2:51" s="13" customFormat="1" ht="22.5">
      <c r="B276" s="232"/>
      <c r="C276" s="233"/>
      <c r="D276" s="234" t="s">
        <v>148</v>
      </c>
      <c r="E276" s="235" t="s">
        <v>1</v>
      </c>
      <c r="F276" s="236" t="s">
        <v>324</v>
      </c>
      <c r="G276" s="233"/>
      <c r="H276" s="235" t="s">
        <v>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148</v>
      </c>
      <c r="AU276" s="242" t="s">
        <v>89</v>
      </c>
      <c r="AV276" s="13" t="s">
        <v>87</v>
      </c>
      <c r="AW276" s="13" t="s">
        <v>34</v>
      </c>
      <c r="AX276" s="13" t="s">
        <v>79</v>
      </c>
      <c r="AY276" s="242" t="s">
        <v>140</v>
      </c>
    </row>
    <row r="277" spans="2:51" s="13" customFormat="1" ht="33.75">
      <c r="B277" s="232"/>
      <c r="C277" s="233"/>
      <c r="D277" s="234" t="s">
        <v>148</v>
      </c>
      <c r="E277" s="235" t="s">
        <v>1</v>
      </c>
      <c r="F277" s="236" t="s">
        <v>325</v>
      </c>
      <c r="G277" s="233"/>
      <c r="H277" s="235" t="s">
        <v>1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AT277" s="242" t="s">
        <v>148</v>
      </c>
      <c r="AU277" s="242" t="s">
        <v>89</v>
      </c>
      <c r="AV277" s="13" t="s">
        <v>87</v>
      </c>
      <c r="AW277" s="13" t="s">
        <v>34</v>
      </c>
      <c r="AX277" s="13" t="s">
        <v>79</v>
      </c>
      <c r="AY277" s="242" t="s">
        <v>140</v>
      </c>
    </row>
    <row r="278" spans="2:51" s="13" customFormat="1" ht="11.25">
      <c r="B278" s="232"/>
      <c r="C278" s="233"/>
      <c r="D278" s="234" t="s">
        <v>148</v>
      </c>
      <c r="E278" s="235" t="s">
        <v>1</v>
      </c>
      <c r="F278" s="236" t="s">
        <v>326</v>
      </c>
      <c r="G278" s="233"/>
      <c r="H278" s="235" t="s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148</v>
      </c>
      <c r="AU278" s="242" t="s">
        <v>89</v>
      </c>
      <c r="AV278" s="13" t="s">
        <v>87</v>
      </c>
      <c r="AW278" s="13" t="s">
        <v>34</v>
      </c>
      <c r="AX278" s="13" t="s">
        <v>79</v>
      </c>
      <c r="AY278" s="242" t="s">
        <v>140</v>
      </c>
    </row>
    <row r="279" spans="2:51" s="13" customFormat="1" ht="11.25">
      <c r="B279" s="232"/>
      <c r="C279" s="233"/>
      <c r="D279" s="234" t="s">
        <v>148</v>
      </c>
      <c r="E279" s="235" t="s">
        <v>1</v>
      </c>
      <c r="F279" s="236" t="s">
        <v>327</v>
      </c>
      <c r="G279" s="233"/>
      <c r="H279" s="235" t="s">
        <v>1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148</v>
      </c>
      <c r="AU279" s="242" t="s">
        <v>89</v>
      </c>
      <c r="AV279" s="13" t="s">
        <v>87</v>
      </c>
      <c r="AW279" s="13" t="s">
        <v>34</v>
      </c>
      <c r="AX279" s="13" t="s">
        <v>79</v>
      </c>
      <c r="AY279" s="242" t="s">
        <v>140</v>
      </c>
    </row>
    <row r="280" spans="2:51" s="14" customFormat="1" ht="11.25">
      <c r="B280" s="243"/>
      <c r="C280" s="244"/>
      <c r="D280" s="234" t="s">
        <v>148</v>
      </c>
      <c r="E280" s="245" t="s">
        <v>1</v>
      </c>
      <c r="F280" s="246" t="s">
        <v>236</v>
      </c>
      <c r="G280" s="244"/>
      <c r="H280" s="247">
        <v>86.576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AT280" s="253" t="s">
        <v>148</v>
      </c>
      <c r="AU280" s="253" t="s">
        <v>89</v>
      </c>
      <c r="AV280" s="14" t="s">
        <v>89</v>
      </c>
      <c r="AW280" s="14" t="s">
        <v>34</v>
      </c>
      <c r="AX280" s="14" t="s">
        <v>79</v>
      </c>
      <c r="AY280" s="253" t="s">
        <v>140</v>
      </c>
    </row>
    <row r="281" spans="2:51" s="14" customFormat="1" ht="11.25">
      <c r="B281" s="243"/>
      <c r="C281" s="244"/>
      <c r="D281" s="234" t="s">
        <v>148</v>
      </c>
      <c r="E281" s="245" t="s">
        <v>1</v>
      </c>
      <c r="F281" s="246" t="s">
        <v>296</v>
      </c>
      <c r="G281" s="244"/>
      <c r="H281" s="247">
        <v>137.043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148</v>
      </c>
      <c r="AU281" s="253" t="s">
        <v>89</v>
      </c>
      <c r="AV281" s="14" t="s">
        <v>89</v>
      </c>
      <c r="AW281" s="14" t="s">
        <v>34</v>
      </c>
      <c r="AX281" s="14" t="s">
        <v>79</v>
      </c>
      <c r="AY281" s="253" t="s">
        <v>140</v>
      </c>
    </row>
    <row r="282" spans="2:51" s="16" customFormat="1" ht="11.25">
      <c r="B282" s="276"/>
      <c r="C282" s="277"/>
      <c r="D282" s="234" t="s">
        <v>148</v>
      </c>
      <c r="E282" s="278" t="s">
        <v>1</v>
      </c>
      <c r="F282" s="279" t="s">
        <v>221</v>
      </c>
      <c r="G282" s="277"/>
      <c r="H282" s="280">
        <v>223.619</v>
      </c>
      <c r="I282" s="281"/>
      <c r="J282" s="277"/>
      <c r="K282" s="277"/>
      <c r="L282" s="282"/>
      <c r="M282" s="283"/>
      <c r="N282" s="284"/>
      <c r="O282" s="284"/>
      <c r="P282" s="284"/>
      <c r="Q282" s="284"/>
      <c r="R282" s="284"/>
      <c r="S282" s="284"/>
      <c r="T282" s="285"/>
      <c r="AT282" s="286" t="s">
        <v>148</v>
      </c>
      <c r="AU282" s="286" t="s">
        <v>89</v>
      </c>
      <c r="AV282" s="16" t="s">
        <v>159</v>
      </c>
      <c r="AW282" s="16" t="s">
        <v>34</v>
      </c>
      <c r="AX282" s="16" t="s">
        <v>79</v>
      </c>
      <c r="AY282" s="286" t="s">
        <v>140</v>
      </c>
    </row>
    <row r="283" spans="2:51" s="14" customFormat="1" ht="11.25">
      <c r="B283" s="243"/>
      <c r="C283" s="244"/>
      <c r="D283" s="234" t="s">
        <v>148</v>
      </c>
      <c r="E283" s="245" t="s">
        <v>1</v>
      </c>
      <c r="F283" s="246" t="s">
        <v>328</v>
      </c>
      <c r="G283" s="244"/>
      <c r="H283" s="247">
        <v>447.238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148</v>
      </c>
      <c r="AU283" s="253" t="s">
        <v>89</v>
      </c>
      <c r="AV283" s="14" t="s">
        <v>89</v>
      </c>
      <c r="AW283" s="14" t="s">
        <v>34</v>
      </c>
      <c r="AX283" s="14" t="s">
        <v>87</v>
      </c>
      <c r="AY283" s="253" t="s">
        <v>140</v>
      </c>
    </row>
    <row r="284" spans="1:65" s="2" customFormat="1" ht="24" customHeight="1">
      <c r="A284" s="35"/>
      <c r="B284" s="36"/>
      <c r="C284" s="218" t="s">
        <v>329</v>
      </c>
      <c r="D284" s="218" t="s">
        <v>142</v>
      </c>
      <c r="E284" s="219" t="s">
        <v>330</v>
      </c>
      <c r="F284" s="220" t="s">
        <v>331</v>
      </c>
      <c r="G284" s="221" t="s">
        <v>170</v>
      </c>
      <c r="H284" s="222">
        <v>381.906</v>
      </c>
      <c r="I284" s="223"/>
      <c r="J284" s="224">
        <f>ROUND(I284*H284,2)</f>
        <v>0</v>
      </c>
      <c r="K284" s="225"/>
      <c r="L284" s="40"/>
      <c r="M284" s="226" t="s">
        <v>1</v>
      </c>
      <c r="N284" s="227" t="s">
        <v>44</v>
      </c>
      <c r="O284" s="72"/>
      <c r="P284" s="228">
        <f>O284*H284</f>
        <v>0</v>
      </c>
      <c r="Q284" s="228">
        <v>0.03885</v>
      </c>
      <c r="R284" s="228">
        <f>Q284*H284</f>
        <v>14.8370481</v>
      </c>
      <c r="S284" s="228">
        <v>0</v>
      </c>
      <c r="T284" s="229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0" t="s">
        <v>146</v>
      </c>
      <c r="AT284" s="230" t="s">
        <v>142</v>
      </c>
      <c r="AU284" s="230" t="s">
        <v>89</v>
      </c>
      <c r="AY284" s="18" t="s">
        <v>140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87</v>
      </c>
      <c r="BK284" s="231">
        <f>ROUND(I284*H284,2)</f>
        <v>0</v>
      </c>
      <c r="BL284" s="18" t="s">
        <v>146</v>
      </c>
      <c r="BM284" s="230" t="s">
        <v>332</v>
      </c>
    </row>
    <row r="285" spans="2:51" s="13" customFormat="1" ht="22.5">
      <c r="B285" s="232"/>
      <c r="C285" s="233"/>
      <c r="D285" s="234" t="s">
        <v>148</v>
      </c>
      <c r="E285" s="235" t="s">
        <v>1</v>
      </c>
      <c r="F285" s="236" t="s">
        <v>333</v>
      </c>
      <c r="G285" s="233"/>
      <c r="H285" s="235" t="s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148</v>
      </c>
      <c r="AU285" s="242" t="s">
        <v>89</v>
      </c>
      <c r="AV285" s="13" t="s">
        <v>87</v>
      </c>
      <c r="AW285" s="13" t="s">
        <v>34</v>
      </c>
      <c r="AX285" s="13" t="s">
        <v>79</v>
      </c>
      <c r="AY285" s="242" t="s">
        <v>140</v>
      </c>
    </row>
    <row r="286" spans="2:51" s="13" customFormat="1" ht="33.75">
      <c r="B286" s="232"/>
      <c r="C286" s="233"/>
      <c r="D286" s="234" t="s">
        <v>148</v>
      </c>
      <c r="E286" s="235" t="s">
        <v>1</v>
      </c>
      <c r="F286" s="236" t="s">
        <v>325</v>
      </c>
      <c r="G286" s="233"/>
      <c r="H286" s="235" t="s">
        <v>1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AT286" s="242" t="s">
        <v>148</v>
      </c>
      <c r="AU286" s="242" t="s">
        <v>89</v>
      </c>
      <c r="AV286" s="13" t="s">
        <v>87</v>
      </c>
      <c r="AW286" s="13" t="s">
        <v>34</v>
      </c>
      <c r="AX286" s="13" t="s">
        <v>79</v>
      </c>
      <c r="AY286" s="242" t="s">
        <v>140</v>
      </c>
    </row>
    <row r="287" spans="2:51" s="13" customFormat="1" ht="11.25">
      <c r="B287" s="232"/>
      <c r="C287" s="233"/>
      <c r="D287" s="234" t="s">
        <v>148</v>
      </c>
      <c r="E287" s="235" t="s">
        <v>1</v>
      </c>
      <c r="F287" s="236" t="s">
        <v>326</v>
      </c>
      <c r="G287" s="233"/>
      <c r="H287" s="235" t="s">
        <v>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148</v>
      </c>
      <c r="AU287" s="242" t="s">
        <v>89</v>
      </c>
      <c r="AV287" s="13" t="s">
        <v>87</v>
      </c>
      <c r="AW287" s="13" t="s">
        <v>34</v>
      </c>
      <c r="AX287" s="13" t="s">
        <v>79</v>
      </c>
      <c r="AY287" s="242" t="s">
        <v>140</v>
      </c>
    </row>
    <row r="288" spans="2:51" s="13" customFormat="1" ht="11.25">
      <c r="B288" s="232"/>
      <c r="C288" s="233"/>
      <c r="D288" s="234" t="s">
        <v>148</v>
      </c>
      <c r="E288" s="235" t="s">
        <v>1</v>
      </c>
      <c r="F288" s="236" t="s">
        <v>327</v>
      </c>
      <c r="G288" s="233"/>
      <c r="H288" s="235" t="s">
        <v>1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148</v>
      </c>
      <c r="AU288" s="242" t="s">
        <v>89</v>
      </c>
      <c r="AV288" s="13" t="s">
        <v>87</v>
      </c>
      <c r="AW288" s="13" t="s">
        <v>34</v>
      </c>
      <c r="AX288" s="13" t="s">
        <v>79</v>
      </c>
      <c r="AY288" s="242" t="s">
        <v>140</v>
      </c>
    </row>
    <row r="289" spans="2:51" s="14" customFormat="1" ht="11.25">
      <c r="B289" s="243"/>
      <c r="C289" s="244"/>
      <c r="D289" s="234" t="s">
        <v>148</v>
      </c>
      <c r="E289" s="245" t="s">
        <v>1</v>
      </c>
      <c r="F289" s="246" t="s">
        <v>334</v>
      </c>
      <c r="G289" s="244"/>
      <c r="H289" s="247">
        <v>152.357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AT289" s="253" t="s">
        <v>148</v>
      </c>
      <c r="AU289" s="253" t="s">
        <v>89</v>
      </c>
      <c r="AV289" s="14" t="s">
        <v>89</v>
      </c>
      <c r="AW289" s="14" t="s">
        <v>34</v>
      </c>
      <c r="AX289" s="14" t="s">
        <v>79</v>
      </c>
      <c r="AY289" s="253" t="s">
        <v>140</v>
      </c>
    </row>
    <row r="290" spans="2:51" s="14" customFormat="1" ht="11.25">
      <c r="B290" s="243"/>
      <c r="C290" s="244"/>
      <c r="D290" s="234" t="s">
        <v>148</v>
      </c>
      <c r="E290" s="245" t="s">
        <v>1</v>
      </c>
      <c r="F290" s="246" t="s">
        <v>302</v>
      </c>
      <c r="G290" s="244"/>
      <c r="H290" s="247">
        <v>38.596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148</v>
      </c>
      <c r="AU290" s="253" t="s">
        <v>89</v>
      </c>
      <c r="AV290" s="14" t="s">
        <v>89</v>
      </c>
      <c r="AW290" s="14" t="s">
        <v>34</v>
      </c>
      <c r="AX290" s="14" t="s">
        <v>79</v>
      </c>
      <c r="AY290" s="253" t="s">
        <v>140</v>
      </c>
    </row>
    <row r="291" spans="2:51" s="16" customFormat="1" ht="11.25">
      <c r="B291" s="276"/>
      <c r="C291" s="277"/>
      <c r="D291" s="234" t="s">
        <v>148</v>
      </c>
      <c r="E291" s="278" t="s">
        <v>1</v>
      </c>
      <c r="F291" s="279" t="s">
        <v>221</v>
      </c>
      <c r="G291" s="277"/>
      <c r="H291" s="280">
        <v>190.953</v>
      </c>
      <c r="I291" s="281"/>
      <c r="J291" s="277"/>
      <c r="K291" s="277"/>
      <c r="L291" s="282"/>
      <c r="M291" s="283"/>
      <c r="N291" s="284"/>
      <c r="O291" s="284"/>
      <c r="P291" s="284"/>
      <c r="Q291" s="284"/>
      <c r="R291" s="284"/>
      <c r="S291" s="284"/>
      <c r="T291" s="285"/>
      <c r="AT291" s="286" t="s">
        <v>148</v>
      </c>
      <c r="AU291" s="286" t="s">
        <v>89</v>
      </c>
      <c r="AV291" s="16" t="s">
        <v>159</v>
      </c>
      <c r="AW291" s="16" t="s">
        <v>34</v>
      </c>
      <c r="AX291" s="16" t="s">
        <v>79</v>
      </c>
      <c r="AY291" s="286" t="s">
        <v>140</v>
      </c>
    </row>
    <row r="292" spans="2:51" s="14" customFormat="1" ht="11.25">
      <c r="B292" s="243"/>
      <c r="C292" s="244"/>
      <c r="D292" s="234" t="s">
        <v>148</v>
      </c>
      <c r="E292" s="245" t="s">
        <v>1</v>
      </c>
      <c r="F292" s="246" t="s">
        <v>335</v>
      </c>
      <c r="G292" s="244"/>
      <c r="H292" s="247">
        <v>381.906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148</v>
      </c>
      <c r="AU292" s="253" t="s">
        <v>89</v>
      </c>
      <c r="AV292" s="14" t="s">
        <v>89</v>
      </c>
      <c r="AW292" s="14" t="s">
        <v>34</v>
      </c>
      <c r="AX292" s="14" t="s">
        <v>87</v>
      </c>
      <c r="AY292" s="253" t="s">
        <v>140</v>
      </c>
    </row>
    <row r="293" spans="1:65" s="2" customFormat="1" ht="24" customHeight="1">
      <c r="A293" s="35"/>
      <c r="B293" s="36"/>
      <c r="C293" s="218" t="s">
        <v>336</v>
      </c>
      <c r="D293" s="218" t="s">
        <v>142</v>
      </c>
      <c r="E293" s="219" t="s">
        <v>337</v>
      </c>
      <c r="F293" s="220" t="s">
        <v>338</v>
      </c>
      <c r="G293" s="221" t="s">
        <v>170</v>
      </c>
      <c r="H293" s="222">
        <v>2234.252</v>
      </c>
      <c r="I293" s="223"/>
      <c r="J293" s="224">
        <f>ROUND(I293*H293,2)</f>
        <v>0</v>
      </c>
      <c r="K293" s="225"/>
      <c r="L293" s="40"/>
      <c r="M293" s="226" t="s">
        <v>1</v>
      </c>
      <c r="N293" s="227" t="s">
        <v>44</v>
      </c>
      <c r="O293" s="72"/>
      <c r="P293" s="228">
        <f>O293*H293</f>
        <v>0</v>
      </c>
      <c r="Q293" s="228">
        <v>0.00099</v>
      </c>
      <c r="R293" s="228">
        <f>Q293*H293</f>
        <v>2.21190948</v>
      </c>
      <c r="S293" s="228">
        <v>0</v>
      </c>
      <c r="T293" s="22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0" t="s">
        <v>146</v>
      </c>
      <c r="AT293" s="230" t="s">
        <v>142</v>
      </c>
      <c r="AU293" s="230" t="s">
        <v>89</v>
      </c>
      <c r="AY293" s="18" t="s">
        <v>140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87</v>
      </c>
      <c r="BK293" s="231">
        <f>ROUND(I293*H293,2)</f>
        <v>0</v>
      </c>
      <c r="BL293" s="18" t="s">
        <v>146</v>
      </c>
      <c r="BM293" s="230" t="s">
        <v>339</v>
      </c>
    </row>
    <row r="294" spans="2:51" s="13" customFormat="1" ht="33.75">
      <c r="B294" s="232"/>
      <c r="C294" s="233"/>
      <c r="D294" s="234" t="s">
        <v>148</v>
      </c>
      <c r="E294" s="235" t="s">
        <v>1</v>
      </c>
      <c r="F294" s="236" t="s">
        <v>340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AT294" s="242" t="s">
        <v>148</v>
      </c>
      <c r="AU294" s="242" t="s">
        <v>89</v>
      </c>
      <c r="AV294" s="13" t="s">
        <v>87</v>
      </c>
      <c r="AW294" s="13" t="s">
        <v>34</v>
      </c>
      <c r="AX294" s="13" t="s">
        <v>79</v>
      </c>
      <c r="AY294" s="242" t="s">
        <v>140</v>
      </c>
    </row>
    <row r="295" spans="2:51" s="14" customFormat="1" ht="11.25">
      <c r="B295" s="243"/>
      <c r="C295" s="244"/>
      <c r="D295" s="234" t="s">
        <v>148</v>
      </c>
      <c r="E295" s="245" t="s">
        <v>1</v>
      </c>
      <c r="F295" s="246" t="s">
        <v>341</v>
      </c>
      <c r="G295" s="244"/>
      <c r="H295" s="247">
        <v>345.337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AT295" s="253" t="s">
        <v>148</v>
      </c>
      <c r="AU295" s="253" t="s">
        <v>89</v>
      </c>
      <c r="AV295" s="14" t="s">
        <v>89</v>
      </c>
      <c r="AW295" s="14" t="s">
        <v>34</v>
      </c>
      <c r="AX295" s="14" t="s">
        <v>79</v>
      </c>
      <c r="AY295" s="253" t="s">
        <v>140</v>
      </c>
    </row>
    <row r="296" spans="2:51" s="14" customFormat="1" ht="11.25">
      <c r="B296" s="243"/>
      <c r="C296" s="244"/>
      <c r="D296" s="234" t="s">
        <v>148</v>
      </c>
      <c r="E296" s="245" t="s">
        <v>1</v>
      </c>
      <c r="F296" s="246" t="s">
        <v>342</v>
      </c>
      <c r="G296" s="244"/>
      <c r="H296" s="247">
        <v>771.789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148</v>
      </c>
      <c r="AU296" s="253" t="s">
        <v>89</v>
      </c>
      <c r="AV296" s="14" t="s">
        <v>89</v>
      </c>
      <c r="AW296" s="14" t="s">
        <v>34</v>
      </c>
      <c r="AX296" s="14" t="s">
        <v>79</v>
      </c>
      <c r="AY296" s="253" t="s">
        <v>140</v>
      </c>
    </row>
    <row r="297" spans="2:51" s="16" customFormat="1" ht="11.25">
      <c r="B297" s="276"/>
      <c r="C297" s="277"/>
      <c r="D297" s="234" t="s">
        <v>148</v>
      </c>
      <c r="E297" s="278" t="s">
        <v>1</v>
      </c>
      <c r="F297" s="279" t="s">
        <v>221</v>
      </c>
      <c r="G297" s="277"/>
      <c r="H297" s="280">
        <v>1117.126</v>
      </c>
      <c r="I297" s="281"/>
      <c r="J297" s="277"/>
      <c r="K297" s="277"/>
      <c r="L297" s="282"/>
      <c r="M297" s="283"/>
      <c r="N297" s="284"/>
      <c r="O297" s="284"/>
      <c r="P297" s="284"/>
      <c r="Q297" s="284"/>
      <c r="R297" s="284"/>
      <c r="S297" s="284"/>
      <c r="T297" s="285"/>
      <c r="AT297" s="286" t="s">
        <v>148</v>
      </c>
      <c r="AU297" s="286" t="s">
        <v>89</v>
      </c>
      <c r="AV297" s="16" t="s">
        <v>159</v>
      </c>
      <c r="AW297" s="16" t="s">
        <v>34</v>
      </c>
      <c r="AX297" s="16" t="s">
        <v>79</v>
      </c>
      <c r="AY297" s="286" t="s">
        <v>140</v>
      </c>
    </row>
    <row r="298" spans="2:51" s="14" customFormat="1" ht="11.25">
      <c r="B298" s="243"/>
      <c r="C298" s="244"/>
      <c r="D298" s="234" t="s">
        <v>148</v>
      </c>
      <c r="E298" s="245" t="s">
        <v>1</v>
      </c>
      <c r="F298" s="246" t="s">
        <v>343</v>
      </c>
      <c r="G298" s="244"/>
      <c r="H298" s="247">
        <v>2234.252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148</v>
      </c>
      <c r="AU298" s="253" t="s">
        <v>89</v>
      </c>
      <c r="AV298" s="14" t="s">
        <v>89</v>
      </c>
      <c r="AW298" s="14" t="s">
        <v>34</v>
      </c>
      <c r="AX298" s="14" t="s">
        <v>87</v>
      </c>
      <c r="AY298" s="253" t="s">
        <v>140</v>
      </c>
    </row>
    <row r="299" spans="1:65" s="2" customFormat="1" ht="24" customHeight="1">
      <c r="A299" s="35"/>
      <c r="B299" s="36"/>
      <c r="C299" s="218" t="s">
        <v>344</v>
      </c>
      <c r="D299" s="218" t="s">
        <v>142</v>
      </c>
      <c r="E299" s="219" t="s">
        <v>345</v>
      </c>
      <c r="F299" s="220" t="s">
        <v>346</v>
      </c>
      <c r="G299" s="221" t="s">
        <v>170</v>
      </c>
      <c r="H299" s="222">
        <v>210.466</v>
      </c>
      <c r="I299" s="223"/>
      <c r="J299" s="224">
        <f>ROUND(I299*H299,2)</f>
        <v>0</v>
      </c>
      <c r="K299" s="225"/>
      <c r="L299" s="40"/>
      <c r="M299" s="226" t="s">
        <v>1</v>
      </c>
      <c r="N299" s="227" t="s">
        <v>44</v>
      </c>
      <c r="O299" s="72"/>
      <c r="P299" s="228">
        <f>O299*H299</f>
        <v>0</v>
      </c>
      <c r="Q299" s="228">
        <v>0.00158</v>
      </c>
      <c r="R299" s="228">
        <f>Q299*H299</f>
        <v>0.33253628</v>
      </c>
      <c r="S299" s="228">
        <v>0</v>
      </c>
      <c r="T299" s="229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0" t="s">
        <v>146</v>
      </c>
      <c r="AT299" s="230" t="s">
        <v>142</v>
      </c>
      <c r="AU299" s="230" t="s">
        <v>89</v>
      </c>
      <c r="AY299" s="18" t="s">
        <v>140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87</v>
      </c>
      <c r="BK299" s="231">
        <f>ROUND(I299*H299,2)</f>
        <v>0</v>
      </c>
      <c r="BL299" s="18" t="s">
        <v>146</v>
      </c>
      <c r="BM299" s="230" t="s">
        <v>347</v>
      </c>
    </row>
    <row r="300" spans="2:51" s="13" customFormat="1" ht="33.75">
      <c r="B300" s="232"/>
      <c r="C300" s="233"/>
      <c r="D300" s="234" t="s">
        <v>148</v>
      </c>
      <c r="E300" s="235" t="s">
        <v>1</v>
      </c>
      <c r="F300" s="236" t="s">
        <v>348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AT300" s="242" t="s">
        <v>148</v>
      </c>
      <c r="AU300" s="242" t="s">
        <v>89</v>
      </c>
      <c r="AV300" s="13" t="s">
        <v>87</v>
      </c>
      <c r="AW300" s="13" t="s">
        <v>34</v>
      </c>
      <c r="AX300" s="13" t="s">
        <v>79</v>
      </c>
      <c r="AY300" s="242" t="s">
        <v>140</v>
      </c>
    </row>
    <row r="301" spans="2:51" s="13" customFormat="1" ht="11.25">
      <c r="B301" s="232"/>
      <c r="C301" s="233"/>
      <c r="D301" s="234" t="s">
        <v>148</v>
      </c>
      <c r="E301" s="235" t="s">
        <v>1</v>
      </c>
      <c r="F301" s="236" t="s">
        <v>349</v>
      </c>
      <c r="G301" s="233"/>
      <c r="H301" s="235" t="s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AT301" s="242" t="s">
        <v>148</v>
      </c>
      <c r="AU301" s="242" t="s">
        <v>89</v>
      </c>
      <c r="AV301" s="13" t="s">
        <v>87</v>
      </c>
      <c r="AW301" s="13" t="s">
        <v>34</v>
      </c>
      <c r="AX301" s="13" t="s">
        <v>79</v>
      </c>
      <c r="AY301" s="242" t="s">
        <v>140</v>
      </c>
    </row>
    <row r="302" spans="2:51" s="14" customFormat="1" ht="11.25">
      <c r="B302" s="243"/>
      <c r="C302" s="244"/>
      <c r="D302" s="234" t="s">
        <v>148</v>
      </c>
      <c r="E302" s="245" t="s">
        <v>1</v>
      </c>
      <c r="F302" s="246" t="s">
        <v>350</v>
      </c>
      <c r="G302" s="244"/>
      <c r="H302" s="247">
        <v>140.311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148</v>
      </c>
      <c r="AU302" s="253" t="s">
        <v>89</v>
      </c>
      <c r="AV302" s="14" t="s">
        <v>89</v>
      </c>
      <c r="AW302" s="14" t="s">
        <v>34</v>
      </c>
      <c r="AX302" s="14" t="s">
        <v>79</v>
      </c>
      <c r="AY302" s="253" t="s">
        <v>140</v>
      </c>
    </row>
    <row r="303" spans="2:51" s="14" customFormat="1" ht="11.25">
      <c r="B303" s="243"/>
      <c r="C303" s="244"/>
      <c r="D303" s="234" t="s">
        <v>148</v>
      </c>
      <c r="E303" s="245" t="s">
        <v>1</v>
      </c>
      <c r="F303" s="246" t="s">
        <v>351</v>
      </c>
      <c r="G303" s="244"/>
      <c r="H303" s="247">
        <v>70.155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148</v>
      </c>
      <c r="AU303" s="253" t="s">
        <v>89</v>
      </c>
      <c r="AV303" s="14" t="s">
        <v>89</v>
      </c>
      <c r="AW303" s="14" t="s">
        <v>34</v>
      </c>
      <c r="AX303" s="14" t="s">
        <v>79</v>
      </c>
      <c r="AY303" s="253" t="s">
        <v>140</v>
      </c>
    </row>
    <row r="304" spans="2:51" s="15" customFormat="1" ht="11.25">
      <c r="B304" s="265"/>
      <c r="C304" s="266"/>
      <c r="D304" s="234" t="s">
        <v>148</v>
      </c>
      <c r="E304" s="267" t="s">
        <v>1</v>
      </c>
      <c r="F304" s="268" t="s">
        <v>208</v>
      </c>
      <c r="G304" s="266"/>
      <c r="H304" s="269">
        <v>210.466</v>
      </c>
      <c r="I304" s="270"/>
      <c r="J304" s="266"/>
      <c r="K304" s="266"/>
      <c r="L304" s="271"/>
      <c r="M304" s="272"/>
      <c r="N304" s="273"/>
      <c r="O304" s="273"/>
      <c r="P304" s="273"/>
      <c r="Q304" s="273"/>
      <c r="R304" s="273"/>
      <c r="S304" s="273"/>
      <c r="T304" s="274"/>
      <c r="AT304" s="275" t="s">
        <v>148</v>
      </c>
      <c r="AU304" s="275" t="s">
        <v>89</v>
      </c>
      <c r="AV304" s="15" t="s">
        <v>146</v>
      </c>
      <c r="AW304" s="15" t="s">
        <v>34</v>
      </c>
      <c r="AX304" s="15" t="s">
        <v>87</v>
      </c>
      <c r="AY304" s="275" t="s">
        <v>140</v>
      </c>
    </row>
    <row r="305" spans="1:65" s="2" customFormat="1" ht="24" customHeight="1">
      <c r="A305" s="35"/>
      <c r="B305" s="36"/>
      <c r="C305" s="218" t="s">
        <v>352</v>
      </c>
      <c r="D305" s="218" t="s">
        <v>142</v>
      </c>
      <c r="E305" s="219" t="s">
        <v>353</v>
      </c>
      <c r="F305" s="220" t="s">
        <v>354</v>
      </c>
      <c r="G305" s="221" t="s">
        <v>170</v>
      </c>
      <c r="H305" s="222">
        <v>398.278</v>
      </c>
      <c r="I305" s="223"/>
      <c r="J305" s="224">
        <f>ROUND(I305*H305,2)</f>
        <v>0</v>
      </c>
      <c r="K305" s="225"/>
      <c r="L305" s="40"/>
      <c r="M305" s="226" t="s">
        <v>1</v>
      </c>
      <c r="N305" s="227" t="s">
        <v>44</v>
      </c>
      <c r="O305" s="7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0" t="s">
        <v>146</v>
      </c>
      <c r="AT305" s="230" t="s">
        <v>142</v>
      </c>
      <c r="AU305" s="230" t="s">
        <v>89</v>
      </c>
      <c r="AY305" s="18" t="s">
        <v>140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87</v>
      </c>
      <c r="BK305" s="231">
        <f>ROUND(I305*H305,2)</f>
        <v>0</v>
      </c>
      <c r="BL305" s="18" t="s">
        <v>146</v>
      </c>
      <c r="BM305" s="230" t="s">
        <v>355</v>
      </c>
    </row>
    <row r="306" spans="2:51" s="14" customFormat="1" ht="11.25">
      <c r="B306" s="243"/>
      <c r="C306" s="244"/>
      <c r="D306" s="234" t="s">
        <v>148</v>
      </c>
      <c r="E306" s="245" t="s">
        <v>1</v>
      </c>
      <c r="F306" s="246" t="s">
        <v>350</v>
      </c>
      <c r="G306" s="244"/>
      <c r="H306" s="247">
        <v>140.311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AT306" s="253" t="s">
        <v>148</v>
      </c>
      <c r="AU306" s="253" t="s">
        <v>89</v>
      </c>
      <c r="AV306" s="14" t="s">
        <v>89</v>
      </c>
      <c r="AW306" s="14" t="s">
        <v>34</v>
      </c>
      <c r="AX306" s="14" t="s">
        <v>79</v>
      </c>
      <c r="AY306" s="253" t="s">
        <v>140</v>
      </c>
    </row>
    <row r="307" spans="2:51" s="14" customFormat="1" ht="11.25">
      <c r="B307" s="243"/>
      <c r="C307" s="244"/>
      <c r="D307" s="234" t="s">
        <v>148</v>
      </c>
      <c r="E307" s="245" t="s">
        <v>1</v>
      </c>
      <c r="F307" s="246" t="s">
        <v>351</v>
      </c>
      <c r="G307" s="244"/>
      <c r="H307" s="247">
        <v>70.155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AT307" s="253" t="s">
        <v>148</v>
      </c>
      <c r="AU307" s="253" t="s">
        <v>89</v>
      </c>
      <c r="AV307" s="14" t="s">
        <v>89</v>
      </c>
      <c r="AW307" s="14" t="s">
        <v>34</v>
      </c>
      <c r="AX307" s="14" t="s">
        <v>79</v>
      </c>
      <c r="AY307" s="253" t="s">
        <v>140</v>
      </c>
    </row>
    <row r="308" spans="2:51" s="16" customFormat="1" ht="11.25">
      <c r="B308" s="276"/>
      <c r="C308" s="277"/>
      <c r="D308" s="234" t="s">
        <v>148</v>
      </c>
      <c r="E308" s="278" t="s">
        <v>1</v>
      </c>
      <c r="F308" s="279" t="s">
        <v>221</v>
      </c>
      <c r="G308" s="277"/>
      <c r="H308" s="280">
        <v>210.466</v>
      </c>
      <c r="I308" s="281"/>
      <c r="J308" s="277"/>
      <c r="K308" s="277"/>
      <c r="L308" s="282"/>
      <c r="M308" s="283"/>
      <c r="N308" s="284"/>
      <c r="O308" s="284"/>
      <c r="P308" s="284"/>
      <c r="Q308" s="284"/>
      <c r="R308" s="284"/>
      <c r="S308" s="284"/>
      <c r="T308" s="285"/>
      <c r="AT308" s="286" t="s">
        <v>148</v>
      </c>
      <c r="AU308" s="286" t="s">
        <v>89</v>
      </c>
      <c r="AV308" s="16" t="s">
        <v>159</v>
      </c>
      <c r="AW308" s="16" t="s">
        <v>34</v>
      </c>
      <c r="AX308" s="16" t="s">
        <v>79</v>
      </c>
      <c r="AY308" s="286" t="s">
        <v>140</v>
      </c>
    </row>
    <row r="309" spans="2:51" s="14" customFormat="1" ht="11.25">
      <c r="B309" s="243"/>
      <c r="C309" s="244"/>
      <c r="D309" s="234" t="s">
        <v>148</v>
      </c>
      <c r="E309" s="245" t="s">
        <v>1</v>
      </c>
      <c r="F309" s="246" t="s">
        <v>341</v>
      </c>
      <c r="G309" s="244"/>
      <c r="H309" s="247">
        <v>345.337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148</v>
      </c>
      <c r="AU309" s="253" t="s">
        <v>89</v>
      </c>
      <c r="AV309" s="14" t="s">
        <v>89</v>
      </c>
      <c r="AW309" s="14" t="s">
        <v>34</v>
      </c>
      <c r="AX309" s="14" t="s">
        <v>79</v>
      </c>
      <c r="AY309" s="253" t="s">
        <v>140</v>
      </c>
    </row>
    <row r="310" spans="2:51" s="14" customFormat="1" ht="11.25">
      <c r="B310" s="243"/>
      <c r="C310" s="244"/>
      <c r="D310" s="234" t="s">
        <v>148</v>
      </c>
      <c r="E310" s="245" t="s">
        <v>1</v>
      </c>
      <c r="F310" s="246" t="s">
        <v>342</v>
      </c>
      <c r="G310" s="244"/>
      <c r="H310" s="247">
        <v>771.789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AT310" s="253" t="s">
        <v>148</v>
      </c>
      <c r="AU310" s="253" t="s">
        <v>89</v>
      </c>
      <c r="AV310" s="14" t="s">
        <v>89</v>
      </c>
      <c r="AW310" s="14" t="s">
        <v>34</v>
      </c>
      <c r="AX310" s="14" t="s">
        <v>79</v>
      </c>
      <c r="AY310" s="253" t="s">
        <v>140</v>
      </c>
    </row>
    <row r="311" spans="2:51" s="16" customFormat="1" ht="11.25">
      <c r="B311" s="276"/>
      <c r="C311" s="277"/>
      <c r="D311" s="234" t="s">
        <v>148</v>
      </c>
      <c r="E311" s="278" t="s">
        <v>1</v>
      </c>
      <c r="F311" s="279" t="s">
        <v>221</v>
      </c>
      <c r="G311" s="277"/>
      <c r="H311" s="280">
        <v>1117.126</v>
      </c>
      <c r="I311" s="281"/>
      <c r="J311" s="277"/>
      <c r="K311" s="277"/>
      <c r="L311" s="282"/>
      <c r="M311" s="283"/>
      <c r="N311" s="284"/>
      <c r="O311" s="284"/>
      <c r="P311" s="284"/>
      <c r="Q311" s="284"/>
      <c r="R311" s="284"/>
      <c r="S311" s="284"/>
      <c r="T311" s="285"/>
      <c r="AT311" s="286" t="s">
        <v>148</v>
      </c>
      <c r="AU311" s="286" t="s">
        <v>89</v>
      </c>
      <c r="AV311" s="16" t="s">
        <v>159</v>
      </c>
      <c r="AW311" s="16" t="s">
        <v>34</v>
      </c>
      <c r="AX311" s="16" t="s">
        <v>79</v>
      </c>
      <c r="AY311" s="286" t="s">
        <v>140</v>
      </c>
    </row>
    <row r="312" spans="2:51" s="14" customFormat="1" ht="11.25">
      <c r="B312" s="243"/>
      <c r="C312" s="244"/>
      <c r="D312" s="234" t="s">
        <v>148</v>
      </c>
      <c r="E312" s="245" t="s">
        <v>1</v>
      </c>
      <c r="F312" s="246" t="s">
        <v>356</v>
      </c>
      <c r="G312" s="244"/>
      <c r="H312" s="247">
        <v>398.278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AT312" s="253" t="s">
        <v>148</v>
      </c>
      <c r="AU312" s="253" t="s">
        <v>89</v>
      </c>
      <c r="AV312" s="14" t="s">
        <v>89</v>
      </c>
      <c r="AW312" s="14" t="s">
        <v>34</v>
      </c>
      <c r="AX312" s="14" t="s">
        <v>87</v>
      </c>
      <c r="AY312" s="253" t="s">
        <v>140</v>
      </c>
    </row>
    <row r="313" spans="1:65" s="2" customFormat="1" ht="16.5" customHeight="1">
      <c r="A313" s="35"/>
      <c r="B313" s="36"/>
      <c r="C313" s="218" t="s">
        <v>357</v>
      </c>
      <c r="D313" s="218" t="s">
        <v>142</v>
      </c>
      <c r="E313" s="219" t="s">
        <v>358</v>
      </c>
      <c r="F313" s="220" t="s">
        <v>359</v>
      </c>
      <c r="G313" s="221" t="s">
        <v>360</v>
      </c>
      <c r="H313" s="222">
        <v>1.486</v>
      </c>
      <c r="I313" s="223"/>
      <c r="J313" s="224">
        <f>ROUND(I313*H313,2)</f>
        <v>0</v>
      </c>
      <c r="K313" s="225"/>
      <c r="L313" s="40"/>
      <c r="M313" s="226" t="s">
        <v>1</v>
      </c>
      <c r="N313" s="227" t="s">
        <v>44</v>
      </c>
      <c r="O313" s="72"/>
      <c r="P313" s="228">
        <f>O313*H313</f>
        <v>0</v>
      </c>
      <c r="Q313" s="228">
        <v>0.00024</v>
      </c>
      <c r="R313" s="228">
        <f>Q313*H313</f>
        <v>0.00035664000000000003</v>
      </c>
      <c r="S313" s="228">
        <v>0</v>
      </c>
      <c r="T313" s="22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0" t="s">
        <v>146</v>
      </c>
      <c r="AT313" s="230" t="s">
        <v>142</v>
      </c>
      <c r="AU313" s="230" t="s">
        <v>89</v>
      </c>
      <c r="AY313" s="18" t="s">
        <v>140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87</v>
      </c>
      <c r="BK313" s="231">
        <f>ROUND(I313*H313,2)</f>
        <v>0</v>
      </c>
      <c r="BL313" s="18" t="s">
        <v>146</v>
      </c>
      <c r="BM313" s="230" t="s">
        <v>361</v>
      </c>
    </row>
    <row r="314" spans="2:51" s="13" customFormat="1" ht="33.75">
      <c r="B314" s="232"/>
      <c r="C314" s="233"/>
      <c r="D314" s="234" t="s">
        <v>148</v>
      </c>
      <c r="E314" s="235" t="s">
        <v>1</v>
      </c>
      <c r="F314" s="236" t="s">
        <v>362</v>
      </c>
      <c r="G314" s="233"/>
      <c r="H314" s="235" t="s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AT314" s="242" t="s">
        <v>148</v>
      </c>
      <c r="AU314" s="242" t="s">
        <v>89</v>
      </c>
      <c r="AV314" s="13" t="s">
        <v>87</v>
      </c>
      <c r="AW314" s="13" t="s">
        <v>34</v>
      </c>
      <c r="AX314" s="13" t="s">
        <v>79</v>
      </c>
      <c r="AY314" s="242" t="s">
        <v>140</v>
      </c>
    </row>
    <row r="315" spans="2:51" s="13" customFormat="1" ht="22.5">
      <c r="B315" s="232"/>
      <c r="C315" s="233"/>
      <c r="D315" s="234" t="s">
        <v>148</v>
      </c>
      <c r="E315" s="235" t="s">
        <v>1</v>
      </c>
      <c r="F315" s="236" t="s">
        <v>363</v>
      </c>
      <c r="G315" s="233"/>
      <c r="H315" s="235" t="s">
        <v>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AT315" s="242" t="s">
        <v>148</v>
      </c>
      <c r="AU315" s="242" t="s">
        <v>89</v>
      </c>
      <c r="AV315" s="13" t="s">
        <v>87</v>
      </c>
      <c r="AW315" s="13" t="s">
        <v>34</v>
      </c>
      <c r="AX315" s="13" t="s">
        <v>79</v>
      </c>
      <c r="AY315" s="242" t="s">
        <v>140</v>
      </c>
    </row>
    <row r="316" spans="2:51" s="13" customFormat="1" ht="11.25">
      <c r="B316" s="232"/>
      <c r="C316" s="233"/>
      <c r="D316" s="234" t="s">
        <v>148</v>
      </c>
      <c r="E316" s="235" t="s">
        <v>1</v>
      </c>
      <c r="F316" s="236" t="s">
        <v>364</v>
      </c>
      <c r="G316" s="233"/>
      <c r="H316" s="235" t="s">
        <v>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AT316" s="242" t="s">
        <v>148</v>
      </c>
      <c r="AU316" s="242" t="s">
        <v>89</v>
      </c>
      <c r="AV316" s="13" t="s">
        <v>87</v>
      </c>
      <c r="AW316" s="13" t="s">
        <v>34</v>
      </c>
      <c r="AX316" s="13" t="s">
        <v>79</v>
      </c>
      <c r="AY316" s="242" t="s">
        <v>140</v>
      </c>
    </row>
    <row r="317" spans="2:51" s="13" customFormat="1" ht="11.25">
      <c r="B317" s="232"/>
      <c r="C317" s="233"/>
      <c r="D317" s="234" t="s">
        <v>148</v>
      </c>
      <c r="E317" s="235" t="s">
        <v>1</v>
      </c>
      <c r="F317" s="236" t="s">
        <v>365</v>
      </c>
      <c r="G317" s="233"/>
      <c r="H317" s="235" t="s">
        <v>1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AT317" s="242" t="s">
        <v>148</v>
      </c>
      <c r="AU317" s="242" t="s">
        <v>89</v>
      </c>
      <c r="AV317" s="13" t="s">
        <v>87</v>
      </c>
      <c r="AW317" s="13" t="s">
        <v>34</v>
      </c>
      <c r="AX317" s="13" t="s">
        <v>79</v>
      </c>
      <c r="AY317" s="242" t="s">
        <v>140</v>
      </c>
    </row>
    <row r="318" spans="2:51" s="13" customFormat="1" ht="11.25">
      <c r="B318" s="232"/>
      <c r="C318" s="233"/>
      <c r="D318" s="234" t="s">
        <v>148</v>
      </c>
      <c r="E318" s="235" t="s">
        <v>1</v>
      </c>
      <c r="F318" s="236" t="s">
        <v>366</v>
      </c>
      <c r="G318" s="233"/>
      <c r="H318" s="235" t="s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148</v>
      </c>
      <c r="AU318" s="242" t="s">
        <v>89</v>
      </c>
      <c r="AV318" s="13" t="s">
        <v>87</v>
      </c>
      <c r="AW318" s="13" t="s">
        <v>34</v>
      </c>
      <c r="AX318" s="13" t="s">
        <v>79</v>
      </c>
      <c r="AY318" s="242" t="s">
        <v>140</v>
      </c>
    </row>
    <row r="319" spans="2:51" s="13" customFormat="1" ht="11.25">
      <c r="B319" s="232"/>
      <c r="C319" s="233"/>
      <c r="D319" s="234" t="s">
        <v>148</v>
      </c>
      <c r="E319" s="235" t="s">
        <v>1</v>
      </c>
      <c r="F319" s="236" t="s">
        <v>367</v>
      </c>
      <c r="G319" s="233"/>
      <c r="H319" s="235" t="s">
        <v>1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AT319" s="242" t="s">
        <v>148</v>
      </c>
      <c r="AU319" s="242" t="s">
        <v>89</v>
      </c>
      <c r="AV319" s="13" t="s">
        <v>87</v>
      </c>
      <c r="AW319" s="13" t="s">
        <v>34</v>
      </c>
      <c r="AX319" s="13" t="s">
        <v>79</v>
      </c>
      <c r="AY319" s="242" t="s">
        <v>140</v>
      </c>
    </row>
    <row r="320" spans="2:51" s="13" customFormat="1" ht="11.25">
      <c r="B320" s="232"/>
      <c r="C320" s="233"/>
      <c r="D320" s="234" t="s">
        <v>148</v>
      </c>
      <c r="E320" s="235" t="s">
        <v>1</v>
      </c>
      <c r="F320" s="236" t="s">
        <v>368</v>
      </c>
      <c r="G320" s="233"/>
      <c r="H320" s="235" t="s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148</v>
      </c>
      <c r="AU320" s="242" t="s">
        <v>89</v>
      </c>
      <c r="AV320" s="13" t="s">
        <v>87</v>
      </c>
      <c r="AW320" s="13" t="s">
        <v>34</v>
      </c>
      <c r="AX320" s="13" t="s">
        <v>79</v>
      </c>
      <c r="AY320" s="242" t="s">
        <v>140</v>
      </c>
    </row>
    <row r="321" spans="2:51" s="13" customFormat="1" ht="11.25">
      <c r="B321" s="232"/>
      <c r="C321" s="233"/>
      <c r="D321" s="234" t="s">
        <v>148</v>
      </c>
      <c r="E321" s="235" t="s">
        <v>1</v>
      </c>
      <c r="F321" s="236" t="s">
        <v>369</v>
      </c>
      <c r="G321" s="233"/>
      <c r="H321" s="235" t="s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AT321" s="242" t="s">
        <v>148</v>
      </c>
      <c r="AU321" s="242" t="s">
        <v>89</v>
      </c>
      <c r="AV321" s="13" t="s">
        <v>87</v>
      </c>
      <c r="AW321" s="13" t="s">
        <v>34</v>
      </c>
      <c r="AX321" s="13" t="s">
        <v>79</v>
      </c>
      <c r="AY321" s="242" t="s">
        <v>140</v>
      </c>
    </row>
    <row r="322" spans="2:51" s="14" customFormat="1" ht="11.25">
      <c r="B322" s="243"/>
      <c r="C322" s="244"/>
      <c r="D322" s="234" t="s">
        <v>148</v>
      </c>
      <c r="E322" s="245" t="s">
        <v>1</v>
      </c>
      <c r="F322" s="246" t="s">
        <v>370</v>
      </c>
      <c r="G322" s="244"/>
      <c r="H322" s="247">
        <v>1.376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148</v>
      </c>
      <c r="AU322" s="253" t="s">
        <v>89</v>
      </c>
      <c r="AV322" s="14" t="s">
        <v>89</v>
      </c>
      <c r="AW322" s="14" t="s">
        <v>34</v>
      </c>
      <c r="AX322" s="14" t="s">
        <v>79</v>
      </c>
      <c r="AY322" s="253" t="s">
        <v>140</v>
      </c>
    </row>
    <row r="323" spans="2:51" s="14" customFormat="1" ht="11.25">
      <c r="B323" s="243"/>
      <c r="C323" s="244"/>
      <c r="D323" s="234" t="s">
        <v>148</v>
      </c>
      <c r="E323" s="245" t="s">
        <v>1</v>
      </c>
      <c r="F323" s="246" t="s">
        <v>371</v>
      </c>
      <c r="G323" s="244"/>
      <c r="H323" s="247">
        <v>1.486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148</v>
      </c>
      <c r="AU323" s="253" t="s">
        <v>89</v>
      </c>
      <c r="AV323" s="14" t="s">
        <v>89</v>
      </c>
      <c r="AW323" s="14" t="s">
        <v>34</v>
      </c>
      <c r="AX323" s="14" t="s">
        <v>87</v>
      </c>
      <c r="AY323" s="253" t="s">
        <v>140</v>
      </c>
    </row>
    <row r="324" spans="1:65" s="2" customFormat="1" ht="24" customHeight="1">
      <c r="A324" s="35"/>
      <c r="B324" s="36"/>
      <c r="C324" s="218" t="s">
        <v>372</v>
      </c>
      <c r="D324" s="218" t="s">
        <v>142</v>
      </c>
      <c r="E324" s="219" t="s">
        <v>373</v>
      </c>
      <c r="F324" s="220" t="s">
        <v>374</v>
      </c>
      <c r="G324" s="221" t="s">
        <v>257</v>
      </c>
      <c r="H324" s="222">
        <v>3384</v>
      </c>
      <c r="I324" s="223"/>
      <c r="J324" s="224">
        <f>ROUND(I324*H324,2)</f>
        <v>0</v>
      </c>
      <c r="K324" s="225"/>
      <c r="L324" s="40"/>
      <c r="M324" s="226" t="s">
        <v>1</v>
      </c>
      <c r="N324" s="227" t="s">
        <v>44</v>
      </c>
      <c r="O324" s="7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0" t="s">
        <v>146</v>
      </c>
      <c r="AT324" s="230" t="s">
        <v>142</v>
      </c>
      <c r="AU324" s="230" t="s">
        <v>89</v>
      </c>
      <c r="AY324" s="18" t="s">
        <v>140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87</v>
      </c>
      <c r="BK324" s="231">
        <f>ROUND(I324*H324,2)</f>
        <v>0</v>
      </c>
      <c r="BL324" s="18" t="s">
        <v>146</v>
      </c>
      <c r="BM324" s="230" t="s">
        <v>375</v>
      </c>
    </row>
    <row r="325" spans="2:51" s="13" customFormat="1" ht="22.5">
      <c r="B325" s="232"/>
      <c r="C325" s="233"/>
      <c r="D325" s="234" t="s">
        <v>148</v>
      </c>
      <c r="E325" s="235" t="s">
        <v>1</v>
      </c>
      <c r="F325" s="236" t="s">
        <v>376</v>
      </c>
      <c r="G325" s="233"/>
      <c r="H325" s="235" t="s">
        <v>1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AT325" s="242" t="s">
        <v>148</v>
      </c>
      <c r="AU325" s="242" t="s">
        <v>89</v>
      </c>
      <c r="AV325" s="13" t="s">
        <v>87</v>
      </c>
      <c r="AW325" s="13" t="s">
        <v>34</v>
      </c>
      <c r="AX325" s="13" t="s">
        <v>79</v>
      </c>
      <c r="AY325" s="242" t="s">
        <v>140</v>
      </c>
    </row>
    <row r="326" spans="2:51" s="13" customFormat="1" ht="11.25">
      <c r="B326" s="232"/>
      <c r="C326" s="233"/>
      <c r="D326" s="234" t="s">
        <v>148</v>
      </c>
      <c r="E326" s="235" t="s">
        <v>1</v>
      </c>
      <c r="F326" s="236" t="s">
        <v>377</v>
      </c>
      <c r="G326" s="233"/>
      <c r="H326" s="235" t="s">
        <v>1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148</v>
      </c>
      <c r="AU326" s="242" t="s">
        <v>89</v>
      </c>
      <c r="AV326" s="13" t="s">
        <v>87</v>
      </c>
      <c r="AW326" s="13" t="s">
        <v>34</v>
      </c>
      <c r="AX326" s="13" t="s">
        <v>79</v>
      </c>
      <c r="AY326" s="242" t="s">
        <v>140</v>
      </c>
    </row>
    <row r="327" spans="2:51" s="14" customFormat="1" ht="11.25">
      <c r="B327" s="243"/>
      <c r="C327" s="244"/>
      <c r="D327" s="234" t="s">
        <v>148</v>
      </c>
      <c r="E327" s="245" t="s">
        <v>1</v>
      </c>
      <c r="F327" s="246" t="s">
        <v>378</v>
      </c>
      <c r="G327" s="244"/>
      <c r="H327" s="247">
        <v>3384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148</v>
      </c>
      <c r="AU327" s="253" t="s">
        <v>89</v>
      </c>
      <c r="AV327" s="14" t="s">
        <v>89</v>
      </c>
      <c r="AW327" s="14" t="s">
        <v>34</v>
      </c>
      <c r="AX327" s="14" t="s">
        <v>87</v>
      </c>
      <c r="AY327" s="253" t="s">
        <v>140</v>
      </c>
    </row>
    <row r="328" spans="2:63" s="12" customFormat="1" ht="22.9" customHeight="1">
      <c r="B328" s="202"/>
      <c r="C328" s="203"/>
      <c r="D328" s="204" t="s">
        <v>78</v>
      </c>
      <c r="E328" s="216" t="s">
        <v>379</v>
      </c>
      <c r="F328" s="216" t="s">
        <v>380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SUM(P329:P338)</f>
        <v>0</v>
      </c>
      <c r="Q328" s="210"/>
      <c r="R328" s="211">
        <f>SUM(R329:R338)</f>
        <v>0</v>
      </c>
      <c r="S328" s="210"/>
      <c r="T328" s="212">
        <f>SUM(T329:T338)</f>
        <v>0</v>
      </c>
      <c r="AR328" s="213" t="s">
        <v>87</v>
      </c>
      <c r="AT328" s="214" t="s">
        <v>78</v>
      </c>
      <c r="AU328" s="214" t="s">
        <v>87</v>
      </c>
      <c r="AY328" s="213" t="s">
        <v>140</v>
      </c>
      <c r="BK328" s="215">
        <f>SUM(BK329:BK338)</f>
        <v>0</v>
      </c>
    </row>
    <row r="329" spans="1:65" s="2" customFormat="1" ht="24" customHeight="1">
      <c r="A329" s="35"/>
      <c r="B329" s="36"/>
      <c r="C329" s="218" t="s">
        <v>381</v>
      </c>
      <c r="D329" s="218" t="s">
        <v>142</v>
      </c>
      <c r="E329" s="219" t="s">
        <v>382</v>
      </c>
      <c r="F329" s="220" t="s">
        <v>383</v>
      </c>
      <c r="G329" s="221" t="s">
        <v>360</v>
      </c>
      <c r="H329" s="222">
        <v>56.334</v>
      </c>
      <c r="I329" s="223"/>
      <c r="J329" s="224">
        <f>ROUND(I329*H329,2)</f>
        <v>0</v>
      </c>
      <c r="K329" s="225"/>
      <c r="L329" s="40"/>
      <c r="M329" s="226" t="s">
        <v>1</v>
      </c>
      <c r="N329" s="227" t="s">
        <v>44</v>
      </c>
      <c r="O329" s="72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0" t="s">
        <v>146</v>
      </c>
      <c r="AT329" s="230" t="s">
        <v>142</v>
      </c>
      <c r="AU329" s="230" t="s">
        <v>89</v>
      </c>
      <c r="AY329" s="18" t="s">
        <v>140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87</v>
      </c>
      <c r="BK329" s="231">
        <f>ROUND(I329*H329,2)</f>
        <v>0</v>
      </c>
      <c r="BL329" s="18" t="s">
        <v>146</v>
      </c>
      <c r="BM329" s="230" t="s">
        <v>384</v>
      </c>
    </row>
    <row r="330" spans="1:65" s="2" customFormat="1" ht="24" customHeight="1">
      <c r="A330" s="35"/>
      <c r="B330" s="36"/>
      <c r="C330" s="218" t="s">
        <v>385</v>
      </c>
      <c r="D330" s="218" t="s">
        <v>142</v>
      </c>
      <c r="E330" s="219" t="s">
        <v>386</v>
      </c>
      <c r="F330" s="220" t="s">
        <v>387</v>
      </c>
      <c r="G330" s="221" t="s">
        <v>360</v>
      </c>
      <c r="H330" s="222">
        <v>1126.68</v>
      </c>
      <c r="I330" s="223"/>
      <c r="J330" s="224">
        <f>ROUND(I330*H330,2)</f>
        <v>0</v>
      </c>
      <c r="K330" s="225"/>
      <c r="L330" s="40"/>
      <c r="M330" s="226" t="s">
        <v>1</v>
      </c>
      <c r="N330" s="227" t="s">
        <v>44</v>
      </c>
      <c r="O330" s="7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0" t="s">
        <v>146</v>
      </c>
      <c r="AT330" s="230" t="s">
        <v>142</v>
      </c>
      <c r="AU330" s="230" t="s">
        <v>89</v>
      </c>
      <c r="AY330" s="18" t="s">
        <v>140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87</v>
      </c>
      <c r="BK330" s="231">
        <f>ROUND(I330*H330,2)</f>
        <v>0</v>
      </c>
      <c r="BL330" s="18" t="s">
        <v>146</v>
      </c>
      <c r="BM330" s="230" t="s">
        <v>388</v>
      </c>
    </row>
    <row r="331" spans="2:51" s="14" customFormat="1" ht="11.25">
      <c r="B331" s="243"/>
      <c r="C331" s="244"/>
      <c r="D331" s="234" t="s">
        <v>148</v>
      </c>
      <c r="E331" s="244"/>
      <c r="F331" s="246" t="s">
        <v>389</v>
      </c>
      <c r="G331" s="244"/>
      <c r="H331" s="247">
        <v>1126.68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AT331" s="253" t="s">
        <v>148</v>
      </c>
      <c r="AU331" s="253" t="s">
        <v>89</v>
      </c>
      <c r="AV331" s="14" t="s">
        <v>89</v>
      </c>
      <c r="AW331" s="14" t="s">
        <v>4</v>
      </c>
      <c r="AX331" s="14" t="s">
        <v>87</v>
      </c>
      <c r="AY331" s="253" t="s">
        <v>140</v>
      </c>
    </row>
    <row r="332" spans="1:65" s="2" customFormat="1" ht="24" customHeight="1">
      <c r="A332" s="35"/>
      <c r="B332" s="36"/>
      <c r="C332" s="218" t="s">
        <v>390</v>
      </c>
      <c r="D332" s="218" t="s">
        <v>142</v>
      </c>
      <c r="E332" s="219" t="s">
        <v>391</v>
      </c>
      <c r="F332" s="220" t="s">
        <v>392</v>
      </c>
      <c r="G332" s="221" t="s">
        <v>360</v>
      </c>
      <c r="H332" s="222">
        <v>56.334</v>
      </c>
      <c r="I332" s="223"/>
      <c r="J332" s="224">
        <f>ROUND(I332*H332,2)</f>
        <v>0</v>
      </c>
      <c r="K332" s="225"/>
      <c r="L332" s="40"/>
      <c r="M332" s="226" t="s">
        <v>1</v>
      </c>
      <c r="N332" s="227" t="s">
        <v>44</v>
      </c>
      <c r="O332" s="72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0" t="s">
        <v>146</v>
      </c>
      <c r="AT332" s="230" t="s">
        <v>142</v>
      </c>
      <c r="AU332" s="230" t="s">
        <v>89</v>
      </c>
      <c r="AY332" s="18" t="s">
        <v>140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87</v>
      </c>
      <c r="BK332" s="231">
        <f>ROUND(I332*H332,2)</f>
        <v>0</v>
      </c>
      <c r="BL332" s="18" t="s">
        <v>146</v>
      </c>
      <c r="BM332" s="230" t="s">
        <v>393</v>
      </c>
    </row>
    <row r="333" spans="1:65" s="2" customFormat="1" ht="24" customHeight="1">
      <c r="A333" s="35"/>
      <c r="B333" s="36"/>
      <c r="C333" s="218" t="s">
        <v>394</v>
      </c>
      <c r="D333" s="218" t="s">
        <v>142</v>
      </c>
      <c r="E333" s="219" t="s">
        <v>395</v>
      </c>
      <c r="F333" s="220" t="s">
        <v>396</v>
      </c>
      <c r="G333" s="221" t="s">
        <v>360</v>
      </c>
      <c r="H333" s="222">
        <v>507.006</v>
      </c>
      <c r="I333" s="223"/>
      <c r="J333" s="224">
        <f>ROUND(I333*H333,2)</f>
        <v>0</v>
      </c>
      <c r="K333" s="225"/>
      <c r="L333" s="40"/>
      <c r="M333" s="226" t="s">
        <v>1</v>
      </c>
      <c r="N333" s="227" t="s">
        <v>44</v>
      </c>
      <c r="O333" s="7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0" t="s">
        <v>146</v>
      </c>
      <c r="AT333" s="230" t="s">
        <v>142</v>
      </c>
      <c r="AU333" s="230" t="s">
        <v>89</v>
      </c>
      <c r="AY333" s="18" t="s">
        <v>140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87</v>
      </c>
      <c r="BK333" s="231">
        <f>ROUND(I333*H333,2)</f>
        <v>0</v>
      </c>
      <c r="BL333" s="18" t="s">
        <v>146</v>
      </c>
      <c r="BM333" s="230" t="s">
        <v>397</v>
      </c>
    </row>
    <row r="334" spans="2:51" s="14" customFormat="1" ht="11.25">
      <c r="B334" s="243"/>
      <c r="C334" s="244"/>
      <c r="D334" s="234" t="s">
        <v>148</v>
      </c>
      <c r="E334" s="244"/>
      <c r="F334" s="246" t="s">
        <v>398</v>
      </c>
      <c r="G334" s="244"/>
      <c r="H334" s="247">
        <v>507.006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AT334" s="253" t="s">
        <v>148</v>
      </c>
      <c r="AU334" s="253" t="s">
        <v>89</v>
      </c>
      <c r="AV334" s="14" t="s">
        <v>89</v>
      </c>
      <c r="AW334" s="14" t="s">
        <v>4</v>
      </c>
      <c r="AX334" s="14" t="s">
        <v>87</v>
      </c>
      <c r="AY334" s="253" t="s">
        <v>140</v>
      </c>
    </row>
    <row r="335" spans="1:65" s="2" customFormat="1" ht="36" customHeight="1">
      <c r="A335" s="35"/>
      <c r="B335" s="36"/>
      <c r="C335" s="218" t="s">
        <v>399</v>
      </c>
      <c r="D335" s="218" t="s">
        <v>142</v>
      </c>
      <c r="E335" s="219" t="s">
        <v>400</v>
      </c>
      <c r="F335" s="220" t="s">
        <v>401</v>
      </c>
      <c r="G335" s="221" t="s">
        <v>360</v>
      </c>
      <c r="H335" s="222">
        <v>31.126</v>
      </c>
      <c r="I335" s="223"/>
      <c r="J335" s="224">
        <f>ROUND(I335*H335,2)</f>
        <v>0</v>
      </c>
      <c r="K335" s="225"/>
      <c r="L335" s="40"/>
      <c r="M335" s="226" t="s">
        <v>1</v>
      </c>
      <c r="N335" s="227" t="s">
        <v>44</v>
      </c>
      <c r="O335" s="72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0" t="s">
        <v>146</v>
      </c>
      <c r="AT335" s="230" t="s">
        <v>142</v>
      </c>
      <c r="AU335" s="230" t="s">
        <v>89</v>
      </c>
      <c r="AY335" s="18" t="s">
        <v>140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87</v>
      </c>
      <c r="BK335" s="231">
        <f>ROUND(I335*H335,2)</f>
        <v>0</v>
      </c>
      <c r="BL335" s="18" t="s">
        <v>146</v>
      </c>
      <c r="BM335" s="230" t="s">
        <v>402</v>
      </c>
    </row>
    <row r="336" spans="2:51" s="14" customFormat="1" ht="11.25">
      <c r="B336" s="243"/>
      <c r="C336" s="244"/>
      <c r="D336" s="234" t="s">
        <v>148</v>
      </c>
      <c r="E336" s="245" t="s">
        <v>1</v>
      </c>
      <c r="F336" s="246" t="s">
        <v>403</v>
      </c>
      <c r="G336" s="244"/>
      <c r="H336" s="247">
        <v>31.126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AT336" s="253" t="s">
        <v>148</v>
      </c>
      <c r="AU336" s="253" t="s">
        <v>89</v>
      </c>
      <c r="AV336" s="14" t="s">
        <v>89</v>
      </c>
      <c r="AW336" s="14" t="s">
        <v>34</v>
      </c>
      <c r="AX336" s="14" t="s">
        <v>87</v>
      </c>
      <c r="AY336" s="253" t="s">
        <v>140</v>
      </c>
    </row>
    <row r="337" spans="1:65" s="2" customFormat="1" ht="24" customHeight="1">
      <c r="A337" s="35"/>
      <c r="B337" s="36"/>
      <c r="C337" s="218" t="s">
        <v>404</v>
      </c>
      <c r="D337" s="218" t="s">
        <v>142</v>
      </c>
      <c r="E337" s="219" t="s">
        <v>405</v>
      </c>
      <c r="F337" s="220" t="s">
        <v>406</v>
      </c>
      <c r="G337" s="221" t="s">
        <v>360</v>
      </c>
      <c r="H337" s="222">
        <v>25.208</v>
      </c>
      <c r="I337" s="223"/>
      <c r="J337" s="224">
        <f>ROUND(I337*H337,2)</f>
        <v>0</v>
      </c>
      <c r="K337" s="225"/>
      <c r="L337" s="40"/>
      <c r="M337" s="226" t="s">
        <v>1</v>
      </c>
      <c r="N337" s="227" t="s">
        <v>44</v>
      </c>
      <c r="O337" s="7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0" t="s">
        <v>146</v>
      </c>
      <c r="AT337" s="230" t="s">
        <v>142</v>
      </c>
      <c r="AU337" s="230" t="s">
        <v>89</v>
      </c>
      <c r="AY337" s="18" t="s">
        <v>140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87</v>
      </c>
      <c r="BK337" s="231">
        <f>ROUND(I337*H337,2)</f>
        <v>0</v>
      </c>
      <c r="BL337" s="18" t="s">
        <v>146</v>
      </c>
      <c r="BM337" s="230" t="s">
        <v>407</v>
      </c>
    </row>
    <row r="338" spans="2:51" s="14" customFormat="1" ht="11.25">
      <c r="B338" s="243"/>
      <c r="C338" s="244"/>
      <c r="D338" s="234" t="s">
        <v>148</v>
      </c>
      <c r="E338" s="245" t="s">
        <v>1</v>
      </c>
      <c r="F338" s="246" t="s">
        <v>408</v>
      </c>
      <c r="G338" s="244"/>
      <c r="H338" s="247">
        <v>25.208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AT338" s="253" t="s">
        <v>148</v>
      </c>
      <c r="AU338" s="253" t="s">
        <v>89</v>
      </c>
      <c r="AV338" s="14" t="s">
        <v>89</v>
      </c>
      <c r="AW338" s="14" t="s">
        <v>34</v>
      </c>
      <c r="AX338" s="14" t="s">
        <v>87</v>
      </c>
      <c r="AY338" s="253" t="s">
        <v>140</v>
      </c>
    </row>
    <row r="339" spans="2:63" s="12" customFormat="1" ht="22.9" customHeight="1">
      <c r="B339" s="202"/>
      <c r="C339" s="203"/>
      <c r="D339" s="204" t="s">
        <v>78</v>
      </c>
      <c r="E339" s="216" t="s">
        <v>409</v>
      </c>
      <c r="F339" s="216" t="s">
        <v>410</v>
      </c>
      <c r="G339" s="203"/>
      <c r="H339" s="203"/>
      <c r="I339" s="206"/>
      <c r="J339" s="217">
        <f>BK339</f>
        <v>0</v>
      </c>
      <c r="K339" s="203"/>
      <c r="L339" s="208"/>
      <c r="M339" s="209"/>
      <c r="N339" s="210"/>
      <c r="O339" s="210"/>
      <c r="P339" s="211">
        <f>SUM(P340:P342)</f>
        <v>0</v>
      </c>
      <c r="Q339" s="210"/>
      <c r="R339" s="211">
        <f>SUM(R340:R342)</f>
        <v>0</v>
      </c>
      <c r="S339" s="210"/>
      <c r="T339" s="212">
        <f>SUM(T340:T342)</f>
        <v>0</v>
      </c>
      <c r="AR339" s="213" t="s">
        <v>87</v>
      </c>
      <c r="AT339" s="214" t="s">
        <v>78</v>
      </c>
      <c r="AU339" s="214" t="s">
        <v>87</v>
      </c>
      <c r="AY339" s="213" t="s">
        <v>140</v>
      </c>
      <c r="BK339" s="215">
        <f>SUM(BK340:BK342)</f>
        <v>0</v>
      </c>
    </row>
    <row r="340" spans="1:65" s="2" customFormat="1" ht="16.5" customHeight="1">
      <c r="A340" s="35"/>
      <c r="B340" s="36"/>
      <c r="C340" s="218" t="s">
        <v>411</v>
      </c>
      <c r="D340" s="218" t="s">
        <v>142</v>
      </c>
      <c r="E340" s="219" t="s">
        <v>412</v>
      </c>
      <c r="F340" s="220" t="s">
        <v>413</v>
      </c>
      <c r="G340" s="221" t="s">
        <v>360</v>
      </c>
      <c r="H340" s="222">
        <v>34.014</v>
      </c>
      <c r="I340" s="223"/>
      <c r="J340" s="224">
        <f>ROUND(I340*H340,2)</f>
        <v>0</v>
      </c>
      <c r="K340" s="225"/>
      <c r="L340" s="40"/>
      <c r="M340" s="226" t="s">
        <v>1</v>
      </c>
      <c r="N340" s="227" t="s">
        <v>44</v>
      </c>
      <c r="O340" s="7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30" t="s">
        <v>146</v>
      </c>
      <c r="AT340" s="230" t="s">
        <v>142</v>
      </c>
      <c r="AU340" s="230" t="s">
        <v>89</v>
      </c>
      <c r="AY340" s="18" t="s">
        <v>140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87</v>
      </c>
      <c r="BK340" s="231">
        <f>ROUND(I340*H340,2)</f>
        <v>0</v>
      </c>
      <c r="BL340" s="18" t="s">
        <v>146</v>
      </c>
      <c r="BM340" s="230" t="s">
        <v>414</v>
      </c>
    </row>
    <row r="341" spans="1:65" s="2" customFormat="1" ht="24" customHeight="1">
      <c r="A341" s="35"/>
      <c r="B341" s="36"/>
      <c r="C341" s="218" t="s">
        <v>415</v>
      </c>
      <c r="D341" s="218" t="s">
        <v>142</v>
      </c>
      <c r="E341" s="219" t="s">
        <v>416</v>
      </c>
      <c r="F341" s="220" t="s">
        <v>417</v>
      </c>
      <c r="G341" s="221" t="s">
        <v>360</v>
      </c>
      <c r="H341" s="222">
        <v>68.028</v>
      </c>
      <c r="I341" s="223"/>
      <c r="J341" s="224">
        <f>ROUND(I341*H341,2)</f>
        <v>0</v>
      </c>
      <c r="K341" s="225"/>
      <c r="L341" s="40"/>
      <c r="M341" s="226" t="s">
        <v>1</v>
      </c>
      <c r="N341" s="227" t="s">
        <v>44</v>
      </c>
      <c r="O341" s="72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0" t="s">
        <v>146</v>
      </c>
      <c r="AT341" s="230" t="s">
        <v>142</v>
      </c>
      <c r="AU341" s="230" t="s">
        <v>89</v>
      </c>
      <c r="AY341" s="18" t="s">
        <v>140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87</v>
      </c>
      <c r="BK341" s="231">
        <f>ROUND(I341*H341,2)</f>
        <v>0</v>
      </c>
      <c r="BL341" s="18" t="s">
        <v>146</v>
      </c>
      <c r="BM341" s="230" t="s">
        <v>418</v>
      </c>
    </row>
    <row r="342" spans="2:51" s="14" customFormat="1" ht="11.25">
      <c r="B342" s="243"/>
      <c r="C342" s="244"/>
      <c r="D342" s="234" t="s">
        <v>148</v>
      </c>
      <c r="E342" s="244"/>
      <c r="F342" s="246" t="s">
        <v>419</v>
      </c>
      <c r="G342" s="244"/>
      <c r="H342" s="247">
        <v>68.028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148</v>
      </c>
      <c r="AU342" s="253" t="s">
        <v>89</v>
      </c>
      <c r="AV342" s="14" t="s">
        <v>89</v>
      </c>
      <c r="AW342" s="14" t="s">
        <v>4</v>
      </c>
      <c r="AX342" s="14" t="s">
        <v>87</v>
      </c>
      <c r="AY342" s="253" t="s">
        <v>140</v>
      </c>
    </row>
    <row r="343" spans="2:63" s="12" customFormat="1" ht="25.9" customHeight="1">
      <c r="B343" s="202"/>
      <c r="C343" s="203"/>
      <c r="D343" s="204" t="s">
        <v>78</v>
      </c>
      <c r="E343" s="205" t="s">
        <v>420</v>
      </c>
      <c r="F343" s="205" t="s">
        <v>421</v>
      </c>
      <c r="G343" s="203"/>
      <c r="H343" s="203"/>
      <c r="I343" s="206"/>
      <c r="J343" s="207">
        <f>BK343</f>
        <v>0</v>
      </c>
      <c r="K343" s="203"/>
      <c r="L343" s="208"/>
      <c r="M343" s="209"/>
      <c r="N343" s="210"/>
      <c r="O343" s="210"/>
      <c r="P343" s="211">
        <f>P344+P354+P363+P402</f>
        <v>0</v>
      </c>
      <c r="Q343" s="210"/>
      <c r="R343" s="211">
        <f>R344+R354+R363+R402</f>
        <v>0.7830737700000001</v>
      </c>
      <c r="S343" s="210"/>
      <c r="T343" s="212">
        <f>T344+T354+T363+T402</f>
        <v>0.041139999999999996</v>
      </c>
      <c r="AR343" s="213" t="s">
        <v>89</v>
      </c>
      <c r="AT343" s="214" t="s">
        <v>78</v>
      </c>
      <c r="AU343" s="214" t="s">
        <v>79</v>
      </c>
      <c r="AY343" s="213" t="s">
        <v>140</v>
      </c>
      <c r="BK343" s="215">
        <f>BK344+BK354+BK363+BK402</f>
        <v>0</v>
      </c>
    </row>
    <row r="344" spans="2:63" s="12" customFormat="1" ht="22.9" customHeight="1">
      <c r="B344" s="202"/>
      <c r="C344" s="203"/>
      <c r="D344" s="204" t="s">
        <v>78</v>
      </c>
      <c r="E344" s="216" t="s">
        <v>422</v>
      </c>
      <c r="F344" s="216" t="s">
        <v>423</v>
      </c>
      <c r="G344" s="203"/>
      <c r="H344" s="203"/>
      <c r="I344" s="206"/>
      <c r="J344" s="217">
        <f>BK344</f>
        <v>0</v>
      </c>
      <c r="K344" s="203"/>
      <c r="L344" s="208"/>
      <c r="M344" s="209"/>
      <c r="N344" s="210"/>
      <c r="O344" s="210"/>
      <c r="P344" s="211">
        <f>SUM(P345:P353)</f>
        <v>0</v>
      </c>
      <c r="Q344" s="210"/>
      <c r="R344" s="211">
        <f>SUM(R345:R353)</f>
        <v>0.160065</v>
      </c>
      <c r="S344" s="210"/>
      <c r="T344" s="212">
        <f>SUM(T345:T353)</f>
        <v>0</v>
      </c>
      <c r="AR344" s="213" t="s">
        <v>89</v>
      </c>
      <c r="AT344" s="214" t="s">
        <v>78</v>
      </c>
      <c r="AU344" s="214" t="s">
        <v>87</v>
      </c>
      <c r="AY344" s="213" t="s">
        <v>140</v>
      </c>
      <c r="BK344" s="215">
        <f>SUM(BK345:BK353)</f>
        <v>0</v>
      </c>
    </row>
    <row r="345" spans="1:65" s="2" customFormat="1" ht="16.5" customHeight="1">
      <c r="A345" s="35"/>
      <c r="B345" s="36"/>
      <c r="C345" s="218" t="s">
        <v>424</v>
      </c>
      <c r="D345" s="218" t="s">
        <v>142</v>
      </c>
      <c r="E345" s="219" t="s">
        <v>425</v>
      </c>
      <c r="F345" s="220" t="s">
        <v>426</v>
      </c>
      <c r="G345" s="221" t="s">
        <v>170</v>
      </c>
      <c r="H345" s="222">
        <v>71.14</v>
      </c>
      <c r="I345" s="223"/>
      <c r="J345" s="224">
        <f>ROUND(I345*H345,2)</f>
        <v>0</v>
      </c>
      <c r="K345" s="225"/>
      <c r="L345" s="40"/>
      <c r="M345" s="226" t="s">
        <v>1</v>
      </c>
      <c r="N345" s="227" t="s">
        <v>44</v>
      </c>
      <c r="O345" s="7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30" t="s">
        <v>261</v>
      </c>
      <c r="AT345" s="230" t="s">
        <v>142</v>
      </c>
      <c r="AU345" s="230" t="s">
        <v>89</v>
      </c>
      <c r="AY345" s="18" t="s">
        <v>140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87</v>
      </c>
      <c r="BK345" s="231">
        <f>ROUND(I345*H345,2)</f>
        <v>0</v>
      </c>
      <c r="BL345" s="18" t="s">
        <v>261</v>
      </c>
      <c r="BM345" s="230" t="s">
        <v>427</v>
      </c>
    </row>
    <row r="346" spans="2:51" s="13" customFormat="1" ht="33.75">
      <c r="B346" s="232"/>
      <c r="C346" s="233"/>
      <c r="D346" s="234" t="s">
        <v>148</v>
      </c>
      <c r="E346" s="235" t="s">
        <v>1</v>
      </c>
      <c r="F346" s="236" t="s">
        <v>428</v>
      </c>
      <c r="G346" s="233"/>
      <c r="H346" s="235" t="s">
        <v>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AT346" s="242" t="s">
        <v>148</v>
      </c>
      <c r="AU346" s="242" t="s">
        <v>89</v>
      </c>
      <c r="AV346" s="13" t="s">
        <v>87</v>
      </c>
      <c r="AW346" s="13" t="s">
        <v>34</v>
      </c>
      <c r="AX346" s="13" t="s">
        <v>79</v>
      </c>
      <c r="AY346" s="242" t="s">
        <v>140</v>
      </c>
    </row>
    <row r="347" spans="2:51" s="14" customFormat="1" ht="11.25">
      <c r="B347" s="243"/>
      <c r="C347" s="244"/>
      <c r="D347" s="234" t="s">
        <v>148</v>
      </c>
      <c r="E347" s="245" t="s">
        <v>1</v>
      </c>
      <c r="F347" s="246" t="s">
        <v>429</v>
      </c>
      <c r="G347" s="244"/>
      <c r="H347" s="247">
        <v>71.14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AT347" s="253" t="s">
        <v>148</v>
      </c>
      <c r="AU347" s="253" t="s">
        <v>89</v>
      </c>
      <c r="AV347" s="14" t="s">
        <v>89</v>
      </c>
      <c r="AW347" s="14" t="s">
        <v>34</v>
      </c>
      <c r="AX347" s="14" t="s">
        <v>79</v>
      </c>
      <c r="AY347" s="253" t="s">
        <v>140</v>
      </c>
    </row>
    <row r="348" spans="2:51" s="15" customFormat="1" ht="11.25">
      <c r="B348" s="265"/>
      <c r="C348" s="266"/>
      <c r="D348" s="234" t="s">
        <v>148</v>
      </c>
      <c r="E348" s="267" t="s">
        <v>1</v>
      </c>
      <c r="F348" s="268" t="s">
        <v>208</v>
      </c>
      <c r="G348" s="266"/>
      <c r="H348" s="269">
        <v>71.14</v>
      </c>
      <c r="I348" s="270"/>
      <c r="J348" s="266"/>
      <c r="K348" s="266"/>
      <c r="L348" s="271"/>
      <c r="M348" s="272"/>
      <c r="N348" s="273"/>
      <c r="O348" s="273"/>
      <c r="P348" s="273"/>
      <c r="Q348" s="273"/>
      <c r="R348" s="273"/>
      <c r="S348" s="273"/>
      <c r="T348" s="274"/>
      <c r="AT348" s="275" t="s">
        <v>148</v>
      </c>
      <c r="AU348" s="275" t="s">
        <v>89</v>
      </c>
      <c r="AV348" s="15" t="s">
        <v>146</v>
      </c>
      <c r="AW348" s="15" t="s">
        <v>34</v>
      </c>
      <c r="AX348" s="15" t="s">
        <v>87</v>
      </c>
      <c r="AY348" s="275" t="s">
        <v>140</v>
      </c>
    </row>
    <row r="349" spans="1:65" s="2" customFormat="1" ht="16.5" customHeight="1">
      <c r="A349" s="35"/>
      <c r="B349" s="36"/>
      <c r="C349" s="254" t="s">
        <v>430</v>
      </c>
      <c r="D349" s="254" t="s">
        <v>160</v>
      </c>
      <c r="E349" s="255" t="s">
        <v>431</v>
      </c>
      <c r="F349" s="256" t="s">
        <v>432</v>
      </c>
      <c r="G349" s="257" t="s">
        <v>433</v>
      </c>
      <c r="H349" s="258">
        <v>160.065</v>
      </c>
      <c r="I349" s="259"/>
      <c r="J349" s="260">
        <f>ROUND(I349*H349,2)</f>
        <v>0</v>
      </c>
      <c r="K349" s="261"/>
      <c r="L349" s="262"/>
      <c r="M349" s="263" t="s">
        <v>1</v>
      </c>
      <c r="N349" s="264" t="s">
        <v>44</v>
      </c>
      <c r="O349" s="72"/>
      <c r="P349" s="228">
        <f>O349*H349</f>
        <v>0</v>
      </c>
      <c r="Q349" s="228">
        <v>0.001</v>
      </c>
      <c r="R349" s="228">
        <f>Q349*H349</f>
        <v>0.160065</v>
      </c>
      <c r="S349" s="228">
        <v>0</v>
      </c>
      <c r="T349" s="229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30" t="s">
        <v>385</v>
      </c>
      <c r="AT349" s="230" t="s">
        <v>160</v>
      </c>
      <c r="AU349" s="230" t="s">
        <v>89</v>
      </c>
      <c r="AY349" s="18" t="s">
        <v>140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87</v>
      </c>
      <c r="BK349" s="231">
        <f>ROUND(I349*H349,2)</f>
        <v>0</v>
      </c>
      <c r="BL349" s="18" t="s">
        <v>261</v>
      </c>
      <c r="BM349" s="230" t="s">
        <v>434</v>
      </c>
    </row>
    <row r="350" spans="2:51" s="14" customFormat="1" ht="11.25">
      <c r="B350" s="243"/>
      <c r="C350" s="244"/>
      <c r="D350" s="234" t="s">
        <v>148</v>
      </c>
      <c r="E350" s="245" t="s">
        <v>1</v>
      </c>
      <c r="F350" s="246" t="s">
        <v>193</v>
      </c>
      <c r="G350" s="244"/>
      <c r="H350" s="247">
        <v>71.14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AT350" s="253" t="s">
        <v>148</v>
      </c>
      <c r="AU350" s="253" t="s">
        <v>89</v>
      </c>
      <c r="AV350" s="14" t="s">
        <v>89</v>
      </c>
      <c r="AW350" s="14" t="s">
        <v>34</v>
      </c>
      <c r="AX350" s="14" t="s">
        <v>87</v>
      </c>
      <c r="AY350" s="253" t="s">
        <v>140</v>
      </c>
    </row>
    <row r="351" spans="2:51" s="14" customFormat="1" ht="11.25">
      <c r="B351" s="243"/>
      <c r="C351" s="244"/>
      <c r="D351" s="234" t="s">
        <v>148</v>
      </c>
      <c r="E351" s="244"/>
      <c r="F351" s="246" t="s">
        <v>435</v>
      </c>
      <c r="G351" s="244"/>
      <c r="H351" s="247">
        <v>160.065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AT351" s="253" t="s">
        <v>148</v>
      </c>
      <c r="AU351" s="253" t="s">
        <v>89</v>
      </c>
      <c r="AV351" s="14" t="s">
        <v>89</v>
      </c>
      <c r="AW351" s="14" t="s">
        <v>4</v>
      </c>
      <c r="AX351" s="14" t="s">
        <v>87</v>
      </c>
      <c r="AY351" s="253" t="s">
        <v>140</v>
      </c>
    </row>
    <row r="352" spans="1:65" s="2" customFormat="1" ht="24" customHeight="1">
      <c r="A352" s="35"/>
      <c r="B352" s="36"/>
      <c r="C352" s="218" t="s">
        <v>436</v>
      </c>
      <c r="D352" s="218" t="s">
        <v>142</v>
      </c>
      <c r="E352" s="219" t="s">
        <v>437</v>
      </c>
      <c r="F352" s="220" t="s">
        <v>438</v>
      </c>
      <c r="G352" s="221" t="s">
        <v>360</v>
      </c>
      <c r="H352" s="222">
        <v>0.16</v>
      </c>
      <c r="I352" s="223"/>
      <c r="J352" s="224">
        <f>ROUND(I352*H352,2)</f>
        <v>0</v>
      </c>
      <c r="K352" s="225"/>
      <c r="L352" s="40"/>
      <c r="M352" s="226" t="s">
        <v>1</v>
      </c>
      <c r="N352" s="227" t="s">
        <v>44</v>
      </c>
      <c r="O352" s="7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30" t="s">
        <v>261</v>
      </c>
      <c r="AT352" s="230" t="s">
        <v>142</v>
      </c>
      <c r="AU352" s="230" t="s">
        <v>89</v>
      </c>
      <c r="AY352" s="18" t="s">
        <v>140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87</v>
      </c>
      <c r="BK352" s="231">
        <f>ROUND(I352*H352,2)</f>
        <v>0</v>
      </c>
      <c r="BL352" s="18" t="s">
        <v>261</v>
      </c>
      <c r="BM352" s="230" t="s">
        <v>439</v>
      </c>
    </row>
    <row r="353" spans="1:65" s="2" customFormat="1" ht="24" customHeight="1">
      <c r="A353" s="35"/>
      <c r="B353" s="36"/>
      <c r="C353" s="218" t="s">
        <v>440</v>
      </c>
      <c r="D353" s="218" t="s">
        <v>142</v>
      </c>
      <c r="E353" s="219" t="s">
        <v>441</v>
      </c>
      <c r="F353" s="220" t="s">
        <v>442</v>
      </c>
      <c r="G353" s="221" t="s">
        <v>360</v>
      </c>
      <c r="H353" s="222">
        <v>0.16</v>
      </c>
      <c r="I353" s="223"/>
      <c r="J353" s="224">
        <f>ROUND(I353*H353,2)</f>
        <v>0</v>
      </c>
      <c r="K353" s="225"/>
      <c r="L353" s="40"/>
      <c r="M353" s="226" t="s">
        <v>1</v>
      </c>
      <c r="N353" s="227" t="s">
        <v>44</v>
      </c>
      <c r="O353" s="72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30" t="s">
        <v>261</v>
      </c>
      <c r="AT353" s="230" t="s">
        <v>142</v>
      </c>
      <c r="AU353" s="230" t="s">
        <v>89</v>
      </c>
      <c r="AY353" s="18" t="s">
        <v>140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8" t="s">
        <v>87</v>
      </c>
      <c r="BK353" s="231">
        <f>ROUND(I353*H353,2)</f>
        <v>0</v>
      </c>
      <c r="BL353" s="18" t="s">
        <v>261</v>
      </c>
      <c r="BM353" s="230" t="s">
        <v>443</v>
      </c>
    </row>
    <row r="354" spans="2:63" s="12" customFormat="1" ht="22.9" customHeight="1">
      <c r="B354" s="202"/>
      <c r="C354" s="203"/>
      <c r="D354" s="204" t="s">
        <v>78</v>
      </c>
      <c r="E354" s="216" t="s">
        <v>444</v>
      </c>
      <c r="F354" s="216" t="s">
        <v>445</v>
      </c>
      <c r="G354" s="203"/>
      <c r="H354" s="203"/>
      <c r="I354" s="206"/>
      <c r="J354" s="217">
        <f>BK354</f>
        <v>0</v>
      </c>
      <c r="K354" s="203"/>
      <c r="L354" s="208"/>
      <c r="M354" s="209"/>
      <c r="N354" s="210"/>
      <c r="O354" s="210"/>
      <c r="P354" s="211">
        <f>SUM(P355:P362)</f>
        <v>0</v>
      </c>
      <c r="Q354" s="210"/>
      <c r="R354" s="211">
        <f>SUM(R355:R362)</f>
        <v>0.0566362</v>
      </c>
      <c r="S354" s="210"/>
      <c r="T354" s="212">
        <f>SUM(T355:T362)</f>
        <v>0.041139999999999996</v>
      </c>
      <c r="AR354" s="213" t="s">
        <v>89</v>
      </c>
      <c r="AT354" s="214" t="s">
        <v>78</v>
      </c>
      <c r="AU354" s="214" t="s">
        <v>87</v>
      </c>
      <c r="AY354" s="213" t="s">
        <v>140</v>
      </c>
      <c r="BK354" s="215">
        <f>SUM(BK355:BK362)</f>
        <v>0</v>
      </c>
    </row>
    <row r="355" spans="1:65" s="2" customFormat="1" ht="16.5" customHeight="1">
      <c r="A355" s="35"/>
      <c r="B355" s="36"/>
      <c r="C355" s="218" t="s">
        <v>446</v>
      </c>
      <c r="D355" s="218" t="s">
        <v>142</v>
      </c>
      <c r="E355" s="219" t="s">
        <v>447</v>
      </c>
      <c r="F355" s="220" t="s">
        <v>448</v>
      </c>
      <c r="G355" s="221" t="s">
        <v>257</v>
      </c>
      <c r="H355" s="222">
        <v>11</v>
      </c>
      <c r="I355" s="223"/>
      <c r="J355" s="224">
        <f>ROUND(I355*H355,2)</f>
        <v>0</v>
      </c>
      <c r="K355" s="225"/>
      <c r="L355" s="40"/>
      <c r="M355" s="226" t="s">
        <v>1</v>
      </c>
      <c r="N355" s="227" t="s">
        <v>44</v>
      </c>
      <c r="O355" s="72"/>
      <c r="P355" s="228">
        <f>O355*H355</f>
        <v>0</v>
      </c>
      <c r="Q355" s="228">
        <v>0.00365</v>
      </c>
      <c r="R355" s="228">
        <f>Q355*H355</f>
        <v>0.04015</v>
      </c>
      <c r="S355" s="228">
        <v>0.00374</v>
      </c>
      <c r="T355" s="229">
        <f>S355*H355</f>
        <v>0.041139999999999996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30" t="s">
        <v>261</v>
      </c>
      <c r="AT355" s="230" t="s">
        <v>142</v>
      </c>
      <c r="AU355" s="230" t="s">
        <v>89</v>
      </c>
      <c r="AY355" s="18" t="s">
        <v>140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87</v>
      </c>
      <c r="BK355" s="231">
        <f>ROUND(I355*H355,2)</f>
        <v>0</v>
      </c>
      <c r="BL355" s="18" t="s">
        <v>261</v>
      </c>
      <c r="BM355" s="230" t="s">
        <v>449</v>
      </c>
    </row>
    <row r="356" spans="2:51" s="13" customFormat="1" ht="33.75">
      <c r="B356" s="232"/>
      <c r="C356" s="233"/>
      <c r="D356" s="234" t="s">
        <v>148</v>
      </c>
      <c r="E356" s="235" t="s">
        <v>1</v>
      </c>
      <c r="F356" s="236" t="s">
        <v>450</v>
      </c>
      <c r="G356" s="233"/>
      <c r="H356" s="235" t="s">
        <v>1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AT356" s="242" t="s">
        <v>148</v>
      </c>
      <c r="AU356" s="242" t="s">
        <v>89</v>
      </c>
      <c r="AV356" s="13" t="s">
        <v>87</v>
      </c>
      <c r="AW356" s="13" t="s">
        <v>34</v>
      </c>
      <c r="AX356" s="13" t="s">
        <v>79</v>
      </c>
      <c r="AY356" s="242" t="s">
        <v>140</v>
      </c>
    </row>
    <row r="357" spans="2:51" s="14" customFormat="1" ht="11.25">
      <c r="B357" s="243"/>
      <c r="C357" s="244"/>
      <c r="D357" s="234" t="s">
        <v>148</v>
      </c>
      <c r="E357" s="245" t="s">
        <v>1</v>
      </c>
      <c r="F357" s="246" t="s">
        <v>217</v>
      </c>
      <c r="G357" s="244"/>
      <c r="H357" s="247">
        <v>11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AT357" s="253" t="s">
        <v>148</v>
      </c>
      <c r="AU357" s="253" t="s">
        <v>89</v>
      </c>
      <c r="AV357" s="14" t="s">
        <v>89</v>
      </c>
      <c r="AW357" s="14" t="s">
        <v>34</v>
      </c>
      <c r="AX357" s="14" t="s">
        <v>87</v>
      </c>
      <c r="AY357" s="253" t="s">
        <v>140</v>
      </c>
    </row>
    <row r="358" spans="1:65" s="2" customFormat="1" ht="16.5" customHeight="1">
      <c r="A358" s="35"/>
      <c r="B358" s="36"/>
      <c r="C358" s="254" t="s">
        <v>451</v>
      </c>
      <c r="D358" s="254" t="s">
        <v>160</v>
      </c>
      <c r="E358" s="255" t="s">
        <v>452</v>
      </c>
      <c r="F358" s="256" t="s">
        <v>453</v>
      </c>
      <c r="G358" s="257" t="s">
        <v>170</v>
      </c>
      <c r="H358" s="258">
        <v>1.278</v>
      </c>
      <c r="I358" s="259"/>
      <c r="J358" s="260">
        <f>ROUND(I358*H358,2)</f>
        <v>0</v>
      </c>
      <c r="K358" s="261"/>
      <c r="L358" s="262"/>
      <c r="M358" s="263" t="s">
        <v>1</v>
      </c>
      <c r="N358" s="264" t="s">
        <v>44</v>
      </c>
      <c r="O358" s="72"/>
      <c r="P358" s="228">
        <f>O358*H358</f>
        <v>0</v>
      </c>
      <c r="Q358" s="228">
        <v>0.0129</v>
      </c>
      <c r="R358" s="228">
        <f>Q358*H358</f>
        <v>0.0164862</v>
      </c>
      <c r="S358" s="228">
        <v>0</v>
      </c>
      <c r="T358" s="229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30" t="s">
        <v>385</v>
      </c>
      <c r="AT358" s="230" t="s">
        <v>160</v>
      </c>
      <c r="AU358" s="230" t="s">
        <v>89</v>
      </c>
      <c r="AY358" s="18" t="s">
        <v>140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87</v>
      </c>
      <c r="BK358" s="231">
        <f>ROUND(I358*H358,2)</f>
        <v>0</v>
      </c>
      <c r="BL358" s="18" t="s">
        <v>261</v>
      </c>
      <c r="BM358" s="230" t="s">
        <v>454</v>
      </c>
    </row>
    <row r="359" spans="2:51" s="14" customFormat="1" ht="11.25">
      <c r="B359" s="243"/>
      <c r="C359" s="244"/>
      <c r="D359" s="234" t="s">
        <v>148</v>
      </c>
      <c r="E359" s="245" t="s">
        <v>1</v>
      </c>
      <c r="F359" s="246" t="s">
        <v>455</v>
      </c>
      <c r="G359" s="244"/>
      <c r="H359" s="247">
        <v>1.162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AT359" s="253" t="s">
        <v>148</v>
      </c>
      <c r="AU359" s="253" t="s">
        <v>89</v>
      </c>
      <c r="AV359" s="14" t="s">
        <v>89</v>
      </c>
      <c r="AW359" s="14" t="s">
        <v>34</v>
      </c>
      <c r="AX359" s="14" t="s">
        <v>87</v>
      </c>
      <c r="AY359" s="253" t="s">
        <v>140</v>
      </c>
    </row>
    <row r="360" spans="2:51" s="14" customFormat="1" ht="11.25">
      <c r="B360" s="243"/>
      <c r="C360" s="244"/>
      <c r="D360" s="234" t="s">
        <v>148</v>
      </c>
      <c r="E360" s="244"/>
      <c r="F360" s="246" t="s">
        <v>456</v>
      </c>
      <c r="G360" s="244"/>
      <c r="H360" s="247">
        <v>1.278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AT360" s="253" t="s">
        <v>148</v>
      </c>
      <c r="AU360" s="253" t="s">
        <v>89</v>
      </c>
      <c r="AV360" s="14" t="s">
        <v>89</v>
      </c>
      <c r="AW360" s="14" t="s">
        <v>4</v>
      </c>
      <c r="AX360" s="14" t="s">
        <v>87</v>
      </c>
      <c r="AY360" s="253" t="s">
        <v>140</v>
      </c>
    </row>
    <row r="361" spans="1:65" s="2" customFormat="1" ht="24" customHeight="1">
      <c r="A361" s="35"/>
      <c r="B361" s="36"/>
      <c r="C361" s="218" t="s">
        <v>457</v>
      </c>
      <c r="D361" s="218" t="s">
        <v>142</v>
      </c>
      <c r="E361" s="219" t="s">
        <v>458</v>
      </c>
      <c r="F361" s="220" t="s">
        <v>459</v>
      </c>
      <c r="G361" s="221" t="s">
        <v>360</v>
      </c>
      <c r="H361" s="222">
        <v>0.057</v>
      </c>
      <c r="I361" s="223"/>
      <c r="J361" s="224">
        <f>ROUND(I361*H361,2)</f>
        <v>0</v>
      </c>
      <c r="K361" s="225"/>
      <c r="L361" s="40"/>
      <c r="M361" s="226" t="s">
        <v>1</v>
      </c>
      <c r="N361" s="227" t="s">
        <v>44</v>
      </c>
      <c r="O361" s="7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30" t="s">
        <v>261</v>
      </c>
      <c r="AT361" s="230" t="s">
        <v>142</v>
      </c>
      <c r="AU361" s="230" t="s">
        <v>89</v>
      </c>
      <c r="AY361" s="18" t="s">
        <v>140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87</v>
      </c>
      <c r="BK361" s="231">
        <f>ROUND(I361*H361,2)</f>
        <v>0</v>
      </c>
      <c r="BL361" s="18" t="s">
        <v>261</v>
      </c>
      <c r="BM361" s="230" t="s">
        <v>460</v>
      </c>
    </row>
    <row r="362" spans="1:65" s="2" customFormat="1" ht="24" customHeight="1">
      <c r="A362" s="35"/>
      <c r="B362" s="36"/>
      <c r="C362" s="218" t="s">
        <v>461</v>
      </c>
      <c r="D362" s="218" t="s">
        <v>142</v>
      </c>
      <c r="E362" s="219" t="s">
        <v>462</v>
      </c>
      <c r="F362" s="220" t="s">
        <v>463</v>
      </c>
      <c r="G362" s="221" t="s">
        <v>360</v>
      </c>
      <c r="H362" s="222">
        <v>0.057</v>
      </c>
      <c r="I362" s="223"/>
      <c r="J362" s="224">
        <f>ROUND(I362*H362,2)</f>
        <v>0</v>
      </c>
      <c r="K362" s="225"/>
      <c r="L362" s="40"/>
      <c r="M362" s="226" t="s">
        <v>1</v>
      </c>
      <c r="N362" s="227" t="s">
        <v>44</v>
      </c>
      <c r="O362" s="72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30" t="s">
        <v>261</v>
      </c>
      <c r="AT362" s="230" t="s">
        <v>142</v>
      </c>
      <c r="AU362" s="230" t="s">
        <v>89</v>
      </c>
      <c r="AY362" s="18" t="s">
        <v>140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87</v>
      </c>
      <c r="BK362" s="231">
        <f>ROUND(I362*H362,2)</f>
        <v>0</v>
      </c>
      <c r="BL362" s="18" t="s">
        <v>261</v>
      </c>
      <c r="BM362" s="230" t="s">
        <v>464</v>
      </c>
    </row>
    <row r="363" spans="2:63" s="12" customFormat="1" ht="22.9" customHeight="1">
      <c r="B363" s="202"/>
      <c r="C363" s="203"/>
      <c r="D363" s="204" t="s">
        <v>78</v>
      </c>
      <c r="E363" s="216" t="s">
        <v>465</v>
      </c>
      <c r="F363" s="216" t="s">
        <v>466</v>
      </c>
      <c r="G363" s="203"/>
      <c r="H363" s="203"/>
      <c r="I363" s="206"/>
      <c r="J363" s="217">
        <f>BK363</f>
        <v>0</v>
      </c>
      <c r="K363" s="203"/>
      <c r="L363" s="208"/>
      <c r="M363" s="209"/>
      <c r="N363" s="210"/>
      <c r="O363" s="210"/>
      <c r="P363" s="211">
        <f>SUM(P364:P401)</f>
        <v>0</v>
      </c>
      <c r="Q363" s="210"/>
      <c r="R363" s="211">
        <f>SUM(R364:R401)</f>
        <v>0.53547257</v>
      </c>
      <c r="S363" s="210"/>
      <c r="T363" s="212">
        <f>SUM(T364:T401)</f>
        <v>0</v>
      </c>
      <c r="AR363" s="213" t="s">
        <v>89</v>
      </c>
      <c r="AT363" s="214" t="s">
        <v>78</v>
      </c>
      <c r="AU363" s="214" t="s">
        <v>87</v>
      </c>
      <c r="AY363" s="213" t="s">
        <v>140</v>
      </c>
      <c r="BK363" s="215">
        <f>SUM(BK364:BK401)</f>
        <v>0</v>
      </c>
    </row>
    <row r="364" spans="1:65" s="2" customFormat="1" ht="24" customHeight="1">
      <c r="A364" s="35"/>
      <c r="B364" s="36"/>
      <c r="C364" s="218" t="s">
        <v>467</v>
      </c>
      <c r="D364" s="218" t="s">
        <v>142</v>
      </c>
      <c r="E364" s="219" t="s">
        <v>468</v>
      </c>
      <c r="F364" s="220" t="s">
        <v>469</v>
      </c>
      <c r="G364" s="221" t="s">
        <v>170</v>
      </c>
      <c r="H364" s="222">
        <v>1115.118</v>
      </c>
      <c r="I364" s="223"/>
      <c r="J364" s="224">
        <f>ROUND(I364*H364,2)</f>
        <v>0</v>
      </c>
      <c r="K364" s="225"/>
      <c r="L364" s="40"/>
      <c r="M364" s="226" t="s">
        <v>1</v>
      </c>
      <c r="N364" s="227" t="s">
        <v>44</v>
      </c>
      <c r="O364" s="72"/>
      <c r="P364" s="228">
        <f>O364*H364</f>
        <v>0</v>
      </c>
      <c r="Q364" s="228">
        <v>8E-05</v>
      </c>
      <c r="R364" s="228">
        <f>Q364*H364</f>
        <v>0.08920944</v>
      </c>
      <c r="S364" s="228">
        <v>0</v>
      </c>
      <c r="T364" s="229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30" t="s">
        <v>261</v>
      </c>
      <c r="AT364" s="230" t="s">
        <v>142</v>
      </c>
      <c r="AU364" s="230" t="s">
        <v>89</v>
      </c>
      <c r="AY364" s="18" t="s">
        <v>140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87</v>
      </c>
      <c r="BK364" s="231">
        <f>ROUND(I364*H364,2)</f>
        <v>0</v>
      </c>
      <c r="BL364" s="18" t="s">
        <v>261</v>
      </c>
      <c r="BM364" s="230" t="s">
        <v>470</v>
      </c>
    </row>
    <row r="365" spans="2:51" s="13" customFormat="1" ht="22.5">
      <c r="B365" s="232"/>
      <c r="C365" s="233"/>
      <c r="D365" s="234" t="s">
        <v>148</v>
      </c>
      <c r="E365" s="235" t="s">
        <v>1</v>
      </c>
      <c r="F365" s="236" t="s">
        <v>471</v>
      </c>
      <c r="G365" s="233"/>
      <c r="H365" s="235" t="s">
        <v>1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AT365" s="242" t="s">
        <v>148</v>
      </c>
      <c r="AU365" s="242" t="s">
        <v>89</v>
      </c>
      <c r="AV365" s="13" t="s">
        <v>87</v>
      </c>
      <c r="AW365" s="13" t="s">
        <v>34</v>
      </c>
      <c r="AX365" s="13" t="s">
        <v>79</v>
      </c>
      <c r="AY365" s="242" t="s">
        <v>140</v>
      </c>
    </row>
    <row r="366" spans="2:51" s="13" customFormat="1" ht="11.25">
      <c r="B366" s="232"/>
      <c r="C366" s="233"/>
      <c r="D366" s="234" t="s">
        <v>148</v>
      </c>
      <c r="E366" s="235" t="s">
        <v>1</v>
      </c>
      <c r="F366" s="236" t="s">
        <v>472</v>
      </c>
      <c r="G366" s="233"/>
      <c r="H366" s="235" t="s">
        <v>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AT366" s="242" t="s">
        <v>148</v>
      </c>
      <c r="AU366" s="242" t="s">
        <v>89</v>
      </c>
      <c r="AV366" s="13" t="s">
        <v>87</v>
      </c>
      <c r="AW366" s="13" t="s">
        <v>34</v>
      </c>
      <c r="AX366" s="13" t="s">
        <v>79</v>
      </c>
      <c r="AY366" s="242" t="s">
        <v>140</v>
      </c>
    </row>
    <row r="367" spans="2:51" s="14" customFormat="1" ht="11.25">
      <c r="B367" s="243"/>
      <c r="C367" s="244"/>
      <c r="D367" s="234" t="s">
        <v>148</v>
      </c>
      <c r="E367" s="245" t="s">
        <v>1</v>
      </c>
      <c r="F367" s="246" t="s">
        <v>205</v>
      </c>
      <c r="G367" s="244"/>
      <c r="H367" s="247">
        <v>152.357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AT367" s="253" t="s">
        <v>148</v>
      </c>
      <c r="AU367" s="253" t="s">
        <v>89</v>
      </c>
      <c r="AV367" s="14" t="s">
        <v>89</v>
      </c>
      <c r="AW367" s="14" t="s">
        <v>34</v>
      </c>
      <c r="AX367" s="14" t="s">
        <v>79</v>
      </c>
      <c r="AY367" s="253" t="s">
        <v>140</v>
      </c>
    </row>
    <row r="368" spans="2:51" s="14" customFormat="1" ht="11.25">
      <c r="B368" s="243"/>
      <c r="C368" s="244"/>
      <c r="D368" s="234" t="s">
        <v>148</v>
      </c>
      <c r="E368" s="245" t="s">
        <v>1</v>
      </c>
      <c r="F368" s="246" t="s">
        <v>206</v>
      </c>
      <c r="G368" s="244"/>
      <c r="H368" s="247">
        <v>4.18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AT368" s="253" t="s">
        <v>148</v>
      </c>
      <c r="AU368" s="253" t="s">
        <v>89</v>
      </c>
      <c r="AV368" s="14" t="s">
        <v>89</v>
      </c>
      <c r="AW368" s="14" t="s">
        <v>34</v>
      </c>
      <c r="AX368" s="14" t="s">
        <v>79</v>
      </c>
      <c r="AY368" s="253" t="s">
        <v>140</v>
      </c>
    </row>
    <row r="369" spans="2:51" s="14" customFormat="1" ht="11.25">
      <c r="B369" s="243"/>
      <c r="C369" s="244"/>
      <c r="D369" s="234" t="s">
        <v>148</v>
      </c>
      <c r="E369" s="245" t="s">
        <v>1</v>
      </c>
      <c r="F369" s="246" t="s">
        <v>473</v>
      </c>
      <c r="G369" s="244"/>
      <c r="H369" s="247">
        <v>188.8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148</v>
      </c>
      <c r="AU369" s="253" t="s">
        <v>89</v>
      </c>
      <c r="AV369" s="14" t="s">
        <v>89</v>
      </c>
      <c r="AW369" s="14" t="s">
        <v>34</v>
      </c>
      <c r="AX369" s="14" t="s">
        <v>79</v>
      </c>
      <c r="AY369" s="253" t="s">
        <v>140</v>
      </c>
    </row>
    <row r="370" spans="2:51" s="16" customFormat="1" ht="11.25">
      <c r="B370" s="276"/>
      <c r="C370" s="277"/>
      <c r="D370" s="234" t="s">
        <v>148</v>
      </c>
      <c r="E370" s="278" t="s">
        <v>1</v>
      </c>
      <c r="F370" s="279" t="s">
        <v>221</v>
      </c>
      <c r="G370" s="277"/>
      <c r="H370" s="280">
        <v>345.337</v>
      </c>
      <c r="I370" s="281"/>
      <c r="J370" s="277"/>
      <c r="K370" s="277"/>
      <c r="L370" s="282"/>
      <c r="M370" s="283"/>
      <c r="N370" s="284"/>
      <c r="O370" s="284"/>
      <c r="P370" s="284"/>
      <c r="Q370" s="284"/>
      <c r="R370" s="284"/>
      <c r="S370" s="284"/>
      <c r="T370" s="285"/>
      <c r="AT370" s="286" t="s">
        <v>148</v>
      </c>
      <c r="AU370" s="286" t="s">
        <v>89</v>
      </c>
      <c r="AV370" s="16" t="s">
        <v>159</v>
      </c>
      <c r="AW370" s="16" t="s">
        <v>34</v>
      </c>
      <c r="AX370" s="16" t="s">
        <v>79</v>
      </c>
      <c r="AY370" s="286" t="s">
        <v>140</v>
      </c>
    </row>
    <row r="371" spans="2:51" s="13" customFormat="1" ht="22.5">
      <c r="B371" s="232"/>
      <c r="C371" s="233"/>
      <c r="D371" s="234" t="s">
        <v>148</v>
      </c>
      <c r="E371" s="235" t="s">
        <v>1</v>
      </c>
      <c r="F371" s="236" t="s">
        <v>474</v>
      </c>
      <c r="G371" s="233"/>
      <c r="H371" s="235" t="s">
        <v>1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AT371" s="242" t="s">
        <v>148</v>
      </c>
      <c r="AU371" s="242" t="s">
        <v>89</v>
      </c>
      <c r="AV371" s="13" t="s">
        <v>87</v>
      </c>
      <c r="AW371" s="13" t="s">
        <v>34</v>
      </c>
      <c r="AX371" s="13" t="s">
        <v>79</v>
      </c>
      <c r="AY371" s="242" t="s">
        <v>140</v>
      </c>
    </row>
    <row r="372" spans="2:51" s="14" customFormat="1" ht="11.25">
      <c r="B372" s="243"/>
      <c r="C372" s="244"/>
      <c r="D372" s="234" t="s">
        <v>148</v>
      </c>
      <c r="E372" s="245" t="s">
        <v>1</v>
      </c>
      <c r="F372" s="246" t="s">
        <v>475</v>
      </c>
      <c r="G372" s="244"/>
      <c r="H372" s="247">
        <v>86.567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AT372" s="253" t="s">
        <v>148</v>
      </c>
      <c r="AU372" s="253" t="s">
        <v>89</v>
      </c>
      <c r="AV372" s="14" t="s">
        <v>89</v>
      </c>
      <c r="AW372" s="14" t="s">
        <v>34</v>
      </c>
      <c r="AX372" s="14" t="s">
        <v>79</v>
      </c>
      <c r="AY372" s="253" t="s">
        <v>140</v>
      </c>
    </row>
    <row r="373" spans="2:51" s="14" customFormat="1" ht="11.25">
      <c r="B373" s="243"/>
      <c r="C373" s="244"/>
      <c r="D373" s="234" t="s">
        <v>148</v>
      </c>
      <c r="E373" s="245" t="s">
        <v>1</v>
      </c>
      <c r="F373" s="246" t="s">
        <v>476</v>
      </c>
      <c r="G373" s="244"/>
      <c r="H373" s="247">
        <v>157.08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AT373" s="253" t="s">
        <v>148</v>
      </c>
      <c r="AU373" s="253" t="s">
        <v>89</v>
      </c>
      <c r="AV373" s="14" t="s">
        <v>89</v>
      </c>
      <c r="AW373" s="14" t="s">
        <v>34</v>
      </c>
      <c r="AX373" s="14" t="s">
        <v>79</v>
      </c>
      <c r="AY373" s="253" t="s">
        <v>140</v>
      </c>
    </row>
    <row r="374" spans="2:51" s="14" customFormat="1" ht="11.25">
      <c r="B374" s="243"/>
      <c r="C374" s="244"/>
      <c r="D374" s="234" t="s">
        <v>148</v>
      </c>
      <c r="E374" s="245" t="s">
        <v>1</v>
      </c>
      <c r="F374" s="246" t="s">
        <v>237</v>
      </c>
      <c r="G374" s="244"/>
      <c r="H374" s="247">
        <v>43.923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AT374" s="253" t="s">
        <v>148</v>
      </c>
      <c r="AU374" s="253" t="s">
        <v>89</v>
      </c>
      <c r="AV374" s="14" t="s">
        <v>89</v>
      </c>
      <c r="AW374" s="14" t="s">
        <v>34</v>
      </c>
      <c r="AX374" s="14" t="s">
        <v>79</v>
      </c>
      <c r="AY374" s="253" t="s">
        <v>140</v>
      </c>
    </row>
    <row r="375" spans="2:51" s="14" customFormat="1" ht="11.25">
      <c r="B375" s="243"/>
      <c r="C375" s="244"/>
      <c r="D375" s="234" t="s">
        <v>148</v>
      </c>
      <c r="E375" s="245" t="s">
        <v>1</v>
      </c>
      <c r="F375" s="246" t="s">
        <v>477</v>
      </c>
      <c r="G375" s="244"/>
      <c r="H375" s="247">
        <v>449.739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AT375" s="253" t="s">
        <v>148</v>
      </c>
      <c r="AU375" s="253" t="s">
        <v>89</v>
      </c>
      <c r="AV375" s="14" t="s">
        <v>89</v>
      </c>
      <c r="AW375" s="14" t="s">
        <v>34</v>
      </c>
      <c r="AX375" s="14" t="s">
        <v>79</v>
      </c>
      <c r="AY375" s="253" t="s">
        <v>140</v>
      </c>
    </row>
    <row r="376" spans="2:51" s="14" customFormat="1" ht="11.25">
      <c r="B376" s="243"/>
      <c r="C376" s="244"/>
      <c r="D376" s="234" t="s">
        <v>148</v>
      </c>
      <c r="E376" s="245" t="s">
        <v>1</v>
      </c>
      <c r="F376" s="246" t="s">
        <v>240</v>
      </c>
      <c r="G376" s="244"/>
      <c r="H376" s="247">
        <v>32.472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AT376" s="253" t="s">
        <v>148</v>
      </c>
      <c r="AU376" s="253" t="s">
        <v>89</v>
      </c>
      <c r="AV376" s="14" t="s">
        <v>89</v>
      </c>
      <c r="AW376" s="14" t="s">
        <v>34</v>
      </c>
      <c r="AX376" s="14" t="s">
        <v>79</v>
      </c>
      <c r="AY376" s="253" t="s">
        <v>140</v>
      </c>
    </row>
    <row r="377" spans="2:51" s="16" customFormat="1" ht="11.25">
      <c r="B377" s="276"/>
      <c r="C377" s="277"/>
      <c r="D377" s="234" t="s">
        <v>148</v>
      </c>
      <c r="E377" s="278" t="s">
        <v>1</v>
      </c>
      <c r="F377" s="279" t="s">
        <v>221</v>
      </c>
      <c r="G377" s="277"/>
      <c r="H377" s="280">
        <v>769.781</v>
      </c>
      <c r="I377" s="281"/>
      <c r="J377" s="277"/>
      <c r="K377" s="277"/>
      <c r="L377" s="282"/>
      <c r="M377" s="283"/>
      <c r="N377" s="284"/>
      <c r="O377" s="284"/>
      <c r="P377" s="284"/>
      <c r="Q377" s="284"/>
      <c r="R377" s="284"/>
      <c r="S377" s="284"/>
      <c r="T377" s="285"/>
      <c r="AT377" s="286" t="s">
        <v>148</v>
      </c>
      <c r="AU377" s="286" t="s">
        <v>89</v>
      </c>
      <c r="AV377" s="16" t="s">
        <v>159</v>
      </c>
      <c r="AW377" s="16" t="s">
        <v>34</v>
      </c>
      <c r="AX377" s="16" t="s">
        <v>79</v>
      </c>
      <c r="AY377" s="286" t="s">
        <v>140</v>
      </c>
    </row>
    <row r="378" spans="2:51" s="14" customFormat="1" ht="11.25">
      <c r="B378" s="243"/>
      <c r="C378" s="244"/>
      <c r="D378" s="234" t="s">
        <v>148</v>
      </c>
      <c r="E378" s="245" t="s">
        <v>1</v>
      </c>
      <c r="F378" s="246" t="s">
        <v>478</v>
      </c>
      <c r="G378" s="244"/>
      <c r="H378" s="247">
        <v>1115.118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148</v>
      </c>
      <c r="AU378" s="253" t="s">
        <v>89</v>
      </c>
      <c r="AV378" s="14" t="s">
        <v>89</v>
      </c>
      <c r="AW378" s="14" t="s">
        <v>34</v>
      </c>
      <c r="AX378" s="14" t="s">
        <v>87</v>
      </c>
      <c r="AY378" s="253" t="s">
        <v>140</v>
      </c>
    </row>
    <row r="379" spans="1:65" s="2" customFormat="1" ht="16.5" customHeight="1">
      <c r="A379" s="35"/>
      <c r="B379" s="36"/>
      <c r="C379" s="218" t="s">
        <v>479</v>
      </c>
      <c r="D379" s="218" t="s">
        <v>142</v>
      </c>
      <c r="E379" s="219" t="s">
        <v>480</v>
      </c>
      <c r="F379" s="220" t="s">
        <v>481</v>
      </c>
      <c r="G379" s="221" t="s">
        <v>170</v>
      </c>
      <c r="H379" s="222">
        <v>2234.236</v>
      </c>
      <c r="I379" s="223"/>
      <c r="J379" s="224">
        <f>ROUND(I379*H379,2)</f>
        <v>0</v>
      </c>
      <c r="K379" s="225"/>
      <c r="L379" s="40"/>
      <c r="M379" s="226" t="s">
        <v>1</v>
      </c>
      <c r="N379" s="227" t="s">
        <v>44</v>
      </c>
      <c r="O379" s="72"/>
      <c r="P379" s="228">
        <f>O379*H379</f>
        <v>0</v>
      </c>
      <c r="Q379" s="228">
        <v>8E-05</v>
      </c>
      <c r="R379" s="228">
        <f>Q379*H379</f>
        <v>0.17873888000000002</v>
      </c>
      <c r="S379" s="228">
        <v>0</v>
      </c>
      <c r="T379" s="229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30" t="s">
        <v>261</v>
      </c>
      <c r="AT379" s="230" t="s">
        <v>142</v>
      </c>
      <c r="AU379" s="230" t="s">
        <v>89</v>
      </c>
      <c r="AY379" s="18" t="s">
        <v>140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87</v>
      </c>
      <c r="BK379" s="231">
        <f>ROUND(I379*H379,2)</f>
        <v>0</v>
      </c>
      <c r="BL379" s="18" t="s">
        <v>261</v>
      </c>
      <c r="BM379" s="230" t="s">
        <v>482</v>
      </c>
    </row>
    <row r="380" spans="2:51" s="13" customFormat="1" ht="22.5">
      <c r="B380" s="232"/>
      <c r="C380" s="233"/>
      <c r="D380" s="234" t="s">
        <v>148</v>
      </c>
      <c r="E380" s="235" t="s">
        <v>1</v>
      </c>
      <c r="F380" s="236" t="s">
        <v>483</v>
      </c>
      <c r="G380" s="233"/>
      <c r="H380" s="235" t="s">
        <v>1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148</v>
      </c>
      <c r="AU380" s="242" t="s">
        <v>89</v>
      </c>
      <c r="AV380" s="13" t="s">
        <v>87</v>
      </c>
      <c r="AW380" s="13" t="s">
        <v>34</v>
      </c>
      <c r="AX380" s="13" t="s">
        <v>79</v>
      </c>
      <c r="AY380" s="242" t="s">
        <v>140</v>
      </c>
    </row>
    <row r="381" spans="2:51" s="13" customFormat="1" ht="11.25">
      <c r="B381" s="232"/>
      <c r="C381" s="233"/>
      <c r="D381" s="234" t="s">
        <v>148</v>
      </c>
      <c r="E381" s="235" t="s">
        <v>1</v>
      </c>
      <c r="F381" s="236" t="s">
        <v>472</v>
      </c>
      <c r="G381" s="233"/>
      <c r="H381" s="235" t="s">
        <v>1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AT381" s="242" t="s">
        <v>148</v>
      </c>
      <c r="AU381" s="242" t="s">
        <v>89</v>
      </c>
      <c r="AV381" s="13" t="s">
        <v>87</v>
      </c>
      <c r="AW381" s="13" t="s">
        <v>34</v>
      </c>
      <c r="AX381" s="13" t="s">
        <v>79</v>
      </c>
      <c r="AY381" s="242" t="s">
        <v>140</v>
      </c>
    </row>
    <row r="382" spans="2:51" s="14" customFormat="1" ht="11.25">
      <c r="B382" s="243"/>
      <c r="C382" s="244"/>
      <c r="D382" s="234" t="s">
        <v>148</v>
      </c>
      <c r="E382" s="245" t="s">
        <v>1</v>
      </c>
      <c r="F382" s="246" t="s">
        <v>205</v>
      </c>
      <c r="G382" s="244"/>
      <c r="H382" s="247">
        <v>152.357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AT382" s="253" t="s">
        <v>148</v>
      </c>
      <c r="AU382" s="253" t="s">
        <v>89</v>
      </c>
      <c r="AV382" s="14" t="s">
        <v>89</v>
      </c>
      <c r="AW382" s="14" t="s">
        <v>34</v>
      </c>
      <c r="AX382" s="14" t="s">
        <v>79</v>
      </c>
      <c r="AY382" s="253" t="s">
        <v>140</v>
      </c>
    </row>
    <row r="383" spans="2:51" s="14" customFormat="1" ht="11.25">
      <c r="B383" s="243"/>
      <c r="C383" s="244"/>
      <c r="D383" s="234" t="s">
        <v>148</v>
      </c>
      <c r="E383" s="245" t="s">
        <v>1</v>
      </c>
      <c r="F383" s="246" t="s">
        <v>206</v>
      </c>
      <c r="G383" s="244"/>
      <c r="H383" s="247">
        <v>4.18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AT383" s="253" t="s">
        <v>148</v>
      </c>
      <c r="AU383" s="253" t="s">
        <v>89</v>
      </c>
      <c r="AV383" s="14" t="s">
        <v>89</v>
      </c>
      <c r="AW383" s="14" t="s">
        <v>34</v>
      </c>
      <c r="AX383" s="14" t="s">
        <v>79</v>
      </c>
      <c r="AY383" s="253" t="s">
        <v>140</v>
      </c>
    </row>
    <row r="384" spans="2:51" s="14" customFormat="1" ht="11.25">
      <c r="B384" s="243"/>
      <c r="C384" s="244"/>
      <c r="D384" s="234" t="s">
        <v>148</v>
      </c>
      <c r="E384" s="245" t="s">
        <v>1</v>
      </c>
      <c r="F384" s="246" t="s">
        <v>473</v>
      </c>
      <c r="G384" s="244"/>
      <c r="H384" s="247">
        <v>188.8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AT384" s="253" t="s">
        <v>148</v>
      </c>
      <c r="AU384" s="253" t="s">
        <v>89</v>
      </c>
      <c r="AV384" s="14" t="s">
        <v>89</v>
      </c>
      <c r="AW384" s="14" t="s">
        <v>34</v>
      </c>
      <c r="AX384" s="14" t="s">
        <v>79</v>
      </c>
      <c r="AY384" s="253" t="s">
        <v>140</v>
      </c>
    </row>
    <row r="385" spans="2:51" s="16" customFormat="1" ht="11.25">
      <c r="B385" s="276"/>
      <c r="C385" s="277"/>
      <c r="D385" s="234" t="s">
        <v>148</v>
      </c>
      <c r="E385" s="278" t="s">
        <v>1</v>
      </c>
      <c r="F385" s="279" t="s">
        <v>221</v>
      </c>
      <c r="G385" s="277"/>
      <c r="H385" s="280">
        <v>345.337</v>
      </c>
      <c r="I385" s="281"/>
      <c r="J385" s="277"/>
      <c r="K385" s="277"/>
      <c r="L385" s="282"/>
      <c r="M385" s="283"/>
      <c r="N385" s="284"/>
      <c r="O385" s="284"/>
      <c r="P385" s="284"/>
      <c r="Q385" s="284"/>
      <c r="R385" s="284"/>
      <c r="S385" s="284"/>
      <c r="T385" s="285"/>
      <c r="AT385" s="286" t="s">
        <v>148</v>
      </c>
      <c r="AU385" s="286" t="s">
        <v>89</v>
      </c>
      <c r="AV385" s="16" t="s">
        <v>159</v>
      </c>
      <c r="AW385" s="16" t="s">
        <v>34</v>
      </c>
      <c r="AX385" s="16" t="s">
        <v>79</v>
      </c>
      <c r="AY385" s="286" t="s">
        <v>140</v>
      </c>
    </row>
    <row r="386" spans="2:51" s="14" customFormat="1" ht="11.25">
      <c r="B386" s="243"/>
      <c r="C386" s="244"/>
      <c r="D386" s="234" t="s">
        <v>148</v>
      </c>
      <c r="E386" s="245" t="s">
        <v>1</v>
      </c>
      <c r="F386" s="246" t="s">
        <v>484</v>
      </c>
      <c r="G386" s="244"/>
      <c r="H386" s="247">
        <v>690.674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AT386" s="253" t="s">
        <v>148</v>
      </c>
      <c r="AU386" s="253" t="s">
        <v>89</v>
      </c>
      <c r="AV386" s="14" t="s">
        <v>89</v>
      </c>
      <c r="AW386" s="14" t="s">
        <v>34</v>
      </c>
      <c r="AX386" s="14" t="s">
        <v>79</v>
      </c>
      <c r="AY386" s="253" t="s">
        <v>140</v>
      </c>
    </row>
    <row r="387" spans="2:51" s="16" customFormat="1" ht="11.25">
      <c r="B387" s="276"/>
      <c r="C387" s="277"/>
      <c r="D387" s="234" t="s">
        <v>148</v>
      </c>
      <c r="E387" s="278" t="s">
        <v>1</v>
      </c>
      <c r="F387" s="279" t="s">
        <v>221</v>
      </c>
      <c r="G387" s="277"/>
      <c r="H387" s="280">
        <v>690.674</v>
      </c>
      <c r="I387" s="281"/>
      <c r="J387" s="277"/>
      <c r="K387" s="277"/>
      <c r="L387" s="282"/>
      <c r="M387" s="283"/>
      <c r="N387" s="284"/>
      <c r="O387" s="284"/>
      <c r="P387" s="284"/>
      <c r="Q387" s="284"/>
      <c r="R387" s="284"/>
      <c r="S387" s="284"/>
      <c r="T387" s="285"/>
      <c r="AT387" s="286" t="s">
        <v>148</v>
      </c>
      <c r="AU387" s="286" t="s">
        <v>89</v>
      </c>
      <c r="AV387" s="16" t="s">
        <v>159</v>
      </c>
      <c r="AW387" s="16" t="s">
        <v>34</v>
      </c>
      <c r="AX387" s="16" t="s">
        <v>79</v>
      </c>
      <c r="AY387" s="286" t="s">
        <v>140</v>
      </c>
    </row>
    <row r="388" spans="2:51" s="13" customFormat="1" ht="22.5">
      <c r="B388" s="232"/>
      <c r="C388" s="233"/>
      <c r="D388" s="234" t="s">
        <v>148</v>
      </c>
      <c r="E388" s="235" t="s">
        <v>1</v>
      </c>
      <c r="F388" s="236" t="s">
        <v>483</v>
      </c>
      <c r="G388" s="233"/>
      <c r="H388" s="235" t="s">
        <v>1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148</v>
      </c>
      <c r="AU388" s="242" t="s">
        <v>89</v>
      </c>
      <c r="AV388" s="13" t="s">
        <v>87</v>
      </c>
      <c r="AW388" s="13" t="s">
        <v>34</v>
      </c>
      <c r="AX388" s="13" t="s">
        <v>79</v>
      </c>
      <c r="AY388" s="242" t="s">
        <v>140</v>
      </c>
    </row>
    <row r="389" spans="2:51" s="14" customFormat="1" ht="11.25">
      <c r="B389" s="243"/>
      <c r="C389" s="244"/>
      <c r="D389" s="234" t="s">
        <v>148</v>
      </c>
      <c r="E389" s="245" t="s">
        <v>1</v>
      </c>
      <c r="F389" s="246" t="s">
        <v>475</v>
      </c>
      <c r="G389" s="244"/>
      <c r="H389" s="247">
        <v>86.567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AT389" s="253" t="s">
        <v>148</v>
      </c>
      <c r="AU389" s="253" t="s">
        <v>89</v>
      </c>
      <c r="AV389" s="14" t="s">
        <v>89</v>
      </c>
      <c r="AW389" s="14" t="s">
        <v>34</v>
      </c>
      <c r="AX389" s="14" t="s">
        <v>79</v>
      </c>
      <c r="AY389" s="253" t="s">
        <v>140</v>
      </c>
    </row>
    <row r="390" spans="2:51" s="14" customFormat="1" ht="11.25">
      <c r="B390" s="243"/>
      <c r="C390" s="244"/>
      <c r="D390" s="234" t="s">
        <v>148</v>
      </c>
      <c r="E390" s="245" t="s">
        <v>1</v>
      </c>
      <c r="F390" s="246" t="s">
        <v>476</v>
      </c>
      <c r="G390" s="244"/>
      <c r="H390" s="247">
        <v>157.08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AT390" s="253" t="s">
        <v>148</v>
      </c>
      <c r="AU390" s="253" t="s">
        <v>89</v>
      </c>
      <c r="AV390" s="14" t="s">
        <v>89</v>
      </c>
      <c r="AW390" s="14" t="s">
        <v>34</v>
      </c>
      <c r="AX390" s="14" t="s">
        <v>79</v>
      </c>
      <c r="AY390" s="253" t="s">
        <v>140</v>
      </c>
    </row>
    <row r="391" spans="2:51" s="14" customFormat="1" ht="11.25">
      <c r="B391" s="243"/>
      <c r="C391" s="244"/>
      <c r="D391" s="234" t="s">
        <v>148</v>
      </c>
      <c r="E391" s="245" t="s">
        <v>1</v>
      </c>
      <c r="F391" s="246" t="s">
        <v>237</v>
      </c>
      <c r="G391" s="244"/>
      <c r="H391" s="247">
        <v>43.923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148</v>
      </c>
      <c r="AU391" s="253" t="s">
        <v>89</v>
      </c>
      <c r="AV391" s="14" t="s">
        <v>89</v>
      </c>
      <c r="AW391" s="14" t="s">
        <v>34</v>
      </c>
      <c r="AX391" s="14" t="s">
        <v>79</v>
      </c>
      <c r="AY391" s="253" t="s">
        <v>140</v>
      </c>
    </row>
    <row r="392" spans="2:51" s="14" customFormat="1" ht="11.25">
      <c r="B392" s="243"/>
      <c r="C392" s="244"/>
      <c r="D392" s="234" t="s">
        <v>148</v>
      </c>
      <c r="E392" s="245" t="s">
        <v>1</v>
      </c>
      <c r="F392" s="246" t="s">
        <v>485</v>
      </c>
      <c r="G392" s="244"/>
      <c r="H392" s="247">
        <v>451.739</v>
      </c>
      <c r="I392" s="248"/>
      <c r="J392" s="244"/>
      <c r="K392" s="244"/>
      <c r="L392" s="249"/>
      <c r="M392" s="250"/>
      <c r="N392" s="251"/>
      <c r="O392" s="251"/>
      <c r="P392" s="251"/>
      <c r="Q392" s="251"/>
      <c r="R392" s="251"/>
      <c r="S392" s="251"/>
      <c r="T392" s="252"/>
      <c r="AT392" s="253" t="s">
        <v>148</v>
      </c>
      <c r="AU392" s="253" t="s">
        <v>89</v>
      </c>
      <c r="AV392" s="14" t="s">
        <v>89</v>
      </c>
      <c r="AW392" s="14" t="s">
        <v>34</v>
      </c>
      <c r="AX392" s="14" t="s">
        <v>79</v>
      </c>
      <c r="AY392" s="253" t="s">
        <v>140</v>
      </c>
    </row>
    <row r="393" spans="2:51" s="14" customFormat="1" ht="11.25">
      <c r="B393" s="243"/>
      <c r="C393" s="244"/>
      <c r="D393" s="234" t="s">
        <v>148</v>
      </c>
      <c r="E393" s="245" t="s">
        <v>1</v>
      </c>
      <c r="F393" s="246" t="s">
        <v>240</v>
      </c>
      <c r="G393" s="244"/>
      <c r="H393" s="247">
        <v>32.472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AT393" s="253" t="s">
        <v>148</v>
      </c>
      <c r="AU393" s="253" t="s">
        <v>89</v>
      </c>
      <c r="AV393" s="14" t="s">
        <v>89</v>
      </c>
      <c r="AW393" s="14" t="s">
        <v>34</v>
      </c>
      <c r="AX393" s="14" t="s">
        <v>79</v>
      </c>
      <c r="AY393" s="253" t="s">
        <v>140</v>
      </c>
    </row>
    <row r="394" spans="2:51" s="16" customFormat="1" ht="11.25">
      <c r="B394" s="276"/>
      <c r="C394" s="277"/>
      <c r="D394" s="234" t="s">
        <v>148</v>
      </c>
      <c r="E394" s="278" t="s">
        <v>1</v>
      </c>
      <c r="F394" s="279" t="s">
        <v>221</v>
      </c>
      <c r="G394" s="277"/>
      <c r="H394" s="280">
        <v>771.781</v>
      </c>
      <c r="I394" s="281"/>
      <c r="J394" s="277"/>
      <c r="K394" s="277"/>
      <c r="L394" s="282"/>
      <c r="M394" s="283"/>
      <c r="N394" s="284"/>
      <c r="O394" s="284"/>
      <c r="P394" s="284"/>
      <c r="Q394" s="284"/>
      <c r="R394" s="284"/>
      <c r="S394" s="284"/>
      <c r="T394" s="285"/>
      <c r="AT394" s="286" t="s">
        <v>148</v>
      </c>
      <c r="AU394" s="286" t="s">
        <v>89</v>
      </c>
      <c r="AV394" s="16" t="s">
        <v>159</v>
      </c>
      <c r="AW394" s="16" t="s">
        <v>34</v>
      </c>
      <c r="AX394" s="16" t="s">
        <v>79</v>
      </c>
      <c r="AY394" s="286" t="s">
        <v>140</v>
      </c>
    </row>
    <row r="395" spans="2:51" s="14" customFormat="1" ht="11.25">
      <c r="B395" s="243"/>
      <c r="C395" s="244"/>
      <c r="D395" s="234" t="s">
        <v>148</v>
      </c>
      <c r="E395" s="245" t="s">
        <v>1</v>
      </c>
      <c r="F395" s="246" t="s">
        <v>486</v>
      </c>
      <c r="G395" s="244"/>
      <c r="H395" s="247">
        <v>1543.562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AT395" s="253" t="s">
        <v>148</v>
      </c>
      <c r="AU395" s="253" t="s">
        <v>89</v>
      </c>
      <c r="AV395" s="14" t="s">
        <v>89</v>
      </c>
      <c r="AW395" s="14" t="s">
        <v>34</v>
      </c>
      <c r="AX395" s="14" t="s">
        <v>79</v>
      </c>
      <c r="AY395" s="253" t="s">
        <v>140</v>
      </c>
    </row>
    <row r="396" spans="2:51" s="14" customFormat="1" ht="11.25">
      <c r="B396" s="243"/>
      <c r="C396" s="244"/>
      <c r="D396" s="234" t="s">
        <v>148</v>
      </c>
      <c r="E396" s="245" t="s">
        <v>1</v>
      </c>
      <c r="F396" s="246" t="s">
        <v>487</v>
      </c>
      <c r="G396" s="244"/>
      <c r="H396" s="247">
        <v>2234.236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AT396" s="253" t="s">
        <v>148</v>
      </c>
      <c r="AU396" s="253" t="s">
        <v>89</v>
      </c>
      <c r="AV396" s="14" t="s">
        <v>89</v>
      </c>
      <c r="AW396" s="14" t="s">
        <v>34</v>
      </c>
      <c r="AX396" s="14" t="s">
        <v>87</v>
      </c>
      <c r="AY396" s="253" t="s">
        <v>140</v>
      </c>
    </row>
    <row r="397" spans="1:65" s="2" customFormat="1" ht="16.5" customHeight="1">
      <c r="A397" s="35"/>
      <c r="B397" s="36"/>
      <c r="C397" s="218" t="s">
        <v>488</v>
      </c>
      <c r="D397" s="218" t="s">
        <v>142</v>
      </c>
      <c r="E397" s="219" t="s">
        <v>489</v>
      </c>
      <c r="F397" s="220" t="s">
        <v>490</v>
      </c>
      <c r="G397" s="221" t="s">
        <v>170</v>
      </c>
      <c r="H397" s="222">
        <v>1070.097</v>
      </c>
      <c r="I397" s="223"/>
      <c r="J397" s="224">
        <f>ROUND(I397*H397,2)</f>
        <v>0</v>
      </c>
      <c r="K397" s="225"/>
      <c r="L397" s="40"/>
      <c r="M397" s="226" t="s">
        <v>1</v>
      </c>
      <c r="N397" s="227" t="s">
        <v>44</v>
      </c>
      <c r="O397" s="72"/>
      <c r="P397" s="228">
        <f>O397*H397</f>
        <v>0</v>
      </c>
      <c r="Q397" s="228">
        <v>0.00025</v>
      </c>
      <c r="R397" s="228">
        <f>Q397*H397</f>
        <v>0.26752425</v>
      </c>
      <c r="S397" s="228">
        <v>0</v>
      </c>
      <c r="T397" s="229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30" t="s">
        <v>261</v>
      </c>
      <c r="AT397" s="230" t="s">
        <v>142</v>
      </c>
      <c r="AU397" s="230" t="s">
        <v>89</v>
      </c>
      <c r="AY397" s="18" t="s">
        <v>140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87</v>
      </c>
      <c r="BK397" s="231">
        <f>ROUND(I397*H397,2)</f>
        <v>0</v>
      </c>
      <c r="BL397" s="18" t="s">
        <v>261</v>
      </c>
      <c r="BM397" s="230" t="s">
        <v>491</v>
      </c>
    </row>
    <row r="398" spans="2:51" s="13" customFormat="1" ht="22.5">
      <c r="B398" s="232"/>
      <c r="C398" s="233"/>
      <c r="D398" s="234" t="s">
        <v>148</v>
      </c>
      <c r="E398" s="235" t="s">
        <v>1</v>
      </c>
      <c r="F398" s="236" t="s">
        <v>492</v>
      </c>
      <c r="G398" s="233"/>
      <c r="H398" s="235" t="s">
        <v>1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AT398" s="242" t="s">
        <v>148</v>
      </c>
      <c r="AU398" s="242" t="s">
        <v>89</v>
      </c>
      <c r="AV398" s="13" t="s">
        <v>87</v>
      </c>
      <c r="AW398" s="13" t="s">
        <v>34</v>
      </c>
      <c r="AX398" s="13" t="s">
        <v>79</v>
      </c>
      <c r="AY398" s="242" t="s">
        <v>140</v>
      </c>
    </row>
    <row r="399" spans="2:51" s="13" customFormat="1" ht="11.25">
      <c r="B399" s="232"/>
      <c r="C399" s="233"/>
      <c r="D399" s="234" t="s">
        <v>148</v>
      </c>
      <c r="E399" s="235" t="s">
        <v>1</v>
      </c>
      <c r="F399" s="236" t="s">
        <v>493</v>
      </c>
      <c r="G399" s="233"/>
      <c r="H399" s="235" t="s">
        <v>1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AT399" s="242" t="s">
        <v>148</v>
      </c>
      <c r="AU399" s="242" t="s">
        <v>89</v>
      </c>
      <c r="AV399" s="13" t="s">
        <v>87</v>
      </c>
      <c r="AW399" s="13" t="s">
        <v>34</v>
      </c>
      <c r="AX399" s="13" t="s">
        <v>79</v>
      </c>
      <c r="AY399" s="242" t="s">
        <v>140</v>
      </c>
    </row>
    <row r="400" spans="2:51" s="13" customFormat="1" ht="22.5">
      <c r="B400" s="232"/>
      <c r="C400" s="233"/>
      <c r="D400" s="234" t="s">
        <v>148</v>
      </c>
      <c r="E400" s="235" t="s">
        <v>1</v>
      </c>
      <c r="F400" s="236" t="s">
        <v>494</v>
      </c>
      <c r="G400" s="233"/>
      <c r="H400" s="235" t="s">
        <v>1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AT400" s="242" t="s">
        <v>148</v>
      </c>
      <c r="AU400" s="242" t="s">
        <v>89</v>
      </c>
      <c r="AV400" s="13" t="s">
        <v>87</v>
      </c>
      <c r="AW400" s="13" t="s">
        <v>34</v>
      </c>
      <c r="AX400" s="13" t="s">
        <v>79</v>
      </c>
      <c r="AY400" s="242" t="s">
        <v>140</v>
      </c>
    </row>
    <row r="401" spans="2:51" s="14" customFormat="1" ht="11.25">
      <c r="B401" s="243"/>
      <c r="C401" s="244"/>
      <c r="D401" s="234" t="s">
        <v>148</v>
      </c>
      <c r="E401" s="245" t="s">
        <v>1</v>
      </c>
      <c r="F401" s="246" t="s">
        <v>495</v>
      </c>
      <c r="G401" s="244"/>
      <c r="H401" s="247">
        <v>1070.097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AT401" s="253" t="s">
        <v>148</v>
      </c>
      <c r="AU401" s="253" t="s">
        <v>89</v>
      </c>
      <c r="AV401" s="14" t="s">
        <v>89</v>
      </c>
      <c r="AW401" s="14" t="s">
        <v>34</v>
      </c>
      <c r="AX401" s="14" t="s">
        <v>87</v>
      </c>
      <c r="AY401" s="253" t="s">
        <v>140</v>
      </c>
    </row>
    <row r="402" spans="2:63" s="12" customFormat="1" ht="22.9" customHeight="1">
      <c r="B402" s="202"/>
      <c r="C402" s="203"/>
      <c r="D402" s="204" t="s">
        <v>78</v>
      </c>
      <c r="E402" s="216" t="s">
        <v>496</v>
      </c>
      <c r="F402" s="216" t="s">
        <v>497</v>
      </c>
      <c r="G402" s="203"/>
      <c r="H402" s="203"/>
      <c r="I402" s="206"/>
      <c r="J402" s="217">
        <f>BK402</f>
        <v>0</v>
      </c>
      <c r="K402" s="203"/>
      <c r="L402" s="208"/>
      <c r="M402" s="209"/>
      <c r="N402" s="210"/>
      <c r="O402" s="210"/>
      <c r="P402" s="211">
        <f>SUM(P403:P416)</f>
        <v>0</v>
      </c>
      <c r="Q402" s="210"/>
      <c r="R402" s="211">
        <f>SUM(R403:R416)</f>
        <v>0.030900000000000004</v>
      </c>
      <c r="S402" s="210"/>
      <c r="T402" s="212">
        <f>SUM(T403:T416)</f>
        <v>0</v>
      </c>
      <c r="AR402" s="213" t="s">
        <v>89</v>
      </c>
      <c r="AT402" s="214" t="s">
        <v>78</v>
      </c>
      <c r="AU402" s="214" t="s">
        <v>87</v>
      </c>
      <c r="AY402" s="213" t="s">
        <v>140</v>
      </c>
      <c r="BK402" s="215">
        <f>SUM(BK403:BK416)</f>
        <v>0</v>
      </c>
    </row>
    <row r="403" spans="1:65" s="2" customFormat="1" ht="16.5" customHeight="1">
      <c r="A403" s="35"/>
      <c r="B403" s="36"/>
      <c r="C403" s="218" t="s">
        <v>498</v>
      </c>
      <c r="D403" s="218" t="s">
        <v>142</v>
      </c>
      <c r="E403" s="219" t="s">
        <v>499</v>
      </c>
      <c r="F403" s="220" t="s">
        <v>500</v>
      </c>
      <c r="G403" s="221" t="s">
        <v>170</v>
      </c>
      <c r="H403" s="222">
        <v>28</v>
      </c>
      <c r="I403" s="223"/>
      <c r="J403" s="224">
        <f>ROUND(I403*H403,2)</f>
        <v>0</v>
      </c>
      <c r="K403" s="225"/>
      <c r="L403" s="40"/>
      <c r="M403" s="226" t="s">
        <v>1</v>
      </c>
      <c r="N403" s="227" t="s">
        <v>44</v>
      </c>
      <c r="O403" s="72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30" t="s">
        <v>261</v>
      </c>
      <c r="AT403" s="230" t="s">
        <v>142</v>
      </c>
      <c r="AU403" s="230" t="s">
        <v>89</v>
      </c>
      <c r="AY403" s="18" t="s">
        <v>140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87</v>
      </c>
      <c r="BK403" s="231">
        <f>ROUND(I403*H403,2)</f>
        <v>0</v>
      </c>
      <c r="BL403" s="18" t="s">
        <v>261</v>
      </c>
      <c r="BM403" s="230" t="s">
        <v>501</v>
      </c>
    </row>
    <row r="404" spans="2:51" s="13" customFormat="1" ht="22.5">
      <c r="B404" s="232"/>
      <c r="C404" s="233"/>
      <c r="D404" s="234" t="s">
        <v>148</v>
      </c>
      <c r="E404" s="235" t="s">
        <v>1</v>
      </c>
      <c r="F404" s="236" t="s">
        <v>502</v>
      </c>
      <c r="G404" s="233"/>
      <c r="H404" s="235" t="s">
        <v>1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AT404" s="242" t="s">
        <v>148</v>
      </c>
      <c r="AU404" s="242" t="s">
        <v>89</v>
      </c>
      <c r="AV404" s="13" t="s">
        <v>87</v>
      </c>
      <c r="AW404" s="13" t="s">
        <v>34</v>
      </c>
      <c r="AX404" s="13" t="s">
        <v>79</v>
      </c>
      <c r="AY404" s="242" t="s">
        <v>140</v>
      </c>
    </row>
    <row r="405" spans="2:51" s="14" customFormat="1" ht="11.25">
      <c r="B405" s="243"/>
      <c r="C405" s="244"/>
      <c r="D405" s="234" t="s">
        <v>148</v>
      </c>
      <c r="E405" s="245" t="s">
        <v>1</v>
      </c>
      <c r="F405" s="246" t="s">
        <v>503</v>
      </c>
      <c r="G405" s="244"/>
      <c r="H405" s="247">
        <v>28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AT405" s="253" t="s">
        <v>148</v>
      </c>
      <c r="AU405" s="253" t="s">
        <v>89</v>
      </c>
      <c r="AV405" s="14" t="s">
        <v>89</v>
      </c>
      <c r="AW405" s="14" t="s">
        <v>34</v>
      </c>
      <c r="AX405" s="14" t="s">
        <v>87</v>
      </c>
      <c r="AY405" s="253" t="s">
        <v>140</v>
      </c>
    </row>
    <row r="406" spans="1:65" s="2" customFormat="1" ht="16.5" customHeight="1">
      <c r="A406" s="35"/>
      <c r="B406" s="36"/>
      <c r="C406" s="218" t="s">
        <v>504</v>
      </c>
      <c r="D406" s="218" t="s">
        <v>142</v>
      </c>
      <c r="E406" s="219" t="s">
        <v>505</v>
      </c>
      <c r="F406" s="220" t="s">
        <v>506</v>
      </c>
      <c r="G406" s="221" t="s">
        <v>170</v>
      </c>
      <c r="H406" s="222">
        <v>138.524</v>
      </c>
      <c r="I406" s="223"/>
      <c r="J406" s="224">
        <f>ROUND(I406*H406,2)</f>
        <v>0</v>
      </c>
      <c r="K406" s="225"/>
      <c r="L406" s="40"/>
      <c r="M406" s="226" t="s">
        <v>1</v>
      </c>
      <c r="N406" s="227" t="s">
        <v>44</v>
      </c>
      <c r="O406" s="72"/>
      <c r="P406" s="228">
        <f>O406*H406</f>
        <v>0</v>
      </c>
      <c r="Q406" s="228">
        <v>0</v>
      </c>
      <c r="R406" s="228">
        <f>Q406*H406</f>
        <v>0</v>
      </c>
      <c r="S406" s="228">
        <v>0</v>
      </c>
      <c r="T406" s="229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30" t="s">
        <v>261</v>
      </c>
      <c r="AT406" s="230" t="s">
        <v>142</v>
      </c>
      <c r="AU406" s="230" t="s">
        <v>89</v>
      </c>
      <c r="AY406" s="18" t="s">
        <v>140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87</v>
      </c>
      <c r="BK406" s="231">
        <f>ROUND(I406*H406,2)</f>
        <v>0</v>
      </c>
      <c r="BL406" s="18" t="s">
        <v>261</v>
      </c>
      <c r="BM406" s="230" t="s">
        <v>507</v>
      </c>
    </row>
    <row r="407" spans="2:51" s="13" customFormat="1" ht="11.25">
      <c r="B407" s="232"/>
      <c r="C407" s="233"/>
      <c r="D407" s="234" t="s">
        <v>148</v>
      </c>
      <c r="E407" s="235" t="s">
        <v>1</v>
      </c>
      <c r="F407" s="236" t="s">
        <v>508</v>
      </c>
      <c r="G407" s="233"/>
      <c r="H407" s="235" t="s">
        <v>1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AT407" s="242" t="s">
        <v>148</v>
      </c>
      <c r="AU407" s="242" t="s">
        <v>89</v>
      </c>
      <c r="AV407" s="13" t="s">
        <v>87</v>
      </c>
      <c r="AW407" s="13" t="s">
        <v>34</v>
      </c>
      <c r="AX407" s="13" t="s">
        <v>79</v>
      </c>
      <c r="AY407" s="242" t="s">
        <v>140</v>
      </c>
    </row>
    <row r="408" spans="2:51" s="13" customFormat="1" ht="11.25">
      <c r="B408" s="232"/>
      <c r="C408" s="233"/>
      <c r="D408" s="234" t="s">
        <v>148</v>
      </c>
      <c r="E408" s="235" t="s">
        <v>1</v>
      </c>
      <c r="F408" s="236" t="s">
        <v>509</v>
      </c>
      <c r="G408" s="233"/>
      <c r="H408" s="235" t="s">
        <v>1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AT408" s="242" t="s">
        <v>148</v>
      </c>
      <c r="AU408" s="242" t="s">
        <v>89</v>
      </c>
      <c r="AV408" s="13" t="s">
        <v>87</v>
      </c>
      <c r="AW408" s="13" t="s">
        <v>34</v>
      </c>
      <c r="AX408" s="13" t="s">
        <v>79</v>
      </c>
      <c r="AY408" s="242" t="s">
        <v>140</v>
      </c>
    </row>
    <row r="409" spans="2:51" s="13" customFormat="1" ht="11.25">
      <c r="B409" s="232"/>
      <c r="C409" s="233"/>
      <c r="D409" s="234" t="s">
        <v>148</v>
      </c>
      <c r="E409" s="235" t="s">
        <v>1</v>
      </c>
      <c r="F409" s="236" t="s">
        <v>510</v>
      </c>
      <c r="G409" s="233"/>
      <c r="H409" s="235" t="s">
        <v>1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AT409" s="242" t="s">
        <v>148</v>
      </c>
      <c r="AU409" s="242" t="s">
        <v>89</v>
      </c>
      <c r="AV409" s="13" t="s">
        <v>87</v>
      </c>
      <c r="AW409" s="13" t="s">
        <v>34</v>
      </c>
      <c r="AX409" s="13" t="s">
        <v>79</v>
      </c>
      <c r="AY409" s="242" t="s">
        <v>140</v>
      </c>
    </row>
    <row r="410" spans="2:51" s="13" customFormat="1" ht="11.25">
      <c r="B410" s="232"/>
      <c r="C410" s="233"/>
      <c r="D410" s="234" t="s">
        <v>148</v>
      </c>
      <c r="E410" s="235" t="s">
        <v>1</v>
      </c>
      <c r="F410" s="236" t="s">
        <v>511</v>
      </c>
      <c r="G410" s="233"/>
      <c r="H410" s="235" t="s">
        <v>1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AT410" s="242" t="s">
        <v>148</v>
      </c>
      <c r="AU410" s="242" t="s">
        <v>89</v>
      </c>
      <c r="AV410" s="13" t="s">
        <v>87</v>
      </c>
      <c r="AW410" s="13" t="s">
        <v>34</v>
      </c>
      <c r="AX410" s="13" t="s">
        <v>79</v>
      </c>
      <c r="AY410" s="242" t="s">
        <v>140</v>
      </c>
    </row>
    <row r="411" spans="2:51" s="13" customFormat="1" ht="11.25">
      <c r="B411" s="232"/>
      <c r="C411" s="233"/>
      <c r="D411" s="234" t="s">
        <v>148</v>
      </c>
      <c r="E411" s="235" t="s">
        <v>1</v>
      </c>
      <c r="F411" s="236" t="s">
        <v>512</v>
      </c>
      <c r="G411" s="233"/>
      <c r="H411" s="235" t="s">
        <v>1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148</v>
      </c>
      <c r="AU411" s="242" t="s">
        <v>89</v>
      </c>
      <c r="AV411" s="13" t="s">
        <v>87</v>
      </c>
      <c r="AW411" s="13" t="s">
        <v>34</v>
      </c>
      <c r="AX411" s="13" t="s">
        <v>79</v>
      </c>
      <c r="AY411" s="242" t="s">
        <v>140</v>
      </c>
    </row>
    <row r="412" spans="2:51" s="13" customFormat="1" ht="11.25">
      <c r="B412" s="232"/>
      <c r="C412" s="233"/>
      <c r="D412" s="234" t="s">
        <v>148</v>
      </c>
      <c r="E412" s="235" t="s">
        <v>1</v>
      </c>
      <c r="F412" s="236" t="s">
        <v>513</v>
      </c>
      <c r="G412" s="233"/>
      <c r="H412" s="235" t="s">
        <v>1</v>
      </c>
      <c r="I412" s="237"/>
      <c r="J412" s="233"/>
      <c r="K412" s="233"/>
      <c r="L412" s="238"/>
      <c r="M412" s="239"/>
      <c r="N412" s="240"/>
      <c r="O412" s="240"/>
      <c r="P412" s="240"/>
      <c r="Q412" s="240"/>
      <c r="R412" s="240"/>
      <c r="S412" s="240"/>
      <c r="T412" s="241"/>
      <c r="AT412" s="242" t="s">
        <v>148</v>
      </c>
      <c r="AU412" s="242" t="s">
        <v>89</v>
      </c>
      <c r="AV412" s="13" t="s">
        <v>87</v>
      </c>
      <c r="AW412" s="13" t="s">
        <v>34</v>
      </c>
      <c r="AX412" s="13" t="s">
        <v>79</v>
      </c>
      <c r="AY412" s="242" t="s">
        <v>140</v>
      </c>
    </row>
    <row r="413" spans="2:51" s="14" customFormat="1" ht="11.25">
      <c r="B413" s="243"/>
      <c r="C413" s="244"/>
      <c r="D413" s="234" t="s">
        <v>148</v>
      </c>
      <c r="E413" s="245" t="s">
        <v>1</v>
      </c>
      <c r="F413" s="246" t="s">
        <v>514</v>
      </c>
      <c r="G413" s="244"/>
      <c r="H413" s="247">
        <v>138.524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AT413" s="253" t="s">
        <v>148</v>
      </c>
      <c r="AU413" s="253" t="s">
        <v>89</v>
      </c>
      <c r="AV413" s="14" t="s">
        <v>89</v>
      </c>
      <c r="AW413" s="14" t="s">
        <v>34</v>
      </c>
      <c r="AX413" s="14" t="s">
        <v>87</v>
      </c>
      <c r="AY413" s="253" t="s">
        <v>140</v>
      </c>
    </row>
    <row r="414" spans="1:65" s="2" customFormat="1" ht="16.5" customHeight="1">
      <c r="A414" s="35"/>
      <c r="B414" s="36"/>
      <c r="C414" s="218" t="s">
        <v>515</v>
      </c>
      <c r="D414" s="218" t="s">
        <v>142</v>
      </c>
      <c r="E414" s="219" t="s">
        <v>516</v>
      </c>
      <c r="F414" s="220" t="s">
        <v>517</v>
      </c>
      <c r="G414" s="221" t="s">
        <v>170</v>
      </c>
      <c r="H414" s="222">
        <v>30</v>
      </c>
      <c r="I414" s="223"/>
      <c r="J414" s="224">
        <f>ROUND(I414*H414,2)</f>
        <v>0</v>
      </c>
      <c r="K414" s="225"/>
      <c r="L414" s="40"/>
      <c r="M414" s="226" t="s">
        <v>1</v>
      </c>
      <c r="N414" s="227" t="s">
        <v>44</v>
      </c>
      <c r="O414" s="72"/>
      <c r="P414" s="228">
        <f>O414*H414</f>
        <v>0</v>
      </c>
      <c r="Q414" s="228">
        <v>0.00103</v>
      </c>
      <c r="R414" s="228">
        <f>Q414*H414</f>
        <v>0.030900000000000004</v>
      </c>
      <c r="S414" s="228">
        <v>0</v>
      </c>
      <c r="T414" s="229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30" t="s">
        <v>261</v>
      </c>
      <c r="AT414" s="230" t="s">
        <v>142</v>
      </c>
      <c r="AU414" s="230" t="s">
        <v>89</v>
      </c>
      <c r="AY414" s="18" t="s">
        <v>140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87</v>
      </c>
      <c r="BK414" s="231">
        <f>ROUND(I414*H414,2)</f>
        <v>0</v>
      </c>
      <c r="BL414" s="18" t="s">
        <v>261</v>
      </c>
      <c r="BM414" s="230" t="s">
        <v>518</v>
      </c>
    </row>
    <row r="415" spans="2:51" s="13" customFormat="1" ht="22.5">
      <c r="B415" s="232"/>
      <c r="C415" s="233"/>
      <c r="D415" s="234" t="s">
        <v>148</v>
      </c>
      <c r="E415" s="235" t="s">
        <v>1</v>
      </c>
      <c r="F415" s="236" t="s">
        <v>519</v>
      </c>
      <c r="G415" s="233"/>
      <c r="H415" s="235" t="s">
        <v>1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AT415" s="242" t="s">
        <v>148</v>
      </c>
      <c r="AU415" s="242" t="s">
        <v>89</v>
      </c>
      <c r="AV415" s="13" t="s">
        <v>87</v>
      </c>
      <c r="AW415" s="13" t="s">
        <v>34</v>
      </c>
      <c r="AX415" s="13" t="s">
        <v>79</v>
      </c>
      <c r="AY415" s="242" t="s">
        <v>140</v>
      </c>
    </row>
    <row r="416" spans="2:51" s="14" customFormat="1" ht="11.25">
      <c r="B416" s="243"/>
      <c r="C416" s="244"/>
      <c r="D416" s="234" t="s">
        <v>148</v>
      </c>
      <c r="E416" s="245" t="s">
        <v>1</v>
      </c>
      <c r="F416" s="246" t="s">
        <v>520</v>
      </c>
      <c r="G416" s="244"/>
      <c r="H416" s="247">
        <v>30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AT416" s="253" t="s">
        <v>148</v>
      </c>
      <c r="AU416" s="253" t="s">
        <v>89</v>
      </c>
      <c r="AV416" s="14" t="s">
        <v>89</v>
      </c>
      <c r="AW416" s="14" t="s">
        <v>34</v>
      </c>
      <c r="AX416" s="14" t="s">
        <v>87</v>
      </c>
      <c r="AY416" s="253" t="s">
        <v>140</v>
      </c>
    </row>
    <row r="417" spans="2:63" s="12" customFormat="1" ht="25.9" customHeight="1">
      <c r="B417" s="202"/>
      <c r="C417" s="203"/>
      <c r="D417" s="204" t="s">
        <v>78</v>
      </c>
      <c r="E417" s="205" t="s">
        <v>521</v>
      </c>
      <c r="F417" s="205" t="s">
        <v>522</v>
      </c>
      <c r="G417" s="203"/>
      <c r="H417" s="203"/>
      <c r="I417" s="206"/>
      <c r="J417" s="207">
        <f>BK417</f>
        <v>0</v>
      </c>
      <c r="K417" s="203"/>
      <c r="L417" s="208"/>
      <c r="M417" s="209"/>
      <c r="N417" s="210"/>
      <c r="O417" s="210"/>
      <c r="P417" s="211">
        <f>SUM(P418:P428)</f>
        <v>0</v>
      </c>
      <c r="Q417" s="210"/>
      <c r="R417" s="211">
        <f>SUM(R418:R428)</f>
        <v>0</v>
      </c>
      <c r="S417" s="210"/>
      <c r="T417" s="212">
        <f>SUM(T418:T428)</f>
        <v>0</v>
      </c>
      <c r="AR417" s="213" t="s">
        <v>146</v>
      </c>
      <c r="AT417" s="214" t="s">
        <v>78</v>
      </c>
      <c r="AU417" s="214" t="s">
        <v>79</v>
      </c>
      <c r="AY417" s="213" t="s">
        <v>140</v>
      </c>
      <c r="BK417" s="215">
        <f>SUM(BK418:BK428)</f>
        <v>0</v>
      </c>
    </row>
    <row r="418" spans="1:65" s="2" customFormat="1" ht="24" customHeight="1">
      <c r="A418" s="35"/>
      <c r="B418" s="36"/>
      <c r="C418" s="218" t="s">
        <v>523</v>
      </c>
      <c r="D418" s="218" t="s">
        <v>142</v>
      </c>
      <c r="E418" s="219" t="s">
        <v>521</v>
      </c>
      <c r="F418" s="220" t="s">
        <v>524</v>
      </c>
      <c r="G418" s="221" t="s">
        <v>525</v>
      </c>
      <c r="H418" s="222">
        <v>1</v>
      </c>
      <c r="I418" s="223"/>
      <c r="J418" s="224">
        <f>ROUND(I418*H418,2)</f>
        <v>0</v>
      </c>
      <c r="K418" s="225"/>
      <c r="L418" s="40"/>
      <c r="M418" s="226" t="s">
        <v>1</v>
      </c>
      <c r="N418" s="227" t="s">
        <v>44</v>
      </c>
      <c r="O418" s="72"/>
      <c r="P418" s="228">
        <f>O418*H418</f>
        <v>0</v>
      </c>
      <c r="Q418" s="228">
        <v>0</v>
      </c>
      <c r="R418" s="228">
        <f>Q418*H418</f>
        <v>0</v>
      </c>
      <c r="S418" s="228">
        <v>0</v>
      </c>
      <c r="T418" s="229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30" t="s">
        <v>261</v>
      </c>
      <c r="AT418" s="230" t="s">
        <v>142</v>
      </c>
      <c r="AU418" s="230" t="s">
        <v>87</v>
      </c>
      <c r="AY418" s="18" t="s">
        <v>140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8" t="s">
        <v>87</v>
      </c>
      <c r="BK418" s="231">
        <f>ROUND(I418*H418,2)</f>
        <v>0</v>
      </c>
      <c r="BL418" s="18" t="s">
        <v>261</v>
      </c>
      <c r="BM418" s="230" t="s">
        <v>526</v>
      </c>
    </row>
    <row r="419" spans="2:51" s="13" customFormat="1" ht="33.75">
      <c r="B419" s="232"/>
      <c r="C419" s="233"/>
      <c r="D419" s="234" t="s">
        <v>148</v>
      </c>
      <c r="E419" s="235" t="s">
        <v>1</v>
      </c>
      <c r="F419" s="236" t="s">
        <v>527</v>
      </c>
      <c r="G419" s="233"/>
      <c r="H419" s="235" t="s">
        <v>1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AT419" s="242" t="s">
        <v>148</v>
      </c>
      <c r="AU419" s="242" t="s">
        <v>87</v>
      </c>
      <c r="AV419" s="13" t="s">
        <v>87</v>
      </c>
      <c r="AW419" s="13" t="s">
        <v>34</v>
      </c>
      <c r="AX419" s="13" t="s">
        <v>79</v>
      </c>
      <c r="AY419" s="242" t="s">
        <v>140</v>
      </c>
    </row>
    <row r="420" spans="2:51" s="13" customFormat="1" ht="22.5">
      <c r="B420" s="232"/>
      <c r="C420" s="233"/>
      <c r="D420" s="234" t="s">
        <v>148</v>
      </c>
      <c r="E420" s="235" t="s">
        <v>1</v>
      </c>
      <c r="F420" s="236" t="s">
        <v>528</v>
      </c>
      <c r="G420" s="233"/>
      <c r="H420" s="235" t="s">
        <v>1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AT420" s="242" t="s">
        <v>148</v>
      </c>
      <c r="AU420" s="242" t="s">
        <v>87</v>
      </c>
      <c r="AV420" s="13" t="s">
        <v>87</v>
      </c>
      <c r="AW420" s="13" t="s">
        <v>34</v>
      </c>
      <c r="AX420" s="13" t="s">
        <v>79</v>
      </c>
      <c r="AY420" s="242" t="s">
        <v>140</v>
      </c>
    </row>
    <row r="421" spans="2:51" s="14" customFormat="1" ht="11.25">
      <c r="B421" s="243"/>
      <c r="C421" s="244"/>
      <c r="D421" s="234" t="s">
        <v>148</v>
      </c>
      <c r="E421" s="245" t="s">
        <v>1</v>
      </c>
      <c r="F421" s="246" t="s">
        <v>529</v>
      </c>
      <c r="G421" s="244"/>
      <c r="H421" s="247">
        <v>1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AT421" s="253" t="s">
        <v>148</v>
      </c>
      <c r="AU421" s="253" t="s">
        <v>87</v>
      </c>
      <c r="AV421" s="14" t="s">
        <v>89</v>
      </c>
      <c r="AW421" s="14" t="s">
        <v>34</v>
      </c>
      <c r="AX421" s="14" t="s">
        <v>87</v>
      </c>
      <c r="AY421" s="253" t="s">
        <v>140</v>
      </c>
    </row>
    <row r="422" spans="1:65" s="2" customFormat="1" ht="16.5" customHeight="1">
      <c r="A422" s="35"/>
      <c r="B422" s="36"/>
      <c r="C422" s="218" t="s">
        <v>530</v>
      </c>
      <c r="D422" s="218" t="s">
        <v>142</v>
      </c>
      <c r="E422" s="219" t="s">
        <v>531</v>
      </c>
      <c r="F422" s="220" t="s">
        <v>532</v>
      </c>
      <c r="G422" s="221" t="s">
        <v>525</v>
      </c>
      <c r="H422" s="222">
        <v>0.75</v>
      </c>
      <c r="I422" s="223"/>
      <c r="J422" s="224">
        <f>ROUND(I422*H422,2)</f>
        <v>0</v>
      </c>
      <c r="K422" s="225"/>
      <c r="L422" s="40"/>
      <c r="M422" s="226" t="s">
        <v>1</v>
      </c>
      <c r="N422" s="227" t="s">
        <v>44</v>
      </c>
      <c r="O422" s="7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30" t="s">
        <v>261</v>
      </c>
      <c r="AT422" s="230" t="s">
        <v>142</v>
      </c>
      <c r="AU422" s="230" t="s">
        <v>87</v>
      </c>
      <c r="AY422" s="18" t="s">
        <v>140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87</v>
      </c>
      <c r="BK422" s="231">
        <f>ROUND(I422*H422,2)</f>
        <v>0</v>
      </c>
      <c r="BL422" s="18" t="s">
        <v>261</v>
      </c>
      <c r="BM422" s="230" t="s">
        <v>533</v>
      </c>
    </row>
    <row r="423" spans="2:51" s="13" customFormat="1" ht="22.5">
      <c r="B423" s="232"/>
      <c r="C423" s="233"/>
      <c r="D423" s="234" t="s">
        <v>148</v>
      </c>
      <c r="E423" s="235" t="s">
        <v>1</v>
      </c>
      <c r="F423" s="236" t="s">
        <v>534</v>
      </c>
      <c r="G423" s="233"/>
      <c r="H423" s="235" t="s">
        <v>1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AT423" s="242" t="s">
        <v>148</v>
      </c>
      <c r="AU423" s="242" t="s">
        <v>87</v>
      </c>
      <c r="AV423" s="13" t="s">
        <v>87</v>
      </c>
      <c r="AW423" s="13" t="s">
        <v>34</v>
      </c>
      <c r="AX423" s="13" t="s">
        <v>79</v>
      </c>
      <c r="AY423" s="242" t="s">
        <v>140</v>
      </c>
    </row>
    <row r="424" spans="2:51" s="14" customFormat="1" ht="11.25">
      <c r="B424" s="243"/>
      <c r="C424" s="244"/>
      <c r="D424" s="234" t="s">
        <v>148</v>
      </c>
      <c r="E424" s="245" t="s">
        <v>1</v>
      </c>
      <c r="F424" s="246" t="s">
        <v>535</v>
      </c>
      <c r="G424" s="244"/>
      <c r="H424" s="247">
        <v>0.75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AT424" s="253" t="s">
        <v>148</v>
      </c>
      <c r="AU424" s="253" t="s">
        <v>87</v>
      </c>
      <c r="AV424" s="14" t="s">
        <v>89</v>
      </c>
      <c r="AW424" s="14" t="s">
        <v>34</v>
      </c>
      <c r="AX424" s="14" t="s">
        <v>87</v>
      </c>
      <c r="AY424" s="253" t="s">
        <v>140</v>
      </c>
    </row>
    <row r="425" spans="1:65" s="2" customFormat="1" ht="24" customHeight="1">
      <c r="A425" s="35"/>
      <c r="B425" s="36"/>
      <c r="C425" s="218" t="s">
        <v>536</v>
      </c>
      <c r="D425" s="218" t="s">
        <v>142</v>
      </c>
      <c r="E425" s="219" t="s">
        <v>537</v>
      </c>
      <c r="F425" s="220" t="s">
        <v>538</v>
      </c>
      <c r="G425" s="221" t="s">
        <v>360</v>
      </c>
      <c r="H425" s="222">
        <v>2</v>
      </c>
      <c r="I425" s="223"/>
      <c r="J425" s="224">
        <f>ROUND(I425*H425,2)</f>
        <v>0</v>
      </c>
      <c r="K425" s="225"/>
      <c r="L425" s="40"/>
      <c r="M425" s="226" t="s">
        <v>1</v>
      </c>
      <c r="N425" s="227" t="s">
        <v>44</v>
      </c>
      <c r="O425" s="72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30" t="s">
        <v>261</v>
      </c>
      <c r="AT425" s="230" t="s">
        <v>142</v>
      </c>
      <c r="AU425" s="230" t="s">
        <v>87</v>
      </c>
      <c r="AY425" s="18" t="s">
        <v>140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87</v>
      </c>
      <c r="BK425" s="231">
        <f>ROUND(I425*H425,2)</f>
        <v>0</v>
      </c>
      <c r="BL425" s="18" t="s">
        <v>261</v>
      </c>
      <c r="BM425" s="230" t="s">
        <v>539</v>
      </c>
    </row>
    <row r="426" spans="2:51" s="13" customFormat="1" ht="22.5">
      <c r="B426" s="232"/>
      <c r="C426" s="233"/>
      <c r="D426" s="234" t="s">
        <v>148</v>
      </c>
      <c r="E426" s="235" t="s">
        <v>1</v>
      </c>
      <c r="F426" s="236" t="s">
        <v>540</v>
      </c>
      <c r="G426" s="233"/>
      <c r="H426" s="235" t="s">
        <v>1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AT426" s="242" t="s">
        <v>148</v>
      </c>
      <c r="AU426" s="242" t="s">
        <v>87</v>
      </c>
      <c r="AV426" s="13" t="s">
        <v>87</v>
      </c>
      <c r="AW426" s="13" t="s">
        <v>34</v>
      </c>
      <c r="AX426" s="13" t="s">
        <v>79</v>
      </c>
      <c r="AY426" s="242" t="s">
        <v>140</v>
      </c>
    </row>
    <row r="427" spans="2:51" s="13" customFormat="1" ht="33.75">
      <c r="B427" s="232"/>
      <c r="C427" s="233"/>
      <c r="D427" s="234" t="s">
        <v>148</v>
      </c>
      <c r="E427" s="235" t="s">
        <v>1</v>
      </c>
      <c r="F427" s="236" t="s">
        <v>541</v>
      </c>
      <c r="G427" s="233"/>
      <c r="H427" s="235" t="s">
        <v>1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AT427" s="242" t="s">
        <v>148</v>
      </c>
      <c r="AU427" s="242" t="s">
        <v>87</v>
      </c>
      <c r="AV427" s="13" t="s">
        <v>87</v>
      </c>
      <c r="AW427" s="13" t="s">
        <v>34</v>
      </c>
      <c r="AX427" s="13" t="s">
        <v>79</v>
      </c>
      <c r="AY427" s="242" t="s">
        <v>140</v>
      </c>
    </row>
    <row r="428" spans="2:51" s="14" customFormat="1" ht="11.25">
      <c r="B428" s="243"/>
      <c r="C428" s="244"/>
      <c r="D428" s="234" t="s">
        <v>148</v>
      </c>
      <c r="E428" s="245" t="s">
        <v>1</v>
      </c>
      <c r="F428" s="246" t="s">
        <v>542</v>
      </c>
      <c r="G428" s="244"/>
      <c r="H428" s="247">
        <v>2</v>
      </c>
      <c r="I428" s="248"/>
      <c r="J428" s="244"/>
      <c r="K428" s="244"/>
      <c r="L428" s="249"/>
      <c r="M428" s="287"/>
      <c r="N428" s="288"/>
      <c r="O428" s="288"/>
      <c r="P428" s="288"/>
      <c r="Q428" s="288"/>
      <c r="R428" s="288"/>
      <c r="S428" s="288"/>
      <c r="T428" s="289"/>
      <c r="AT428" s="253" t="s">
        <v>148</v>
      </c>
      <c r="AU428" s="253" t="s">
        <v>87</v>
      </c>
      <c r="AV428" s="14" t="s">
        <v>89</v>
      </c>
      <c r="AW428" s="14" t="s">
        <v>34</v>
      </c>
      <c r="AX428" s="14" t="s">
        <v>87</v>
      </c>
      <c r="AY428" s="253" t="s">
        <v>140</v>
      </c>
    </row>
    <row r="429" spans="1:31" s="2" customFormat="1" ht="6.95" customHeight="1">
      <c r="A429" s="35"/>
      <c r="B429" s="55"/>
      <c r="C429" s="56"/>
      <c r="D429" s="56"/>
      <c r="E429" s="56"/>
      <c r="F429" s="56"/>
      <c r="G429" s="56"/>
      <c r="H429" s="56"/>
      <c r="I429" s="155"/>
      <c r="J429" s="56"/>
      <c r="K429" s="56"/>
      <c r="L429" s="40"/>
      <c r="M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</row>
  </sheetData>
  <sheetProtection algorithmName="SHA-512" hashValue="u3c1JRzcKewCGud0YnpB6817MAkMU4g451ssFZdR4E3vYxUEdwobV/V4CYAmBxClDwDmfnRTRGXtyw/6QXUcbg==" saltValue="baWaHa/cFfKSbz+Uk5EukWvxIxTidHVYxTqmVNQkKgR6NzVvScPALCn5cr15NrNVaZSYDD29S+94dlOjpNbKPw==" spinCount="100000" sheet="1" objects="1" scenarios="1" formatColumns="0" formatRows="0" autoFilter="0"/>
  <autoFilter ref="C137:K428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8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93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1.základní škola Hořovice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94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543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27</v>
      </c>
      <c r="F15" s="35"/>
      <c r="G15" s="35"/>
      <c r="H15" s="35"/>
      <c r="I15" s="118" t="s">
        <v>28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29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31</v>
      </c>
      <c r="E20" s="35"/>
      <c r="F20" s="35"/>
      <c r="G20" s="35"/>
      <c r="H20" s="35"/>
      <c r="I20" s="118" t="s">
        <v>25</v>
      </c>
      <c r="J20" s="117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28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28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38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7" t="s">
        <v>96</v>
      </c>
      <c r="E30" s="35"/>
      <c r="F30" s="35"/>
      <c r="G30" s="35"/>
      <c r="H30" s="35"/>
      <c r="I30" s="116"/>
      <c r="J30" s="126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7" t="s">
        <v>97</v>
      </c>
      <c r="E31" s="35"/>
      <c r="F31" s="35"/>
      <c r="G31" s="35"/>
      <c r="H31" s="35"/>
      <c r="I31" s="116"/>
      <c r="J31" s="126">
        <f>J104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39</v>
      </c>
      <c r="E32" s="35"/>
      <c r="F32" s="35"/>
      <c r="G32" s="35"/>
      <c r="H32" s="35"/>
      <c r="I32" s="116"/>
      <c r="J32" s="129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41</v>
      </c>
      <c r="G34" s="35"/>
      <c r="H34" s="35"/>
      <c r="I34" s="131" t="s">
        <v>40</v>
      </c>
      <c r="J34" s="130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43</v>
      </c>
      <c r="E35" s="115" t="s">
        <v>44</v>
      </c>
      <c r="F35" s="133">
        <f>ROUND((SUM(BE104:BE111)+SUM(BE131:BE145)),2)</f>
        <v>0</v>
      </c>
      <c r="G35" s="35"/>
      <c r="H35" s="35"/>
      <c r="I35" s="134">
        <v>0.21</v>
      </c>
      <c r="J35" s="133">
        <f>ROUND(((SUM(BE104:BE111)+SUM(BE131:BE145))*I35),2)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45</v>
      </c>
      <c r="F36" s="133">
        <f>ROUND((SUM(BF104:BF111)+SUM(BF131:BF145)),2)</f>
        <v>0</v>
      </c>
      <c r="G36" s="35"/>
      <c r="H36" s="35"/>
      <c r="I36" s="134">
        <v>0.15</v>
      </c>
      <c r="J36" s="133">
        <f>ROUND(((SUM(BF104:BF111)+SUM(BF131:BF145))*I36),2)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3">
        <f>ROUND((SUM(BG104:BG111)+SUM(BG131:BG145)),2)</f>
        <v>0</v>
      </c>
      <c r="G37" s="35"/>
      <c r="H37" s="35"/>
      <c r="I37" s="134">
        <v>0.21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3">
        <f>ROUND((SUM(BH104:BH111)+SUM(BH131:BH145)),2)</f>
        <v>0</v>
      </c>
      <c r="G38" s="35"/>
      <c r="H38" s="35"/>
      <c r="I38" s="134">
        <v>0.15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3">
        <f>ROUND((SUM(BI104:BI111)+SUM(BI131:BI145)),2)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49</v>
      </c>
      <c r="E41" s="137"/>
      <c r="F41" s="137"/>
      <c r="G41" s="138" t="s">
        <v>50</v>
      </c>
      <c r="H41" s="139" t="s">
        <v>51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3" t="s">
        <v>52</v>
      </c>
      <c r="E50" s="144"/>
      <c r="F50" s="144"/>
      <c r="G50" s="143" t="s">
        <v>53</v>
      </c>
      <c r="H50" s="144"/>
      <c r="I50" s="145"/>
      <c r="J50" s="144"/>
      <c r="K50" s="14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6" t="s">
        <v>54</v>
      </c>
      <c r="E61" s="147"/>
      <c r="F61" s="148" t="s">
        <v>55</v>
      </c>
      <c r="G61" s="146" t="s">
        <v>54</v>
      </c>
      <c r="H61" s="147"/>
      <c r="I61" s="149"/>
      <c r="J61" s="150" t="s">
        <v>55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3" t="s">
        <v>56</v>
      </c>
      <c r="E65" s="151"/>
      <c r="F65" s="151"/>
      <c r="G65" s="143" t="s">
        <v>57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6" t="s">
        <v>54</v>
      </c>
      <c r="E76" s="147"/>
      <c r="F76" s="148" t="s">
        <v>55</v>
      </c>
      <c r="G76" s="146" t="s">
        <v>54</v>
      </c>
      <c r="H76" s="147"/>
      <c r="I76" s="149"/>
      <c r="J76" s="150" t="s">
        <v>55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98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8" t="str">
        <f>E7</f>
        <v>1.základní škola Hořovice</v>
      </c>
      <c r="F85" s="339"/>
      <c r="G85" s="339"/>
      <c r="H85" s="339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94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0" t="str">
        <f>E9</f>
        <v>03 - Vedlejší rozpočtové náklady</v>
      </c>
      <c r="F87" s="340"/>
      <c r="G87" s="340"/>
      <c r="H87" s="340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Hořovice - Komenského 1245</v>
      </c>
      <c r="G89" s="37"/>
      <c r="H89" s="37"/>
      <c r="I89" s="118" t="s">
        <v>22</v>
      </c>
      <c r="J89" s="67" t="str">
        <f>IF(J12="","",J12)</f>
        <v>2. 1. 2020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1.základní škola Hořovice, 268 01 Hořovice</v>
      </c>
      <c r="G91" s="37"/>
      <c r="H91" s="37"/>
      <c r="I91" s="118" t="s">
        <v>31</v>
      </c>
      <c r="J91" s="33" t="str">
        <f>E21</f>
        <v>Ing. Roman Šafář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29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99</v>
      </c>
      <c r="D94" s="160"/>
      <c r="E94" s="160"/>
      <c r="F94" s="160"/>
      <c r="G94" s="160"/>
      <c r="H94" s="160"/>
      <c r="I94" s="161"/>
      <c r="J94" s="162" t="s">
        <v>100</v>
      </c>
      <c r="K94" s="16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3" t="s">
        <v>101</v>
      </c>
      <c r="D96" s="37"/>
      <c r="E96" s="37"/>
      <c r="F96" s="37"/>
      <c r="G96" s="37"/>
      <c r="H96" s="37"/>
      <c r="I96" s="116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102</v>
      </c>
    </row>
    <row r="97" spans="2:12" s="9" customFormat="1" ht="24.95" customHeight="1">
      <c r="B97" s="164"/>
      <c r="C97" s="165"/>
      <c r="D97" s="166" t="s">
        <v>544</v>
      </c>
      <c r="E97" s="167"/>
      <c r="F97" s="167"/>
      <c r="G97" s="167"/>
      <c r="H97" s="167"/>
      <c r="I97" s="168"/>
      <c r="J97" s="169">
        <f>J132</f>
        <v>0</v>
      </c>
      <c r="K97" s="165"/>
      <c r="L97" s="170"/>
    </row>
    <row r="98" spans="2:12" s="10" customFormat="1" ht="19.9" customHeight="1">
      <c r="B98" s="171"/>
      <c r="C98" s="172"/>
      <c r="D98" s="173" t="s">
        <v>545</v>
      </c>
      <c r="E98" s="174"/>
      <c r="F98" s="174"/>
      <c r="G98" s="174"/>
      <c r="H98" s="174"/>
      <c r="I98" s="175"/>
      <c r="J98" s="176">
        <f>J133</f>
        <v>0</v>
      </c>
      <c r="K98" s="172"/>
      <c r="L98" s="177"/>
    </row>
    <row r="99" spans="2:12" s="10" customFormat="1" ht="19.9" customHeight="1">
      <c r="B99" s="171"/>
      <c r="C99" s="172"/>
      <c r="D99" s="173" t="s">
        <v>546</v>
      </c>
      <c r="E99" s="174"/>
      <c r="F99" s="174"/>
      <c r="G99" s="174"/>
      <c r="H99" s="174"/>
      <c r="I99" s="175"/>
      <c r="J99" s="176">
        <f>J136</f>
        <v>0</v>
      </c>
      <c r="K99" s="172"/>
      <c r="L99" s="177"/>
    </row>
    <row r="100" spans="2:12" s="10" customFormat="1" ht="19.9" customHeight="1">
      <c r="B100" s="171"/>
      <c r="C100" s="172"/>
      <c r="D100" s="173" t="s">
        <v>547</v>
      </c>
      <c r="E100" s="174"/>
      <c r="F100" s="174"/>
      <c r="G100" s="174"/>
      <c r="H100" s="174"/>
      <c r="I100" s="175"/>
      <c r="J100" s="176">
        <f>J139</f>
        <v>0</v>
      </c>
      <c r="K100" s="172"/>
      <c r="L100" s="177"/>
    </row>
    <row r="101" spans="2:12" s="10" customFormat="1" ht="19.9" customHeight="1">
      <c r="B101" s="171"/>
      <c r="C101" s="172"/>
      <c r="D101" s="173" t="s">
        <v>548</v>
      </c>
      <c r="E101" s="174"/>
      <c r="F101" s="174"/>
      <c r="G101" s="174"/>
      <c r="H101" s="174"/>
      <c r="I101" s="175"/>
      <c r="J101" s="176">
        <f>J142</f>
        <v>0</v>
      </c>
      <c r="K101" s="172"/>
      <c r="L101" s="177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116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9.25" customHeight="1">
      <c r="A104" s="35"/>
      <c r="B104" s="36"/>
      <c r="C104" s="163" t="s">
        <v>115</v>
      </c>
      <c r="D104" s="37"/>
      <c r="E104" s="37"/>
      <c r="F104" s="37"/>
      <c r="G104" s="37"/>
      <c r="H104" s="37"/>
      <c r="I104" s="116"/>
      <c r="J104" s="178">
        <f>ROUND(J105+J106+J107+J108+J109+J110,2)</f>
        <v>0</v>
      </c>
      <c r="K104" s="37"/>
      <c r="L104" s="52"/>
      <c r="N104" s="179" t="s">
        <v>43</v>
      </c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18" customHeight="1">
      <c r="A105" s="35"/>
      <c r="B105" s="36"/>
      <c r="C105" s="37"/>
      <c r="D105" s="341" t="s">
        <v>116</v>
      </c>
      <c r="E105" s="342"/>
      <c r="F105" s="342"/>
      <c r="G105" s="37"/>
      <c r="H105" s="37"/>
      <c r="I105" s="116"/>
      <c r="J105" s="181">
        <v>0</v>
      </c>
      <c r="K105" s="37"/>
      <c r="L105" s="182"/>
      <c r="M105" s="183"/>
      <c r="N105" s="184" t="s">
        <v>44</v>
      </c>
      <c r="O105" s="183"/>
      <c r="P105" s="183"/>
      <c r="Q105" s="183"/>
      <c r="R105" s="183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5" t="s">
        <v>117</v>
      </c>
      <c r="AZ105" s="183"/>
      <c r="BA105" s="183"/>
      <c r="BB105" s="183"/>
      <c r="BC105" s="183"/>
      <c r="BD105" s="183"/>
      <c r="BE105" s="186">
        <f aca="true" t="shared" si="0" ref="BE105:BE110">IF(N105="základní",J105,0)</f>
        <v>0</v>
      </c>
      <c r="BF105" s="186">
        <f aca="true" t="shared" si="1" ref="BF105:BF110">IF(N105="snížená",J105,0)</f>
        <v>0</v>
      </c>
      <c r="BG105" s="186">
        <f aca="true" t="shared" si="2" ref="BG105:BG110">IF(N105="zákl. přenesená",J105,0)</f>
        <v>0</v>
      </c>
      <c r="BH105" s="186">
        <f aca="true" t="shared" si="3" ref="BH105:BH110">IF(N105="sníž. přenesená",J105,0)</f>
        <v>0</v>
      </c>
      <c r="BI105" s="186">
        <f aca="true" t="shared" si="4" ref="BI105:BI110">IF(N105="nulová",J105,0)</f>
        <v>0</v>
      </c>
      <c r="BJ105" s="185" t="s">
        <v>87</v>
      </c>
      <c r="BK105" s="183"/>
      <c r="BL105" s="183"/>
      <c r="BM105" s="183"/>
    </row>
    <row r="106" spans="1:65" s="2" customFormat="1" ht="18" customHeight="1">
      <c r="A106" s="35"/>
      <c r="B106" s="36"/>
      <c r="C106" s="37"/>
      <c r="D106" s="341" t="s">
        <v>118</v>
      </c>
      <c r="E106" s="342"/>
      <c r="F106" s="342"/>
      <c r="G106" s="37"/>
      <c r="H106" s="37"/>
      <c r="I106" s="116"/>
      <c r="J106" s="181">
        <v>0</v>
      </c>
      <c r="K106" s="37"/>
      <c r="L106" s="182"/>
      <c r="M106" s="183"/>
      <c r="N106" s="184" t="s">
        <v>44</v>
      </c>
      <c r="O106" s="183"/>
      <c r="P106" s="183"/>
      <c r="Q106" s="183"/>
      <c r="R106" s="183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5" t="s">
        <v>117</v>
      </c>
      <c r="AZ106" s="183"/>
      <c r="BA106" s="183"/>
      <c r="BB106" s="183"/>
      <c r="BC106" s="183"/>
      <c r="BD106" s="183"/>
      <c r="BE106" s="186">
        <f t="shared" si="0"/>
        <v>0</v>
      </c>
      <c r="BF106" s="186">
        <f t="shared" si="1"/>
        <v>0</v>
      </c>
      <c r="BG106" s="186">
        <f t="shared" si="2"/>
        <v>0</v>
      </c>
      <c r="BH106" s="186">
        <f t="shared" si="3"/>
        <v>0</v>
      </c>
      <c r="BI106" s="186">
        <f t="shared" si="4"/>
        <v>0</v>
      </c>
      <c r="BJ106" s="185" t="s">
        <v>87</v>
      </c>
      <c r="BK106" s="183"/>
      <c r="BL106" s="183"/>
      <c r="BM106" s="183"/>
    </row>
    <row r="107" spans="1:65" s="2" customFormat="1" ht="18" customHeight="1">
      <c r="A107" s="35"/>
      <c r="B107" s="36"/>
      <c r="C107" s="37"/>
      <c r="D107" s="341" t="s">
        <v>119</v>
      </c>
      <c r="E107" s="342"/>
      <c r="F107" s="342"/>
      <c r="G107" s="37"/>
      <c r="H107" s="37"/>
      <c r="I107" s="116"/>
      <c r="J107" s="181">
        <v>0</v>
      </c>
      <c r="K107" s="37"/>
      <c r="L107" s="182"/>
      <c r="M107" s="183"/>
      <c r="N107" s="184" t="s">
        <v>44</v>
      </c>
      <c r="O107" s="183"/>
      <c r="P107" s="183"/>
      <c r="Q107" s="183"/>
      <c r="R107" s="183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5" t="s">
        <v>117</v>
      </c>
      <c r="AZ107" s="183"/>
      <c r="BA107" s="183"/>
      <c r="BB107" s="183"/>
      <c r="BC107" s="183"/>
      <c r="BD107" s="183"/>
      <c r="BE107" s="186">
        <f t="shared" si="0"/>
        <v>0</v>
      </c>
      <c r="BF107" s="186">
        <f t="shared" si="1"/>
        <v>0</v>
      </c>
      <c r="BG107" s="186">
        <f t="shared" si="2"/>
        <v>0</v>
      </c>
      <c r="BH107" s="186">
        <f t="shared" si="3"/>
        <v>0</v>
      </c>
      <c r="BI107" s="186">
        <f t="shared" si="4"/>
        <v>0</v>
      </c>
      <c r="BJ107" s="185" t="s">
        <v>87</v>
      </c>
      <c r="BK107" s="183"/>
      <c r="BL107" s="183"/>
      <c r="BM107" s="183"/>
    </row>
    <row r="108" spans="1:65" s="2" customFormat="1" ht="18" customHeight="1">
      <c r="A108" s="35"/>
      <c r="B108" s="36"/>
      <c r="C108" s="37"/>
      <c r="D108" s="341" t="s">
        <v>120</v>
      </c>
      <c r="E108" s="342"/>
      <c r="F108" s="342"/>
      <c r="G108" s="37"/>
      <c r="H108" s="37"/>
      <c r="I108" s="116"/>
      <c r="J108" s="181">
        <v>0</v>
      </c>
      <c r="K108" s="37"/>
      <c r="L108" s="182"/>
      <c r="M108" s="183"/>
      <c r="N108" s="184" t="s">
        <v>44</v>
      </c>
      <c r="O108" s="183"/>
      <c r="P108" s="183"/>
      <c r="Q108" s="183"/>
      <c r="R108" s="183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5" t="s">
        <v>117</v>
      </c>
      <c r="AZ108" s="183"/>
      <c r="BA108" s="183"/>
      <c r="BB108" s="183"/>
      <c r="BC108" s="183"/>
      <c r="BD108" s="183"/>
      <c r="BE108" s="186">
        <f t="shared" si="0"/>
        <v>0</v>
      </c>
      <c r="BF108" s="186">
        <f t="shared" si="1"/>
        <v>0</v>
      </c>
      <c r="BG108" s="186">
        <f t="shared" si="2"/>
        <v>0</v>
      </c>
      <c r="BH108" s="186">
        <f t="shared" si="3"/>
        <v>0</v>
      </c>
      <c r="BI108" s="186">
        <f t="shared" si="4"/>
        <v>0</v>
      </c>
      <c r="BJ108" s="185" t="s">
        <v>87</v>
      </c>
      <c r="BK108" s="183"/>
      <c r="BL108" s="183"/>
      <c r="BM108" s="183"/>
    </row>
    <row r="109" spans="1:65" s="2" customFormat="1" ht="18" customHeight="1">
      <c r="A109" s="35"/>
      <c r="B109" s="36"/>
      <c r="C109" s="37"/>
      <c r="D109" s="341" t="s">
        <v>121</v>
      </c>
      <c r="E109" s="342"/>
      <c r="F109" s="342"/>
      <c r="G109" s="37"/>
      <c r="H109" s="37"/>
      <c r="I109" s="116"/>
      <c r="J109" s="181">
        <v>0</v>
      </c>
      <c r="K109" s="37"/>
      <c r="L109" s="182"/>
      <c r="M109" s="183"/>
      <c r="N109" s="184" t="s">
        <v>44</v>
      </c>
      <c r="O109" s="183"/>
      <c r="P109" s="183"/>
      <c r="Q109" s="183"/>
      <c r="R109" s="183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5" t="s">
        <v>117</v>
      </c>
      <c r="AZ109" s="183"/>
      <c r="BA109" s="183"/>
      <c r="BB109" s="183"/>
      <c r="BC109" s="183"/>
      <c r="BD109" s="183"/>
      <c r="BE109" s="186">
        <f t="shared" si="0"/>
        <v>0</v>
      </c>
      <c r="BF109" s="186">
        <f t="shared" si="1"/>
        <v>0</v>
      </c>
      <c r="BG109" s="186">
        <f t="shared" si="2"/>
        <v>0</v>
      </c>
      <c r="BH109" s="186">
        <f t="shared" si="3"/>
        <v>0</v>
      </c>
      <c r="BI109" s="186">
        <f t="shared" si="4"/>
        <v>0</v>
      </c>
      <c r="BJ109" s="185" t="s">
        <v>87</v>
      </c>
      <c r="BK109" s="183"/>
      <c r="BL109" s="183"/>
      <c r="BM109" s="183"/>
    </row>
    <row r="110" spans="1:65" s="2" customFormat="1" ht="18" customHeight="1">
      <c r="A110" s="35"/>
      <c r="B110" s="36"/>
      <c r="C110" s="37"/>
      <c r="D110" s="180" t="s">
        <v>122</v>
      </c>
      <c r="E110" s="37"/>
      <c r="F110" s="37"/>
      <c r="G110" s="37"/>
      <c r="H110" s="37"/>
      <c r="I110" s="116"/>
      <c r="J110" s="181">
        <f>ROUND(J30*T110,2)</f>
        <v>0</v>
      </c>
      <c r="K110" s="37"/>
      <c r="L110" s="182"/>
      <c r="M110" s="183"/>
      <c r="N110" s="184" t="s">
        <v>44</v>
      </c>
      <c r="O110" s="183"/>
      <c r="P110" s="183"/>
      <c r="Q110" s="183"/>
      <c r="R110" s="183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5" t="s">
        <v>123</v>
      </c>
      <c r="AZ110" s="183"/>
      <c r="BA110" s="183"/>
      <c r="BB110" s="183"/>
      <c r="BC110" s="183"/>
      <c r="BD110" s="183"/>
      <c r="BE110" s="186">
        <f t="shared" si="0"/>
        <v>0</v>
      </c>
      <c r="BF110" s="186">
        <f t="shared" si="1"/>
        <v>0</v>
      </c>
      <c r="BG110" s="186">
        <f t="shared" si="2"/>
        <v>0</v>
      </c>
      <c r="BH110" s="186">
        <f t="shared" si="3"/>
        <v>0</v>
      </c>
      <c r="BI110" s="186">
        <f t="shared" si="4"/>
        <v>0</v>
      </c>
      <c r="BJ110" s="185" t="s">
        <v>87</v>
      </c>
      <c r="BK110" s="183"/>
      <c r="BL110" s="183"/>
      <c r="BM110" s="183"/>
    </row>
    <row r="111" spans="1:31" s="2" customFormat="1" ht="11.25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9.25" customHeight="1">
      <c r="A112" s="35"/>
      <c r="B112" s="36"/>
      <c r="C112" s="187" t="s">
        <v>124</v>
      </c>
      <c r="D112" s="160"/>
      <c r="E112" s="160"/>
      <c r="F112" s="160"/>
      <c r="G112" s="160"/>
      <c r="H112" s="160"/>
      <c r="I112" s="161"/>
      <c r="J112" s="188">
        <f>ROUND(J96+J104,2)</f>
        <v>0</v>
      </c>
      <c r="K112" s="160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155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1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125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38" t="str">
        <f>E7</f>
        <v>1.základní škola Hořovice</v>
      </c>
      <c r="F121" s="339"/>
      <c r="G121" s="339"/>
      <c r="H121" s="339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94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10" t="str">
        <f>E9</f>
        <v>03 - Vedlejší rozpočtové náklady</v>
      </c>
      <c r="F123" s="340"/>
      <c r="G123" s="340"/>
      <c r="H123" s="340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Hořovice - Komenského 1245</v>
      </c>
      <c r="G125" s="37"/>
      <c r="H125" s="37"/>
      <c r="I125" s="118" t="s">
        <v>22</v>
      </c>
      <c r="J125" s="67" t="str">
        <f>IF(J12="","",J12)</f>
        <v>2. 1. 2020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E15</f>
        <v>1.základní škola Hořovice, 268 01 Hořovice</v>
      </c>
      <c r="G127" s="37"/>
      <c r="H127" s="37"/>
      <c r="I127" s="118" t="s">
        <v>31</v>
      </c>
      <c r="J127" s="33" t="str">
        <f>E21</f>
        <v>Ing. Roman Šafář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29</v>
      </c>
      <c r="D128" s="37"/>
      <c r="E128" s="37"/>
      <c r="F128" s="28" t="str">
        <f>IF(E18="","",E18)</f>
        <v>Vyplň údaj</v>
      </c>
      <c r="G128" s="37"/>
      <c r="H128" s="37"/>
      <c r="I128" s="118" t="s">
        <v>35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89"/>
      <c r="B130" s="190"/>
      <c r="C130" s="191" t="s">
        <v>126</v>
      </c>
      <c r="D130" s="192" t="s">
        <v>64</v>
      </c>
      <c r="E130" s="192" t="s">
        <v>60</v>
      </c>
      <c r="F130" s="192" t="s">
        <v>61</v>
      </c>
      <c r="G130" s="192" t="s">
        <v>127</v>
      </c>
      <c r="H130" s="192" t="s">
        <v>128</v>
      </c>
      <c r="I130" s="193" t="s">
        <v>129</v>
      </c>
      <c r="J130" s="194" t="s">
        <v>100</v>
      </c>
      <c r="K130" s="195" t="s">
        <v>130</v>
      </c>
      <c r="L130" s="196"/>
      <c r="M130" s="76" t="s">
        <v>1</v>
      </c>
      <c r="N130" s="77" t="s">
        <v>43</v>
      </c>
      <c r="O130" s="77" t="s">
        <v>131</v>
      </c>
      <c r="P130" s="77" t="s">
        <v>132</v>
      </c>
      <c r="Q130" s="77" t="s">
        <v>133</v>
      </c>
      <c r="R130" s="77" t="s">
        <v>134</v>
      </c>
      <c r="S130" s="77" t="s">
        <v>135</v>
      </c>
      <c r="T130" s="78" t="s">
        <v>136</v>
      </c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</row>
    <row r="131" spans="1:63" s="2" customFormat="1" ht="22.9" customHeight="1">
      <c r="A131" s="35"/>
      <c r="B131" s="36"/>
      <c r="C131" s="83" t="s">
        <v>137</v>
      </c>
      <c r="D131" s="37"/>
      <c r="E131" s="37"/>
      <c r="F131" s="37"/>
      <c r="G131" s="37"/>
      <c r="H131" s="37"/>
      <c r="I131" s="116"/>
      <c r="J131" s="197">
        <f>BK131</f>
        <v>0</v>
      </c>
      <c r="K131" s="37"/>
      <c r="L131" s="40"/>
      <c r="M131" s="79"/>
      <c r="N131" s="198"/>
      <c r="O131" s="80"/>
      <c r="P131" s="199">
        <f>P132</f>
        <v>0</v>
      </c>
      <c r="Q131" s="80"/>
      <c r="R131" s="199">
        <f>R132</f>
        <v>0</v>
      </c>
      <c r="S131" s="80"/>
      <c r="T131" s="200">
        <f>T132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78</v>
      </c>
      <c r="AU131" s="18" t="s">
        <v>102</v>
      </c>
      <c r="BK131" s="201">
        <f>BK132</f>
        <v>0</v>
      </c>
    </row>
    <row r="132" spans="2:63" s="12" customFormat="1" ht="25.9" customHeight="1">
      <c r="B132" s="202"/>
      <c r="C132" s="203"/>
      <c r="D132" s="204" t="s">
        <v>78</v>
      </c>
      <c r="E132" s="205" t="s">
        <v>117</v>
      </c>
      <c r="F132" s="205" t="s">
        <v>91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P133+P136+P139+P142</f>
        <v>0</v>
      </c>
      <c r="Q132" s="210"/>
      <c r="R132" s="211">
        <f>R133+R136+R139+R142</f>
        <v>0</v>
      </c>
      <c r="S132" s="210"/>
      <c r="T132" s="212">
        <f>T133+T136+T139+T142</f>
        <v>0</v>
      </c>
      <c r="AR132" s="213" t="s">
        <v>175</v>
      </c>
      <c r="AT132" s="214" t="s">
        <v>78</v>
      </c>
      <c r="AU132" s="214" t="s">
        <v>79</v>
      </c>
      <c r="AY132" s="213" t="s">
        <v>140</v>
      </c>
      <c r="BK132" s="215">
        <f>BK133+BK136+BK139+BK142</f>
        <v>0</v>
      </c>
    </row>
    <row r="133" spans="2:63" s="12" customFormat="1" ht="22.9" customHeight="1">
      <c r="B133" s="202"/>
      <c r="C133" s="203"/>
      <c r="D133" s="204" t="s">
        <v>78</v>
      </c>
      <c r="E133" s="216" t="s">
        <v>549</v>
      </c>
      <c r="F133" s="216" t="s">
        <v>116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SUM(P134:P135)</f>
        <v>0</v>
      </c>
      <c r="Q133" s="210"/>
      <c r="R133" s="211">
        <f>SUM(R134:R135)</f>
        <v>0</v>
      </c>
      <c r="S133" s="210"/>
      <c r="T133" s="212">
        <f>SUM(T134:T135)</f>
        <v>0</v>
      </c>
      <c r="AR133" s="213" t="s">
        <v>175</v>
      </c>
      <c r="AT133" s="214" t="s">
        <v>78</v>
      </c>
      <c r="AU133" s="214" t="s">
        <v>87</v>
      </c>
      <c r="AY133" s="213" t="s">
        <v>140</v>
      </c>
      <c r="BK133" s="215">
        <f>SUM(BK134:BK135)</f>
        <v>0</v>
      </c>
    </row>
    <row r="134" spans="1:65" s="2" customFormat="1" ht="16.5" customHeight="1">
      <c r="A134" s="35"/>
      <c r="B134" s="36"/>
      <c r="C134" s="218" t="s">
        <v>87</v>
      </c>
      <c r="D134" s="218" t="s">
        <v>142</v>
      </c>
      <c r="E134" s="219" t="s">
        <v>550</v>
      </c>
      <c r="F134" s="220" t="s">
        <v>116</v>
      </c>
      <c r="G134" s="221" t="s">
        <v>525</v>
      </c>
      <c r="H134" s="222">
        <v>1</v>
      </c>
      <c r="I134" s="223"/>
      <c r="J134" s="224">
        <f>ROUND(I134*H134,2)</f>
        <v>0</v>
      </c>
      <c r="K134" s="225"/>
      <c r="L134" s="40"/>
      <c r="M134" s="226" t="s">
        <v>1</v>
      </c>
      <c r="N134" s="227" t="s">
        <v>44</v>
      </c>
      <c r="O134" s="7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0" t="s">
        <v>551</v>
      </c>
      <c r="AT134" s="230" t="s">
        <v>142</v>
      </c>
      <c r="AU134" s="230" t="s">
        <v>89</v>
      </c>
      <c r="AY134" s="18" t="s">
        <v>140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87</v>
      </c>
      <c r="BK134" s="231">
        <f>ROUND(I134*H134,2)</f>
        <v>0</v>
      </c>
      <c r="BL134" s="18" t="s">
        <v>551</v>
      </c>
      <c r="BM134" s="230" t="s">
        <v>552</v>
      </c>
    </row>
    <row r="135" spans="2:51" s="14" customFormat="1" ht="11.25">
      <c r="B135" s="243"/>
      <c r="C135" s="244"/>
      <c r="D135" s="234" t="s">
        <v>148</v>
      </c>
      <c r="E135" s="245" t="s">
        <v>1</v>
      </c>
      <c r="F135" s="246" t="s">
        <v>87</v>
      </c>
      <c r="G135" s="244"/>
      <c r="H135" s="247">
        <v>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148</v>
      </c>
      <c r="AU135" s="253" t="s">
        <v>89</v>
      </c>
      <c r="AV135" s="14" t="s">
        <v>89</v>
      </c>
      <c r="AW135" s="14" t="s">
        <v>34</v>
      </c>
      <c r="AX135" s="14" t="s">
        <v>87</v>
      </c>
      <c r="AY135" s="253" t="s">
        <v>140</v>
      </c>
    </row>
    <row r="136" spans="2:63" s="12" customFormat="1" ht="22.9" customHeight="1">
      <c r="B136" s="202"/>
      <c r="C136" s="203"/>
      <c r="D136" s="204" t="s">
        <v>78</v>
      </c>
      <c r="E136" s="216" t="s">
        <v>553</v>
      </c>
      <c r="F136" s="216" t="s">
        <v>554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SUM(P137:P138)</f>
        <v>0</v>
      </c>
      <c r="Q136" s="210"/>
      <c r="R136" s="211">
        <f>SUM(R137:R138)</f>
        <v>0</v>
      </c>
      <c r="S136" s="210"/>
      <c r="T136" s="212">
        <f>SUM(T137:T138)</f>
        <v>0</v>
      </c>
      <c r="AR136" s="213" t="s">
        <v>175</v>
      </c>
      <c r="AT136" s="214" t="s">
        <v>78</v>
      </c>
      <c r="AU136" s="214" t="s">
        <v>87</v>
      </c>
      <c r="AY136" s="213" t="s">
        <v>140</v>
      </c>
      <c r="BK136" s="215">
        <f>SUM(BK137:BK138)</f>
        <v>0</v>
      </c>
    </row>
    <row r="137" spans="1:65" s="2" customFormat="1" ht="16.5" customHeight="1">
      <c r="A137" s="35"/>
      <c r="B137" s="36"/>
      <c r="C137" s="218" t="s">
        <v>89</v>
      </c>
      <c r="D137" s="218" t="s">
        <v>142</v>
      </c>
      <c r="E137" s="219" t="s">
        <v>555</v>
      </c>
      <c r="F137" s="220" t="s">
        <v>556</v>
      </c>
      <c r="G137" s="221" t="s">
        <v>525</v>
      </c>
      <c r="H137" s="222">
        <v>1</v>
      </c>
      <c r="I137" s="223"/>
      <c r="J137" s="224">
        <f>ROUND(I137*H137,2)</f>
        <v>0</v>
      </c>
      <c r="K137" s="225"/>
      <c r="L137" s="40"/>
      <c r="M137" s="226" t="s">
        <v>1</v>
      </c>
      <c r="N137" s="227" t="s">
        <v>44</v>
      </c>
      <c r="O137" s="7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0" t="s">
        <v>551</v>
      </c>
      <c r="AT137" s="230" t="s">
        <v>142</v>
      </c>
      <c r="AU137" s="230" t="s">
        <v>89</v>
      </c>
      <c r="AY137" s="18" t="s">
        <v>140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87</v>
      </c>
      <c r="BK137" s="231">
        <f>ROUND(I137*H137,2)</f>
        <v>0</v>
      </c>
      <c r="BL137" s="18" t="s">
        <v>551</v>
      </c>
      <c r="BM137" s="230" t="s">
        <v>557</v>
      </c>
    </row>
    <row r="138" spans="2:51" s="14" customFormat="1" ht="22.5">
      <c r="B138" s="243"/>
      <c r="C138" s="244"/>
      <c r="D138" s="234" t="s">
        <v>148</v>
      </c>
      <c r="E138" s="245" t="s">
        <v>1</v>
      </c>
      <c r="F138" s="246" t="s">
        <v>558</v>
      </c>
      <c r="G138" s="244"/>
      <c r="H138" s="247">
        <v>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148</v>
      </c>
      <c r="AU138" s="253" t="s">
        <v>89</v>
      </c>
      <c r="AV138" s="14" t="s">
        <v>89</v>
      </c>
      <c r="AW138" s="14" t="s">
        <v>34</v>
      </c>
      <c r="AX138" s="14" t="s">
        <v>87</v>
      </c>
      <c r="AY138" s="253" t="s">
        <v>140</v>
      </c>
    </row>
    <row r="139" spans="2:63" s="12" customFormat="1" ht="22.9" customHeight="1">
      <c r="B139" s="202"/>
      <c r="C139" s="203"/>
      <c r="D139" s="204" t="s">
        <v>78</v>
      </c>
      <c r="E139" s="216" t="s">
        <v>559</v>
      </c>
      <c r="F139" s="216" t="s">
        <v>119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SUM(P140:P141)</f>
        <v>0</v>
      </c>
      <c r="Q139" s="210"/>
      <c r="R139" s="211">
        <f>SUM(R140:R141)</f>
        <v>0</v>
      </c>
      <c r="S139" s="210"/>
      <c r="T139" s="212">
        <f>SUM(T140:T141)</f>
        <v>0</v>
      </c>
      <c r="AR139" s="213" t="s">
        <v>175</v>
      </c>
      <c r="AT139" s="214" t="s">
        <v>78</v>
      </c>
      <c r="AU139" s="214" t="s">
        <v>87</v>
      </c>
      <c r="AY139" s="213" t="s">
        <v>140</v>
      </c>
      <c r="BK139" s="215">
        <f>SUM(BK140:BK141)</f>
        <v>0</v>
      </c>
    </row>
    <row r="140" spans="1:65" s="2" customFormat="1" ht="16.5" customHeight="1">
      <c r="A140" s="35"/>
      <c r="B140" s="36"/>
      <c r="C140" s="218" t="s">
        <v>159</v>
      </c>
      <c r="D140" s="218" t="s">
        <v>142</v>
      </c>
      <c r="E140" s="219" t="s">
        <v>560</v>
      </c>
      <c r="F140" s="220" t="s">
        <v>561</v>
      </c>
      <c r="G140" s="221" t="s">
        <v>525</v>
      </c>
      <c r="H140" s="222">
        <v>1</v>
      </c>
      <c r="I140" s="223"/>
      <c r="J140" s="224">
        <f>ROUND(I140*H140,2)</f>
        <v>0</v>
      </c>
      <c r="K140" s="225"/>
      <c r="L140" s="40"/>
      <c r="M140" s="226" t="s">
        <v>1</v>
      </c>
      <c r="N140" s="227" t="s">
        <v>44</v>
      </c>
      <c r="O140" s="7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0" t="s">
        <v>551</v>
      </c>
      <c r="AT140" s="230" t="s">
        <v>142</v>
      </c>
      <c r="AU140" s="230" t="s">
        <v>89</v>
      </c>
      <c r="AY140" s="18" t="s">
        <v>140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87</v>
      </c>
      <c r="BK140" s="231">
        <f>ROUND(I140*H140,2)</f>
        <v>0</v>
      </c>
      <c r="BL140" s="18" t="s">
        <v>551</v>
      </c>
      <c r="BM140" s="230" t="s">
        <v>562</v>
      </c>
    </row>
    <row r="141" spans="2:51" s="14" customFormat="1" ht="11.25">
      <c r="B141" s="243"/>
      <c r="C141" s="244"/>
      <c r="D141" s="234" t="s">
        <v>148</v>
      </c>
      <c r="E141" s="245" t="s">
        <v>1</v>
      </c>
      <c r="F141" s="246" t="s">
        <v>87</v>
      </c>
      <c r="G141" s="244"/>
      <c r="H141" s="247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148</v>
      </c>
      <c r="AU141" s="253" t="s">
        <v>89</v>
      </c>
      <c r="AV141" s="14" t="s">
        <v>89</v>
      </c>
      <c r="AW141" s="14" t="s">
        <v>34</v>
      </c>
      <c r="AX141" s="14" t="s">
        <v>87</v>
      </c>
      <c r="AY141" s="253" t="s">
        <v>140</v>
      </c>
    </row>
    <row r="142" spans="2:63" s="12" customFormat="1" ht="22.9" customHeight="1">
      <c r="B142" s="202"/>
      <c r="C142" s="203"/>
      <c r="D142" s="204" t="s">
        <v>78</v>
      </c>
      <c r="E142" s="216" t="s">
        <v>563</v>
      </c>
      <c r="F142" s="216" t="s">
        <v>97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SUM(P143:P145)</f>
        <v>0</v>
      </c>
      <c r="Q142" s="210"/>
      <c r="R142" s="211">
        <f>SUM(R143:R145)</f>
        <v>0</v>
      </c>
      <c r="S142" s="210"/>
      <c r="T142" s="212">
        <f>SUM(T143:T145)</f>
        <v>0</v>
      </c>
      <c r="AR142" s="213" t="s">
        <v>175</v>
      </c>
      <c r="AT142" s="214" t="s">
        <v>78</v>
      </c>
      <c r="AU142" s="214" t="s">
        <v>87</v>
      </c>
      <c r="AY142" s="213" t="s">
        <v>140</v>
      </c>
      <c r="BK142" s="215">
        <f>SUM(BK143:BK145)</f>
        <v>0</v>
      </c>
    </row>
    <row r="143" spans="1:65" s="2" customFormat="1" ht="16.5" customHeight="1">
      <c r="A143" s="35"/>
      <c r="B143" s="36"/>
      <c r="C143" s="218" t="s">
        <v>146</v>
      </c>
      <c r="D143" s="218" t="s">
        <v>142</v>
      </c>
      <c r="E143" s="219" t="s">
        <v>564</v>
      </c>
      <c r="F143" s="220" t="s">
        <v>565</v>
      </c>
      <c r="G143" s="221" t="s">
        <v>525</v>
      </c>
      <c r="H143" s="222">
        <v>1</v>
      </c>
      <c r="I143" s="223"/>
      <c r="J143" s="224">
        <f>ROUND(I143*H143,2)</f>
        <v>0</v>
      </c>
      <c r="K143" s="225"/>
      <c r="L143" s="40"/>
      <c r="M143" s="226" t="s">
        <v>1</v>
      </c>
      <c r="N143" s="227" t="s">
        <v>44</v>
      </c>
      <c r="O143" s="7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0" t="s">
        <v>551</v>
      </c>
      <c r="AT143" s="230" t="s">
        <v>142</v>
      </c>
      <c r="AU143" s="230" t="s">
        <v>89</v>
      </c>
      <c r="AY143" s="18" t="s">
        <v>140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87</v>
      </c>
      <c r="BK143" s="231">
        <f>ROUND(I143*H143,2)</f>
        <v>0</v>
      </c>
      <c r="BL143" s="18" t="s">
        <v>551</v>
      </c>
      <c r="BM143" s="230" t="s">
        <v>566</v>
      </c>
    </row>
    <row r="144" spans="2:51" s="13" customFormat="1" ht="11.25">
      <c r="B144" s="232"/>
      <c r="C144" s="233"/>
      <c r="D144" s="234" t="s">
        <v>148</v>
      </c>
      <c r="E144" s="235" t="s">
        <v>1</v>
      </c>
      <c r="F144" s="236" t="s">
        <v>567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148</v>
      </c>
      <c r="AU144" s="242" t="s">
        <v>89</v>
      </c>
      <c r="AV144" s="13" t="s">
        <v>87</v>
      </c>
      <c r="AW144" s="13" t="s">
        <v>34</v>
      </c>
      <c r="AX144" s="13" t="s">
        <v>79</v>
      </c>
      <c r="AY144" s="242" t="s">
        <v>140</v>
      </c>
    </row>
    <row r="145" spans="2:51" s="14" customFormat="1" ht="11.25">
      <c r="B145" s="243"/>
      <c r="C145" s="244"/>
      <c r="D145" s="234" t="s">
        <v>148</v>
      </c>
      <c r="E145" s="245" t="s">
        <v>1</v>
      </c>
      <c r="F145" s="246" t="s">
        <v>568</v>
      </c>
      <c r="G145" s="244"/>
      <c r="H145" s="247">
        <v>1</v>
      </c>
      <c r="I145" s="248"/>
      <c r="J145" s="244"/>
      <c r="K145" s="244"/>
      <c r="L145" s="249"/>
      <c r="M145" s="287"/>
      <c r="N145" s="288"/>
      <c r="O145" s="288"/>
      <c r="P145" s="288"/>
      <c r="Q145" s="288"/>
      <c r="R145" s="288"/>
      <c r="S145" s="288"/>
      <c r="T145" s="289"/>
      <c r="AT145" s="253" t="s">
        <v>148</v>
      </c>
      <c r="AU145" s="253" t="s">
        <v>89</v>
      </c>
      <c r="AV145" s="14" t="s">
        <v>89</v>
      </c>
      <c r="AW145" s="14" t="s">
        <v>34</v>
      </c>
      <c r="AX145" s="14" t="s">
        <v>87</v>
      </c>
      <c r="AY145" s="253" t="s">
        <v>140</v>
      </c>
    </row>
    <row r="146" spans="1:31" s="2" customFormat="1" ht="6.95" customHeight="1">
      <c r="A146" s="35"/>
      <c r="B146" s="55"/>
      <c r="C146" s="56"/>
      <c r="D146" s="56"/>
      <c r="E146" s="56"/>
      <c r="F146" s="56"/>
      <c r="G146" s="56"/>
      <c r="H146" s="56"/>
      <c r="I146" s="155"/>
      <c r="J146" s="56"/>
      <c r="K146" s="56"/>
      <c r="L146" s="40"/>
      <c r="M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</sheetData>
  <sheetProtection algorithmName="SHA-512" hashValue="ek/4VCEA6e1QMrTAUPhzZMGyly3G87AKDTZfJKIPjSi65P3zTdbxpdUyQ+Coo7KCX2ZA4gQBpKuFg+ZrewaHZw==" saltValue="BWMqk8uCsYzA9Z6uo/pEmr53VkPnvI6f5a/x/Y7wpZLQApAWQm9+YzXInY0jsG2pIgXTATp/Lhw38uW/us00uw==" spinCount="100000" sheet="1" objects="1" scenarios="1" formatColumns="0" formatRows="0" autoFilter="0"/>
  <autoFilter ref="C130:K145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Stavarka07</dc:creator>
  <cp:keywords/>
  <dc:description/>
  <cp:lastModifiedBy>Monika Božková</cp:lastModifiedBy>
  <dcterms:created xsi:type="dcterms:W3CDTF">2020-01-09T21:47:52Z</dcterms:created>
  <dcterms:modified xsi:type="dcterms:W3CDTF">2020-01-13T08:06:19Z</dcterms:modified>
  <cp:category/>
  <cp:version/>
  <cp:contentType/>
  <cp:contentStatus/>
</cp:coreProperties>
</file>