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snajdr\Documents\HOŘOVICE - Projekty\07 ZDS\Na Kopečku, Nádražní - komunikace - 2021.04 - ZDS\"/>
    </mc:Choice>
  </mc:AlternateContent>
  <xr:revisionPtr revIDLastSave="0" documentId="8_{14B1AE6C-B5A0-4BB1-B55E-7FFFDEEB09A3}" xr6:coauthVersionLast="46" xr6:coauthVersionMax="46" xr10:uidLastSave="{00000000-0000-0000-0000-000000000000}"/>
  <bookViews>
    <workbookView xWindow="45" yWindow="600" windowWidth="28755" windowHeight="15600" xr2:uid="{00000000-000D-0000-FFFF-FFFF00000000}"/>
  </bookViews>
  <sheets>
    <sheet name="Krycí list rozpočtu" sheetId="1" r:id="rId1"/>
    <sheet name="Rekapitulace rozpočtu" sheetId="2" r:id="rId2"/>
    <sheet name="Rozpočet" sheetId="3" r:id="rId3"/>
  </sheets>
  <definedNames>
    <definedName name="_xlnm.Print_Titles" localSheetId="1">'Rekapitulace rozpočtu'!$1:$13</definedName>
    <definedName name="_xlnm.Print_Titles" localSheetId="2">Rozpočet!$1:$13</definedName>
    <definedName name="_xlnm.Print_Area" localSheetId="1">'Rekapitulace rozpočtu'!$A$1:$C$17</definedName>
    <definedName name="_xlnm.Print_Area" localSheetId="2">Rozpočet!$A$1:$L$60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3" l="1"/>
  <c r="A14" i="2" l="1"/>
  <c r="B14" i="2"/>
  <c r="A15" i="2"/>
  <c r="B15" i="2"/>
  <c r="A16" i="2"/>
  <c r="B16" i="2"/>
  <c r="B17" i="2"/>
  <c r="I15" i="3"/>
  <c r="E38" i="1" s="1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59" i="3"/>
  <c r="C9" i="3"/>
  <c r="C8" i="3"/>
  <c r="C7" i="3"/>
  <c r="C5" i="3"/>
  <c r="C4" i="3"/>
  <c r="C3" i="3"/>
  <c r="C2" i="3"/>
  <c r="B9" i="2"/>
  <c r="B8" i="2"/>
  <c r="B7" i="2"/>
  <c r="B5" i="2"/>
  <c r="B4" i="2"/>
  <c r="B3" i="2"/>
  <c r="B2" i="2"/>
  <c r="R45" i="1"/>
  <c r="K45" i="1"/>
  <c r="E45" i="1"/>
  <c r="J44" i="1"/>
  <c r="R43" i="1"/>
  <c r="R44" i="1" s="1"/>
  <c r="E43" i="1"/>
  <c r="P42" i="1"/>
  <c r="E42" i="1"/>
  <c r="P41" i="1"/>
  <c r="E41" i="1"/>
  <c r="P40" i="1"/>
  <c r="E40" i="1"/>
  <c r="P39" i="1"/>
  <c r="E39" i="1"/>
  <c r="P38" i="1"/>
  <c r="R35" i="1"/>
  <c r="J35" i="1"/>
  <c r="E35" i="1"/>
  <c r="I31" i="3" l="1"/>
  <c r="C15" i="2" s="1"/>
  <c r="I14" i="3"/>
  <c r="C14" i="2" s="1"/>
  <c r="E44" i="1"/>
  <c r="R47" i="1" s="1"/>
  <c r="I51" i="3"/>
  <c r="C16" i="2" s="1"/>
  <c r="I60" i="3" l="1"/>
  <c r="C17" i="2" s="1"/>
  <c r="O48" i="1"/>
  <c r="R48" i="1" s="1"/>
  <c r="R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K11" authorId="0" shapeId="0" xr:uid="{00000000-0006-0000-0200-000001000000}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<sst xmlns="http://schemas.openxmlformats.org/spreadsheetml/2006/main" count="345" uniqueCount="171">
  <si>
    <t>KRYCÍ LIST ROZPOČTU</t>
  </si>
  <si>
    <t>JKSO</t>
  </si>
  <si>
    <t>Kód stavby</t>
  </si>
  <si>
    <t>EČO</t>
  </si>
  <si>
    <t>Kód objektu</t>
  </si>
  <si>
    <t>Kód časti</t>
  </si>
  <si>
    <t>1</t>
  </si>
  <si>
    <t>Názov podčasti</t>
  </si>
  <si>
    <t xml:space="preserve"> </t>
  </si>
  <si>
    <t>Kód podčasti</t>
  </si>
  <si>
    <t>IČO</t>
  </si>
  <si>
    <t>DIČ</t>
  </si>
  <si>
    <t>Projektant</t>
  </si>
  <si>
    <t>Rozpočet číslo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</si>
  <si>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</si>
  <si>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</si>
  <si>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</si>
  <si>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</si>
  <si>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</si>
  <si>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</si>
  <si>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</si>
  <si>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</si>
  <si>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B</t>
  </si>
  <si>
    <t>C</t>
  </si>
  <si>
    <t>HSV</t>
  </si>
  <si>
    <t>Dodávky</t>
  </si>
  <si>
    <t>%</t>
  </si>
  <si>
    <t>Montáž</t>
  </si>
  <si>
    <t>Mimostav. doprava</t>
  </si>
  <si>
    <t>PSV</t>
  </si>
  <si>
    <t>"M"</t>
  </si>
  <si>
    <t>VRN z rozpočtu</t>
  </si>
  <si>
    <t>ZRN (r. 1-6)</t>
  </si>
  <si>
    <t>DN (r. 8-11)</t>
  </si>
  <si>
    <t>VRN (r. 13-18)</t>
  </si>
  <si>
    <t>HZS</t>
  </si>
  <si>
    <t>D</t>
  </si>
  <si>
    <t>Celkové náklady</t>
  </si>
  <si>
    <t>DPH</t>
  </si>
  <si>
    <t>Cena s DPH (r. 23-25)</t>
  </si>
  <si>
    <t>E</t>
  </si>
  <si>
    <t>Stavba:</t>
  </si>
  <si>
    <t>Objekt:</t>
  </si>
  <si>
    <t xml:space="preserve">JKSO: </t>
  </si>
  <si>
    <t>Kód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</si>
  <si>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</si>
  <si>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</si>
  <si>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</si>
  <si>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</si>
  <si>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</si>
  <si>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</si>
  <si>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</si>
  <si>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</si>
  <si>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</si>
  <si>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</si>
  <si>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</si>
  <si>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</si>
  <si>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Na Kopečku</t>
  </si>
  <si>
    <t>H1</t>
  </si>
  <si>
    <t>Odkopávky a prokopávky nezapažené pro silnice objemu do 1000 m3 v hornině tř. 1 a 2</t>
  </si>
  <si>
    <t>m3</t>
  </si>
  <si>
    <t>P</t>
  </si>
  <si>
    <t>2</t>
  </si>
  <si>
    <t>Vodorovné přemístění výkopku/sypaniny z horniny
tř. 1 až 4 na skládku</t>
  </si>
  <si>
    <t>3</t>
  </si>
  <si>
    <t>Poplatek za uložení stavebního odpadu - zeminy a kameniva na skládce</t>
  </si>
  <si>
    <t>t</t>
  </si>
  <si>
    <t>4</t>
  </si>
  <si>
    <t>Podklad ze štěrkodrtě ŠD tl 150 mm</t>
  </si>
  <si>
    <t>m2</t>
  </si>
  <si>
    <t>5</t>
  </si>
  <si>
    <t>Asfaltový beton vrstva podkladní ACP 22 (obalované kamenivo OKS) tl 70 mm š do 3 m</t>
  </si>
  <si>
    <t>6</t>
  </si>
  <si>
    <t>Asfaltový beton vrstva obrusná ACO 11 (ABS) tř. I tl 40 mm š do 3 m z nemodifikovaného asfaltu</t>
  </si>
  <si>
    <t>7</t>
  </si>
  <si>
    <t>Postřik živičný spojovací z asfaltu v množství 0,30 kg/m2</t>
  </si>
  <si>
    <t>8</t>
  </si>
  <si>
    <t>Čištění komunikace</t>
  </si>
  <si>
    <t>9</t>
  </si>
  <si>
    <t>Očištění a výšková úprava obrubníků</t>
  </si>
  <si>
    <t>m</t>
  </si>
  <si>
    <t>10</t>
  </si>
  <si>
    <t>Osazení silničního obrubníku do lože z betonu prostého s boční opěrou</t>
  </si>
  <si>
    <t>11</t>
  </si>
  <si>
    <t>obrubník betonový šedý 15 x 25 x 100 cm</t>
  </si>
  <si>
    <t>ks</t>
  </si>
  <si>
    <t>12</t>
  </si>
  <si>
    <t>Výměna mříží vpustí D400</t>
  </si>
  <si>
    <t>13</t>
  </si>
  <si>
    <t>Výšková úprava stávající uliční vpusti mříže</t>
  </si>
  <si>
    <t>14</t>
  </si>
  <si>
    <t>Výšková úprava stávajícího uličního poklopu kanalizace</t>
  </si>
  <si>
    <t>15</t>
  </si>
  <si>
    <t>Výšková úprava krycího hrnce, šoupěte nebo hydrantu</t>
  </si>
  <si>
    <t>16</t>
  </si>
  <si>
    <t>Čištění žlabu</t>
  </si>
  <si>
    <t>Nádražní</t>
  </si>
  <si>
    <t>17</t>
  </si>
  <si>
    <t>Frézování živičného krytu tl 100 mm pruh š 2 m pl do 1000 m2 bez překážek v trase</t>
  </si>
  <si>
    <t>18</t>
  </si>
  <si>
    <t>Odstranění podkladu živičného tl 100 mm strojně</t>
  </si>
  <si>
    <t>19</t>
  </si>
  <si>
    <t>Odvoz suti a vybouraných hmot na skládku nebo meziskládku se složením</t>
  </si>
  <si>
    <t>20</t>
  </si>
  <si>
    <t>Poplatek za uložení na skládce (skládkovné) stavebního odpadu směsného</t>
  </si>
  <si>
    <t>21</t>
  </si>
  <si>
    <t>22</t>
  </si>
  <si>
    <t>Vodorovné přemístění výkopku/sypaniny z horninytř. 1 až 4 na skládku</t>
  </si>
  <si>
    <t>23</t>
  </si>
  <si>
    <t>24</t>
  </si>
  <si>
    <t>Přehutnění podkladu</t>
  </si>
  <si>
    <t>25</t>
  </si>
  <si>
    <t>Podklad ze směsi stmelené cementem SC I tl 150 mm</t>
  </si>
  <si>
    <t>26</t>
  </si>
  <si>
    <t>Postřik živičný infiltrační s posypem z asfaltu množství 0,7 kg/m2</t>
  </si>
  <si>
    <t>27</t>
  </si>
  <si>
    <t>Asfaltový beton vrstva podkladní ACP 16 (obalované kamenivo OKS) tl 60 mm š do 3 m</t>
  </si>
  <si>
    <t>28</t>
  </si>
  <si>
    <t>29</t>
  </si>
  <si>
    <t>Oprava dolního schodiště</t>
  </si>
  <si>
    <t>kpl</t>
  </si>
  <si>
    <t>Těsnění spár zálivkou za studena pro komůrky š 10 mm hl 25 mm s těsnicím profilem</t>
  </si>
  <si>
    <t>Úprava vzdušníku</t>
  </si>
  <si>
    <t>Odkopávky a prokopávky nezapažené v hornině tř. 1 a 2 - ručně, vč. odvozu a skládky</t>
  </si>
  <si>
    <t>Podklad ze štěrkodrtě ŠD tl 100 mm</t>
  </si>
  <si>
    <t>ŽB konstrukce vč bednění a výztuže</t>
  </si>
  <si>
    <t>Očištění ŽB konstrukcí</t>
  </si>
  <si>
    <t>Ochranný nátěr ŽB konstrukcí</t>
  </si>
  <si>
    <t>Kačírek tl. 100mm; zřízení vč. materiálu</t>
  </si>
  <si>
    <t>Celkem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</si>
  <si>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</si>
  <si>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</si>
  <si>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</si>
  <si>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</si>
  <si>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</si>
  <si>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</si>
  <si>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</si>
  <si>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REKAPITULACE ROZPOČTU</t>
  </si>
  <si>
    <t>Oprava místních komunikací v Hořovicích</t>
  </si>
  <si>
    <t>CZK</t>
  </si>
  <si>
    <t>28.04.2021</t>
  </si>
  <si>
    <t>Název stavby</t>
  </si>
  <si>
    <t>Název objektu</t>
  </si>
  <si>
    <t>Název části</t>
  </si>
  <si>
    <t>Zpracoval</t>
  </si>
  <si>
    <t>Místo</t>
  </si>
  <si>
    <t>Dne</t>
  </si>
  <si>
    <t xml:space="preserve">               Měrné a účelové jednotky</t>
  </si>
  <si>
    <t>Základní rozp. náklady</t>
  </si>
  <si>
    <t>Dopňkové náklady</t>
  </si>
  <si>
    <t>Vedlejší rozpočtové náklady</t>
  </si>
  <si>
    <t>Práce přesčas</t>
  </si>
  <si>
    <t>Bez pevné podl.</t>
  </si>
  <si>
    <t>Kulturní památka</t>
  </si>
  <si>
    <t>Kompl. činnost</t>
  </si>
  <si>
    <t>Zařízení staveniště</t>
  </si>
  <si>
    <t>Územní vlivy</t>
  </si>
  <si>
    <t>Provozní vlivy</t>
  </si>
  <si>
    <t xml:space="preserve">Ostatní </t>
  </si>
  <si>
    <t>Ostatní náklady</t>
  </si>
  <si>
    <t>Datum a podpis</t>
  </si>
  <si>
    <t>Objednatel</t>
  </si>
  <si>
    <t>Zhotovitel</t>
  </si>
  <si>
    <t>Razítko</t>
  </si>
  <si>
    <t>Součet 7, 12, 19-22</t>
  </si>
  <si>
    <t>Dodávky zadavatele</t>
  </si>
  <si>
    <t>Klouzavá doložka</t>
  </si>
  <si>
    <t>Zvýhodnění + -</t>
  </si>
  <si>
    <t>Přípočty a odpočty</t>
  </si>
  <si>
    <t>Město Hořovice</t>
  </si>
  <si>
    <t>Uliční vpusť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</si>
</sst>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;\-####"/>
    <numFmt numFmtId="165" formatCode="#,##0.0;\-#,##0.0"/>
    <numFmt numFmtId="166" formatCode="#,##0.000"/>
    <numFmt numFmtId="167" formatCode="0.0"/>
  </numFmts>
  <fonts count="22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29">
    <xf numFmtId="0" fontId="0" fillId="0" borderId="0" xfId="0" applyAlignment="1"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7" fillId="0" borderId="31" xfId="0" applyNumberFormat="1" applyFont="1" applyBorder="1" applyAlignment="1" applyProtection="1">
      <alignment horizontal="right" vertical="center"/>
    </xf>
    <xf numFmtId="39" fontId="7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7" fillId="0" borderId="30" xfId="0" applyNumberFormat="1" applyFont="1" applyBorder="1" applyAlignment="1" applyProtection="1">
      <alignment horizontal="right" vertical="center"/>
    </xf>
    <xf numFmtId="39" fontId="7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39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39" fontId="0" fillId="0" borderId="18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37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39" fontId="7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7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38" xfId="0" applyNumberFormat="1" applyFont="1" applyBorder="1" applyAlignment="1" applyProtection="1">
      <alignment horizontal="right" vertical="center"/>
    </xf>
    <xf numFmtId="39" fontId="7" fillId="0" borderId="22" xfId="0" applyNumberFormat="1" applyFont="1" applyBorder="1" applyAlignment="1" applyProtection="1">
      <alignment horizontal="right" vertical="center"/>
    </xf>
    <xf numFmtId="37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4" fillId="0" borderId="0" xfId="0" applyNumberFormat="1" applyFont="1" applyAlignment="1" applyProtection="1">
      <alignment horizontal="right" vertical="center"/>
    </xf>
    <xf numFmtId="39" fontId="3" fillId="0" borderId="19" xfId="0" applyNumberFormat="1" applyFont="1" applyBorder="1" applyAlignment="1" applyProtection="1">
      <alignment horizontal="right" vertical="center"/>
    </xf>
    <xf numFmtId="39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39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4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4" fontId="5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NumberFormat="1" applyFont="1" applyFill="1" applyBorder="1" applyAlignment="1" applyProtection="1">
      <alignment horizontal="center" vertical="center" wrapText="1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5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 wrapText="1"/>
    </xf>
    <xf numFmtId="4" fontId="0" fillId="2" borderId="0" xfId="0" applyNumberFormat="1" applyFont="1" applyFill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1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Alignment="1" applyProtection="1">
      <alignment horizontal="center"/>
    </xf>
    <xf numFmtId="166" fontId="3" fillId="4" borderId="0" xfId="0" applyNumberFormat="1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right"/>
    </xf>
    <xf numFmtId="167" fontId="3" fillId="4" borderId="0" xfId="0" applyNumberFormat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14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166" fontId="3" fillId="4" borderId="0" xfId="0" applyNumberFormat="1" applyFont="1" applyFill="1" applyAlignment="1" applyProtection="1">
      <alignment horizontal="right" vertical="center"/>
    </xf>
    <xf numFmtId="4" fontId="3" fillId="4" borderId="0" xfId="0" applyNumberFormat="1" applyFont="1" applyFill="1" applyAlignment="1" applyProtection="1">
      <alignment horizontal="right" vertical="center"/>
    </xf>
    <xf numFmtId="0" fontId="3" fillId="5" borderId="47" xfId="0" applyNumberFormat="1" applyFont="1" applyFill="1" applyBorder="1" applyAlignment="1" applyProtection="1">
      <alignment horizontal="center" vertical="center" wrapText="1"/>
    </xf>
    <xf numFmtId="0" fontId="3" fillId="5" borderId="48" xfId="0" applyNumberFormat="1" applyFont="1" applyFill="1" applyBorder="1" applyAlignment="1" applyProtection="1">
      <alignment horizontal="center" vertical="center" wrapText="1"/>
    </xf>
    <xf numFmtId="0" fontId="3" fillId="5" borderId="49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3" fillId="5" borderId="50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 wrapText="1"/>
    </xf>
    <xf numFmtId="0" fontId="3" fillId="5" borderId="52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166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6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7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right" vertical="top"/>
    </xf>
    <xf numFmtId="0" fontId="20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quotePrefix="1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left" vertical="top" wrapText="1"/>
    </xf>
    <xf numFmtId="166" fontId="20" fillId="0" borderId="0" xfId="0" applyNumberFormat="1" applyFont="1" applyFill="1" applyAlignment="1" applyProtection="1">
      <alignment horizontal="right" vertical="top"/>
    </xf>
    <xf numFmtId="4" fontId="20" fillId="0" borderId="0" xfId="0" applyNumberFormat="1" applyFont="1" applyFill="1" applyAlignment="1" applyProtection="1">
      <alignment horizontal="right" vertical="top"/>
    </xf>
    <xf numFmtId="167" fontId="20" fillId="0" borderId="0" xfId="0" applyNumberFormat="1" applyFont="1" applyFill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right" vertical="top"/>
    </xf>
    <xf numFmtId="0" fontId="18" fillId="0" borderId="54" xfId="0" applyFont="1" applyFill="1" applyBorder="1" applyAlignment="1" applyProtection="1">
      <alignment horizontal="left" vertical="top"/>
    </xf>
    <xf numFmtId="0" fontId="18" fillId="0" borderId="54" xfId="0" quotePrefix="1" applyFont="1" applyFill="1" applyBorder="1" applyAlignment="1" applyProtection="1">
      <alignment horizontal="left" vertical="top"/>
    </xf>
    <xf numFmtId="0" fontId="18" fillId="0" borderId="54" xfId="0" applyFont="1" applyFill="1" applyBorder="1" applyAlignment="1" applyProtection="1">
      <alignment horizontal="left" vertical="top" wrapText="1"/>
    </xf>
    <xf numFmtId="0" fontId="18" fillId="0" borderId="54" xfId="0" applyFont="1" applyFill="1" applyBorder="1" applyAlignment="1" applyProtection="1">
      <alignment horizontal="center" vertical="top"/>
    </xf>
    <xf numFmtId="166" fontId="18" fillId="0" borderId="54" xfId="0" applyNumberFormat="1" applyFont="1" applyFill="1" applyBorder="1" applyAlignment="1" applyProtection="1">
      <alignment horizontal="right" vertical="top"/>
    </xf>
    <xf numFmtId="4" fontId="18" fillId="0" borderId="54" xfId="0" applyNumberFormat="1" applyFont="1" applyFill="1" applyBorder="1" applyAlignment="1" applyProtection="1">
      <alignment horizontal="right" vertical="top"/>
    </xf>
    <xf numFmtId="0" fontId="18" fillId="0" borderId="55" xfId="0" quotePrefix="1" applyFont="1" applyFill="1" applyBorder="1" applyAlignment="1" applyProtection="1">
      <alignment horizontal="center" vertical="top"/>
    </xf>
    <xf numFmtId="0" fontId="18" fillId="0" borderId="47" xfId="0" quotePrefix="1" applyFont="1" applyFill="1" applyBorder="1" applyAlignment="1" applyProtection="1">
      <alignment horizontal="center" vertical="top"/>
    </xf>
    <xf numFmtId="0" fontId="18" fillId="0" borderId="48" xfId="0" applyFont="1" applyFill="1" applyBorder="1" applyAlignment="1" applyProtection="1">
      <alignment horizontal="left" vertical="top"/>
    </xf>
    <xf numFmtId="0" fontId="18" fillId="0" borderId="48" xfId="0" quotePrefix="1" applyFont="1" applyFill="1" applyBorder="1" applyAlignment="1" applyProtection="1">
      <alignment horizontal="left" vertical="top"/>
    </xf>
    <xf numFmtId="0" fontId="18" fillId="0" borderId="48" xfId="0" applyFont="1" applyFill="1" applyBorder="1" applyAlignment="1" applyProtection="1">
      <alignment horizontal="left" vertical="top" wrapText="1"/>
    </xf>
    <xf numFmtId="0" fontId="18" fillId="0" borderId="48" xfId="0" applyFont="1" applyFill="1" applyBorder="1" applyAlignment="1" applyProtection="1">
      <alignment horizontal="center" vertical="top"/>
    </xf>
    <xf numFmtId="166" fontId="18" fillId="0" borderId="48" xfId="0" applyNumberFormat="1" applyFont="1" applyFill="1" applyBorder="1" applyAlignment="1" applyProtection="1">
      <alignment horizontal="right" vertical="top"/>
    </xf>
    <xf numFmtId="4" fontId="18" fillId="0" borderId="48" xfId="0" applyNumberFormat="1" applyFont="1" applyFill="1" applyBorder="1" applyAlignment="1" applyProtection="1">
      <alignment horizontal="right" vertical="top"/>
    </xf>
    <xf numFmtId="0" fontId="18" fillId="0" borderId="50" xfId="0" quotePrefix="1" applyFont="1" applyFill="1" applyBorder="1" applyAlignment="1" applyProtection="1">
      <alignment horizontal="center" vertical="top"/>
    </xf>
    <xf numFmtId="0" fontId="18" fillId="0" borderId="51" xfId="0" applyFont="1" applyFill="1" applyBorder="1" applyAlignment="1" applyProtection="1">
      <alignment horizontal="left" vertical="top"/>
    </xf>
    <xf numFmtId="0" fontId="18" fillId="0" borderId="51" xfId="0" quotePrefix="1" applyFont="1" applyFill="1" applyBorder="1" applyAlignment="1" applyProtection="1">
      <alignment horizontal="left" vertical="top"/>
    </xf>
    <xf numFmtId="0" fontId="18" fillId="0" borderId="51" xfId="0" applyFont="1" applyFill="1" applyBorder="1" applyAlignment="1" applyProtection="1">
      <alignment horizontal="left" vertical="top" wrapText="1"/>
    </xf>
    <xf numFmtId="0" fontId="18" fillId="0" borderId="51" xfId="0" applyFont="1" applyFill="1" applyBorder="1" applyAlignment="1" applyProtection="1">
      <alignment horizontal="center" vertical="top"/>
    </xf>
    <xf numFmtId="166" fontId="18" fillId="0" borderId="51" xfId="0" applyNumberFormat="1" applyFont="1" applyFill="1" applyBorder="1" applyAlignment="1" applyProtection="1">
      <alignment horizontal="right" vertical="top"/>
    </xf>
    <xf numFmtId="4" fontId="18" fillId="0" borderId="51" xfId="0" applyNumberFormat="1" applyFont="1" applyFill="1" applyBorder="1" applyAlignment="1" applyProtection="1">
      <alignment horizontal="right" vertical="top"/>
    </xf>
    <xf numFmtId="167" fontId="18" fillId="0" borderId="49" xfId="0" applyNumberFormat="1" applyFont="1" applyFill="1" applyBorder="1" applyAlignment="1" applyProtection="1">
      <alignment horizontal="right" vertical="top"/>
    </xf>
    <xf numFmtId="167" fontId="18" fillId="0" borderId="56" xfId="0" applyNumberFormat="1" applyFont="1" applyFill="1" applyBorder="1" applyAlignment="1" applyProtection="1">
      <alignment horizontal="right" vertical="top"/>
    </xf>
    <xf numFmtId="167" fontId="18" fillId="0" borderId="52" xfId="0" applyNumberFormat="1" applyFont="1" applyFill="1" applyBorder="1" applyAlignment="1" applyProtection="1">
      <alignment horizontal="right" vertical="top"/>
    </xf>
    <xf numFmtId="0" fontId="21" fillId="0" borderId="0" xfId="0" applyFont="1" applyFill="1" applyAlignment="1" applyProtection="1">
      <alignment horizontal="center" vertical="top"/>
    </xf>
    <xf numFmtId="0" fontId="21" fillId="0" borderId="0" xfId="0" applyFont="1" applyFill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top" wrapText="1"/>
    </xf>
    <xf numFmtId="166" fontId="21" fillId="0" borderId="0" xfId="0" applyNumberFormat="1" applyFont="1" applyFill="1" applyAlignment="1" applyProtection="1">
      <alignment horizontal="right" vertical="top"/>
    </xf>
    <xf numFmtId="4" fontId="21" fillId="0" borderId="0" xfId="0" applyNumberFormat="1" applyFont="1" applyFill="1" applyAlignment="1" applyProtection="1">
      <alignment horizontal="right" vertical="top"/>
    </xf>
    <xf numFmtId="167" fontId="21" fillId="0" borderId="0" xfId="0" applyNumberFormat="1" applyFont="1" applyFill="1" applyAlignment="1" applyProtection="1">
      <alignment horizontal="right" vertical="top"/>
    </xf>
    <xf numFmtId="0" fontId="21" fillId="0" borderId="0" xfId="0" applyFont="1" applyFill="1" applyBorder="1" applyAlignment="1" applyProtection="1">
      <alignment horizontal="right" vertical="top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RY">
    <pageSetUpPr fitToPage="1"/>
  </sheetPr>
  <dimension ref="A1:S54"/>
  <sheetViews>
    <sheetView showGridLines="0" tabSelected="1" workbookViewId="0">
      <selection activeCell="I2" sqref="I2"/>
    </sheetView>
  </sheetViews>
  <sheetFormatPr defaultColWidth="9.140625" defaultRowHeight="12.75" customHeight="1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3.2851562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141</v>
      </c>
      <c r="C5" s="16"/>
      <c r="D5" s="16"/>
      <c r="E5" s="17" t="s">
        <v>138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1</v>
      </c>
      <c r="P5" s="17"/>
      <c r="Q5" s="20"/>
      <c r="R5" s="19"/>
      <c r="S5" s="21"/>
    </row>
    <row r="6" spans="1:19" ht="17.25" hidden="1" customHeight="1">
      <c r="A6" s="15"/>
      <c r="B6" s="16" t="s">
        <v>2</v>
      </c>
      <c r="C6" s="16"/>
      <c r="D6" s="16"/>
      <c r="E6" s="22"/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142</v>
      </c>
      <c r="C7" s="16"/>
      <c r="D7" s="16"/>
      <c r="E7" s="22"/>
      <c r="F7" s="16"/>
      <c r="G7" s="16"/>
      <c r="H7" s="16"/>
      <c r="I7" s="16"/>
      <c r="J7" s="23"/>
      <c r="K7" s="16"/>
      <c r="L7" s="16"/>
      <c r="M7" s="16"/>
      <c r="N7" s="16"/>
      <c r="O7" s="16" t="s">
        <v>3</v>
      </c>
      <c r="P7" s="22"/>
      <c r="Q7" s="25"/>
      <c r="R7" s="23"/>
      <c r="S7" s="21"/>
    </row>
    <row r="8" spans="1:19" ht="17.25" hidden="1" customHeight="1">
      <c r="A8" s="15"/>
      <c r="B8" s="16" t="s">
        <v>4</v>
      </c>
      <c r="C8" s="16"/>
      <c r="D8" s="16"/>
      <c r="E8" s="22"/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143</v>
      </c>
      <c r="C9" s="16"/>
      <c r="D9" s="16"/>
      <c r="E9" s="26"/>
      <c r="F9" s="27"/>
      <c r="G9" s="27"/>
      <c r="H9" s="27"/>
      <c r="I9" s="27"/>
      <c r="J9" s="28"/>
      <c r="K9" s="16"/>
      <c r="L9" s="16"/>
      <c r="M9" s="16"/>
      <c r="N9" s="16"/>
      <c r="O9" s="16" t="s">
        <v>145</v>
      </c>
      <c r="P9" s="26"/>
      <c r="Q9" s="29"/>
      <c r="R9" s="28"/>
      <c r="S9" s="21"/>
    </row>
    <row r="10" spans="1:19" ht="17.25" hidden="1" customHeight="1">
      <c r="A10" s="15"/>
      <c r="B10" s="16" t="s">
        <v>5</v>
      </c>
      <c r="C10" s="16"/>
      <c r="D10" s="16"/>
      <c r="E10" s="30" t="s"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7</v>
      </c>
      <c r="C11" s="16"/>
      <c r="D11" s="16"/>
      <c r="E11" s="31" t="s">
        <v>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9</v>
      </c>
      <c r="C12" s="16"/>
      <c r="D12" s="16"/>
      <c r="E12" s="31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10</v>
      </c>
      <c r="P25" s="16" t="s">
        <v>11</v>
      </c>
      <c r="Q25" s="16"/>
      <c r="R25" s="16"/>
      <c r="S25" s="21"/>
    </row>
    <row r="26" spans="1:19" ht="17.25" customHeight="1">
      <c r="A26" s="15"/>
      <c r="B26" s="16" t="s">
        <v>131</v>
      </c>
      <c r="C26" s="16"/>
      <c r="D26" s="16"/>
      <c r="E26" s="17" t="s">
        <v>169</v>
      </c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226"/>
      <c r="Q26" s="227"/>
      <c r="R26" s="228"/>
      <c r="S26" s="21"/>
    </row>
    <row r="27" spans="1:19" ht="17.25" customHeight="1">
      <c r="A27" s="15"/>
      <c r="B27" s="16" t="s">
        <v>12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>
      <c r="A28" s="15"/>
      <c r="B28" s="16" t="s">
        <v>132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2">
        <v>60838744</v>
      </c>
      <c r="P28" s="226"/>
      <c r="Q28" s="227"/>
      <c r="R28" s="228"/>
      <c r="S28" s="21"/>
    </row>
    <row r="29" spans="1:19" ht="17.25" customHeight="1">
      <c r="A29" s="15"/>
      <c r="B29" s="16"/>
      <c r="C29" s="16"/>
      <c r="D29" s="16"/>
      <c r="E29" s="26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0" t="s">
        <v>13</v>
      </c>
      <c r="F30" s="16"/>
      <c r="G30" s="16" t="s">
        <v>144</v>
      </c>
      <c r="H30" s="16"/>
      <c r="I30" s="16"/>
      <c r="J30" s="16"/>
      <c r="K30" s="16"/>
      <c r="L30" s="16"/>
      <c r="M30" s="16"/>
      <c r="N30" s="16"/>
      <c r="O30" s="30" t="s">
        <v>146</v>
      </c>
      <c r="P30" s="25"/>
      <c r="Q30" s="25"/>
      <c r="R30" s="36"/>
      <c r="S30" s="21"/>
    </row>
    <row r="31" spans="1:19" ht="17.25" customHeight="1">
      <c r="A31" s="15"/>
      <c r="B31" s="16"/>
      <c r="C31" s="16"/>
      <c r="D31" s="16"/>
      <c r="E31" s="32"/>
      <c r="F31" s="16"/>
      <c r="G31" s="33"/>
      <c r="H31" s="37"/>
      <c r="I31" s="38"/>
      <c r="J31" s="16"/>
      <c r="K31" s="16"/>
      <c r="L31" s="16"/>
      <c r="M31" s="16"/>
      <c r="N31" s="16"/>
      <c r="O31" s="39" t="s">
        <v>140</v>
      </c>
      <c r="P31" s="25"/>
      <c r="Q31" s="25"/>
      <c r="R31" s="40"/>
      <c r="S31" s="21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147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14</v>
      </c>
      <c r="B34" s="49"/>
      <c r="C34" s="49"/>
      <c r="D34" s="50"/>
      <c r="E34" s="51" t="s">
        <v>15</v>
      </c>
      <c r="F34" s="50"/>
      <c r="G34" s="51" t="s">
        <v>16</v>
      </c>
      <c r="H34" s="49"/>
      <c r="I34" s="50"/>
      <c r="J34" s="51" t="s">
        <v>17</v>
      </c>
      <c r="K34" s="49"/>
      <c r="L34" s="51" t="s">
        <v>18</v>
      </c>
      <c r="M34" s="49"/>
      <c r="N34" s="49"/>
      <c r="O34" s="50"/>
      <c r="P34" s="51" t="s">
        <v>19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20</v>
      </c>
      <c r="F36" s="45"/>
      <c r="G36" s="45"/>
      <c r="H36" s="45"/>
      <c r="I36" s="45"/>
      <c r="J36" s="62" t="s">
        <v>139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21</v>
      </c>
      <c r="B37" s="64"/>
      <c r="C37" s="65" t="s">
        <v>148</v>
      </c>
      <c r="D37" s="66"/>
      <c r="E37" s="66"/>
      <c r="F37" s="67"/>
      <c r="G37" s="63" t="s">
        <v>22</v>
      </c>
      <c r="H37" s="68"/>
      <c r="I37" s="65" t="s">
        <v>149</v>
      </c>
      <c r="J37" s="66"/>
      <c r="K37" s="66"/>
      <c r="L37" s="63" t="s">
        <v>23</v>
      </c>
      <c r="M37" s="68"/>
      <c r="N37" s="65" t="s">
        <v>150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24</v>
      </c>
      <c r="C38" s="19"/>
      <c r="D38" s="71" t="s">
        <v>25</v>
      </c>
      <c r="E38" s="72">
        <f>SUMIF(Rozpočet!K14:K65370,8,Rozpočet!I14:I65370)</f>
        <v>0</v>
      </c>
      <c r="F38" s="73"/>
      <c r="G38" s="69">
        <v>8</v>
      </c>
      <c r="H38" s="74" t="s">
        <v>151</v>
      </c>
      <c r="I38" s="35"/>
      <c r="J38" s="75">
        <v>0</v>
      </c>
      <c r="K38" s="76"/>
      <c r="L38" s="69">
        <v>13</v>
      </c>
      <c r="M38" s="33" t="s">
        <v>155</v>
      </c>
      <c r="N38" s="37"/>
      <c r="O38" s="37"/>
      <c r="P38" s="77">
        <f>M48</f>
        <v>21</v>
      </c>
      <c r="Q38" s="78" t="s">
        <v>26</v>
      </c>
      <c r="R38" s="72">
        <v>0</v>
      </c>
      <c r="S38" s="73"/>
    </row>
    <row r="39" spans="1:19" ht="20.25" customHeight="1">
      <c r="A39" s="69">
        <v>2</v>
      </c>
      <c r="B39" s="79"/>
      <c r="C39" s="28"/>
      <c r="D39" s="71" t="s">
        <v>27</v>
      </c>
      <c r="E39" s="72">
        <f>SUMIF(Rozpočet!K14:K65537,4,Rozpočet!I14:I65537)</f>
        <v>0</v>
      </c>
      <c r="F39" s="73"/>
      <c r="G39" s="69">
        <v>9</v>
      </c>
      <c r="H39" s="16" t="s">
        <v>152</v>
      </c>
      <c r="I39" s="71"/>
      <c r="J39" s="75">
        <v>0</v>
      </c>
      <c r="K39" s="76"/>
      <c r="L39" s="69">
        <v>14</v>
      </c>
      <c r="M39" s="33" t="s">
        <v>28</v>
      </c>
      <c r="N39" s="37"/>
      <c r="O39" s="37"/>
      <c r="P39" s="77">
        <f>M48</f>
        <v>21</v>
      </c>
      <c r="Q39" s="78" t="s">
        <v>26</v>
      </c>
      <c r="R39" s="72">
        <v>0</v>
      </c>
      <c r="S39" s="73"/>
    </row>
    <row r="40" spans="1:19" ht="20.25" customHeight="1">
      <c r="A40" s="69">
        <v>3</v>
      </c>
      <c r="B40" s="70" t="s">
        <v>29</v>
      </c>
      <c r="C40" s="19"/>
      <c r="D40" s="71" t="s">
        <v>25</v>
      </c>
      <c r="E40" s="72">
        <f>SUMIF(Rozpočet!K14:K65537,32,Rozpočet!I14:I65537)</f>
        <v>0</v>
      </c>
      <c r="F40" s="73"/>
      <c r="G40" s="69">
        <v>10</v>
      </c>
      <c r="H40" s="74" t="s">
        <v>153</v>
      </c>
      <c r="I40" s="35"/>
      <c r="J40" s="75">
        <v>0</v>
      </c>
      <c r="K40" s="76"/>
      <c r="L40" s="69">
        <v>15</v>
      </c>
      <c r="M40" s="33" t="s">
        <v>156</v>
      </c>
      <c r="N40" s="37"/>
      <c r="O40" s="37"/>
      <c r="P40" s="77">
        <f>M48</f>
        <v>21</v>
      </c>
      <c r="Q40" s="78" t="s">
        <v>26</v>
      </c>
      <c r="R40" s="72">
        <v>0</v>
      </c>
      <c r="S40" s="73"/>
    </row>
    <row r="41" spans="1:19" ht="20.25" customHeight="1">
      <c r="A41" s="69">
        <v>4</v>
      </c>
      <c r="B41" s="79"/>
      <c r="C41" s="28"/>
      <c r="D41" s="71" t="s">
        <v>27</v>
      </c>
      <c r="E41" s="72">
        <f>SUMIF(Rozpočet!K14:K65537,16,Rozpočet!I14:I65537)+SUMIF(Rozpočet!K14:K65537,128,Rozpočet!I14:I65537)</f>
        <v>0</v>
      </c>
      <c r="F41" s="73"/>
      <c r="G41" s="69">
        <v>11</v>
      </c>
      <c r="H41" s="74"/>
      <c r="I41" s="35"/>
      <c r="J41" s="75">
        <v>0</v>
      </c>
      <c r="K41" s="76"/>
      <c r="L41" s="69">
        <v>16</v>
      </c>
      <c r="M41" s="33" t="s">
        <v>157</v>
      </c>
      <c r="N41" s="37"/>
      <c r="O41" s="37"/>
      <c r="P41" s="77">
        <f>M48</f>
        <v>21</v>
      </c>
      <c r="Q41" s="78" t="s">
        <v>26</v>
      </c>
      <c r="R41" s="72">
        <v>0</v>
      </c>
      <c r="S41" s="73"/>
    </row>
    <row r="42" spans="1:19" ht="20.25" customHeight="1">
      <c r="A42" s="69">
        <v>5</v>
      </c>
      <c r="B42" s="70" t="s">
        <v>30</v>
      </c>
      <c r="C42" s="19"/>
      <c r="D42" s="71" t="s">
        <v>25</v>
      </c>
      <c r="E42" s="72">
        <f>SUMIF(Rozpočet!K14:K65537,256,Rozpočet!I14:I65537)</f>
        <v>0</v>
      </c>
      <c r="F42" s="73"/>
      <c r="G42" s="80"/>
      <c r="H42" s="37"/>
      <c r="I42" s="35"/>
      <c r="J42" s="81"/>
      <c r="K42" s="76"/>
      <c r="L42" s="69">
        <v>17</v>
      </c>
      <c r="M42" s="33" t="s">
        <v>158</v>
      </c>
      <c r="N42" s="37"/>
      <c r="O42" s="37"/>
      <c r="P42" s="77">
        <f>M48</f>
        <v>21</v>
      </c>
      <c r="Q42" s="78" t="s">
        <v>26</v>
      </c>
      <c r="R42" s="72">
        <v>0</v>
      </c>
      <c r="S42" s="73"/>
    </row>
    <row r="43" spans="1:19" ht="20.25" customHeight="1">
      <c r="A43" s="69">
        <v>6</v>
      </c>
      <c r="B43" s="79"/>
      <c r="C43" s="28"/>
      <c r="D43" s="71" t="s">
        <v>27</v>
      </c>
      <c r="E43" s="72">
        <f>SUMIF(Rozpočet!K14:K65537,64,Rozpočet!I14:I65537)</f>
        <v>0</v>
      </c>
      <c r="F43" s="73"/>
      <c r="G43" s="80"/>
      <c r="H43" s="37"/>
      <c r="I43" s="35"/>
      <c r="J43" s="81"/>
      <c r="K43" s="76"/>
      <c r="L43" s="69">
        <v>18</v>
      </c>
      <c r="M43" s="74" t="s">
        <v>31</v>
      </c>
      <c r="N43" s="37"/>
      <c r="O43" s="37"/>
      <c r="P43" s="37"/>
      <c r="Q43" s="37"/>
      <c r="R43" s="72">
        <f>SUMIF(Rozpočet!K14:K65537,1024,Rozpočet!I14:I65537)</f>
        <v>0</v>
      </c>
      <c r="S43" s="73"/>
    </row>
    <row r="44" spans="1:19" ht="20.25" customHeight="1">
      <c r="A44" s="69">
        <v>7</v>
      </c>
      <c r="B44" s="82" t="s">
        <v>32</v>
      </c>
      <c r="C44" s="37"/>
      <c r="D44" s="35"/>
      <c r="E44" s="83">
        <f>SUM(E38:E43)</f>
        <v>0</v>
      </c>
      <c r="F44" s="47"/>
      <c r="G44" s="69">
        <v>12</v>
      </c>
      <c r="H44" s="82" t="s">
        <v>33</v>
      </c>
      <c r="I44" s="35"/>
      <c r="J44" s="84">
        <f>SUM(J38:J41)</f>
        <v>0</v>
      </c>
      <c r="K44" s="85"/>
      <c r="L44" s="69">
        <v>19</v>
      </c>
      <c r="M44" s="82" t="s">
        <v>34</v>
      </c>
      <c r="N44" s="37"/>
      <c r="O44" s="37"/>
      <c r="P44" s="37"/>
      <c r="Q44" s="73"/>
      <c r="R44" s="83">
        <f>SUM(R38:R43)</f>
        <v>0</v>
      </c>
      <c r="S44" s="47"/>
    </row>
    <row r="45" spans="1:19" ht="20.25" customHeight="1">
      <c r="A45" s="86">
        <v>20</v>
      </c>
      <c r="B45" s="87" t="s">
        <v>35</v>
      </c>
      <c r="C45" s="88"/>
      <c r="D45" s="89"/>
      <c r="E45" s="90">
        <f>SUMIF(Rozpočet!K14:K65537,512,Rozpočet!I14:I65537)</f>
        <v>0</v>
      </c>
      <c r="F45" s="43"/>
      <c r="G45" s="86">
        <v>21</v>
      </c>
      <c r="H45" s="87" t="s">
        <v>154</v>
      </c>
      <c r="I45" s="89"/>
      <c r="J45" s="91">
        <v>0</v>
      </c>
      <c r="K45" s="92">
        <f>M48</f>
        <v>21</v>
      </c>
      <c r="L45" s="86">
        <v>22</v>
      </c>
      <c r="M45" s="87" t="s">
        <v>159</v>
      </c>
      <c r="N45" s="88"/>
      <c r="O45" s="42"/>
      <c r="P45" s="42"/>
      <c r="Q45" s="42"/>
      <c r="R45" s="90">
        <f>SUMIF(Rozpočet!K14:K65537,"&lt;4",Rozpočet!I14:I65537)+SUMIF(Rozpočet!K14:K65537,"&gt;1024",Rozpočet!I14:I65537)</f>
        <v>0</v>
      </c>
      <c r="S45" s="43"/>
    </row>
    <row r="46" spans="1:19" ht="20.25" customHeight="1">
      <c r="A46" s="93" t="s">
        <v>12</v>
      </c>
      <c r="B46" s="13"/>
      <c r="C46" s="13"/>
      <c r="D46" s="13"/>
      <c r="E46" s="13"/>
      <c r="F46" s="94"/>
      <c r="G46" s="95"/>
      <c r="H46" s="13"/>
      <c r="I46" s="13"/>
      <c r="J46" s="13"/>
      <c r="K46" s="13"/>
      <c r="L46" s="63" t="s">
        <v>36</v>
      </c>
      <c r="M46" s="50"/>
      <c r="N46" s="65" t="s">
        <v>37</v>
      </c>
      <c r="O46" s="49"/>
      <c r="P46" s="49"/>
      <c r="Q46" s="49"/>
      <c r="R46" s="49"/>
      <c r="S46" s="52"/>
    </row>
    <row r="47" spans="1:19" ht="20.25" customHeight="1">
      <c r="A47" s="15"/>
      <c r="B47" s="16"/>
      <c r="C47" s="16"/>
      <c r="D47" s="16"/>
      <c r="E47" s="16"/>
      <c r="F47" s="23"/>
      <c r="G47" s="96"/>
      <c r="H47" s="16"/>
      <c r="I47" s="16"/>
      <c r="J47" s="16"/>
      <c r="K47" s="16"/>
      <c r="L47" s="69">
        <v>23</v>
      </c>
      <c r="M47" s="74" t="s">
        <v>164</v>
      </c>
      <c r="N47" s="37"/>
      <c r="O47" s="37"/>
      <c r="P47" s="37"/>
      <c r="Q47" s="73"/>
      <c r="R47" s="83">
        <f>ROUND(E44+J44+R44+E45+J45+R45,2)</f>
        <v>0</v>
      </c>
      <c r="S47" s="47"/>
    </row>
    <row r="48" spans="1:19" ht="20.25" customHeight="1">
      <c r="A48" s="97" t="s">
        <v>160</v>
      </c>
      <c r="B48" s="27"/>
      <c r="C48" s="27"/>
      <c r="D48" s="27"/>
      <c r="E48" s="27"/>
      <c r="F48" s="28"/>
      <c r="G48" s="98" t="s">
        <v>163</v>
      </c>
      <c r="H48" s="27"/>
      <c r="I48" s="27"/>
      <c r="J48" s="27"/>
      <c r="K48" s="27"/>
      <c r="L48" s="69">
        <v>24</v>
      </c>
      <c r="M48" s="99">
        <v>21</v>
      </c>
      <c r="N48" s="35" t="s">
        <v>26</v>
      </c>
      <c r="O48" s="100">
        <f>R47-O49</f>
        <v>0</v>
      </c>
      <c r="P48" s="27" t="s">
        <v>38</v>
      </c>
      <c r="Q48" s="27"/>
      <c r="R48" s="101">
        <f>ROUND(O48*M48/100,2)</f>
        <v>0</v>
      </c>
      <c r="S48" s="102"/>
    </row>
    <row r="49" spans="1:19" ht="20.25" customHeight="1" thickBot="1">
      <c r="A49" s="103" t="s">
        <v>161</v>
      </c>
      <c r="B49" s="18"/>
      <c r="C49" s="18"/>
      <c r="D49" s="18"/>
      <c r="E49" s="18"/>
      <c r="F49" s="19"/>
      <c r="G49" s="104"/>
      <c r="H49" s="18"/>
      <c r="I49" s="18"/>
      <c r="J49" s="18"/>
      <c r="K49" s="18"/>
      <c r="L49" s="69">
        <v>25</v>
      </c>
      <c r="M49" s="99"/>
      <c r="N49" s="35" t="s">
        <v>26</v>
      </c>
      <c r="O49" s="100"/>
      <c r="P49" s="37" t="s">
        <v>38</v>
      </c>
      <c r="Q49" s="37"/>
      <c r="R49" s="72"/>
      <c r="S49" s="73"/>
    </row>
    <row r="50" spans="1:19" ht="20.25" customHeight="1" thickBot="1">
      <c r="A50" s="15"/>
      <c r="B50" s="16"/>
      <c r="C50" s="16"/>
      <c r="D50" s="16"/>
      <c r="E50" s="16"/>
      <c r="F50" s="23"/>
      <c r="G50" s="96"/>
      <c r="H50" s="16"/>
      <c r="I50" s="16"/>
      <c r="J50" s="16"/>
      <c r="K50" s="16"/>
      <c r="L50" s="86">
        <v>26</v>
      </c>
      <c r="M50" s="105" t="s">
        <v>39</v>
      </c>
      <c r="N50" s="88"/>
      <c r="O50" s="88"/>
      <c r="P50" s="88"/>
      <c r="Q50" s="42"/>
      <c r="R50" s="106">
        <f>R47+R48+R49</f>
        <v>0</v>
      </c>
      <c r="S50" s="107"/>
    </row>
    <row r="51" spans="1:19" ht="20.25" customHeight="1">
      <c r="A51" s="97" t="s">
        <v>160</v>
      </c>
      <c r="B51" s="27"/>
      <c r="C51" s="27"/>
      <c r="D51" s="27"/>
      <c r="E51" s="27"/>
      <c r="F51" s="28"/>
      <c r="G51" s="98" t="s">
        <v>163</v>
      </c>
      <c r="H51" s="27"/>
      <c r="I51" s="27"/>
      <c r="J51" s="27"/>
      <c r="K51" s="27"/>
      <c r="L51" s="63" t="s">
        <v>40</v>
      </c>
      <c r="M51" s="50"/>
      <c r="N51" s="65" t="s">
        <v>168</v>
      </c>
      <c r="O51" s="49"/>
      <c r="P51" s="49"/>
      <c r="Q51" s="49"/>
      <c r="R51" s="108"/>
      <c r="S51" s="52"/>
    </row>
    <row r="52" spans="1:19" ht="20.25" customHeight="1">
      <c r="A52" s="103" t="s">
        <v>162</v>
      </c>
      <c r="B52" s="18"/>
      <c r="C52" s="18"/>
      <c r="D52" s="18"/>
      <c r="E52" s="18"/>
      <c r="F52" s="19"/>
      <c r="G52" s="104"/>
      <c r="H52" s="18"/>
      <c r="I52" s="18"/>
      <c r="J52" s="18"/>
      <c r="K52" s="18"/>
      <c r="L52" s="69">
        <v>27</v>
      </c>
      <c r="M52" s="74" t="s">
        <v>165</v>
      </c>
      <c r="N52" s="37"/>
      <c r="O52" s="37"/>
      <c r="P52" s="37"/>
      <c r="Q52" s="35"/>
      <c r="R52" s="72">
        <v>0</v>
      </c>
      <c r="S52" s="73"/>
    </row>
    <row r="53" spans="1:19" ht="20.25" customHeight="1">
      <c r="A53" s="15"/>
      <c r="B53" s="16"/>
      <c r="C53" s="16"/>
      <c r="D53" s="16"/>
      <c r="E53" s="16"/>
      <c r="F53" s="23"/>
      <c r="G53" s="96"/>
      <c r="H53" s="16"/>
      <c r="I53" s="16"/>
      <c r="J53" s="16"/>
      <c r="K53" s="16"/>
      <c r="L53" s="69">
        <v>28</v>
      </c>
      <c r="M53" s="74" t="s">
        <v>166</v>
      </c>
      <c r="N53" s="37"/>
      <c r="O53" s="37"/>
      <c r="P53" s="37"/>
      <c r="Q53" s="35"/>
      <c r="R53" s="72">
        <v>0</v>
      </c>
      <c r="S53" s="73"/>
    </row>
    <row r="54" spans="1:19" ht="20.25" customHeight="1">
      <c r="A54" s="109" t="s">
        <v>160</v>
      </c>
      <c r="B54" s="42"/>
      <c r="C54" s="42"/>
      <c r="D54" s="42"/>
      <c r="E54" s="42"/>
      <c r="F54" s="110"/>
      <c r="G54" s="111" t="s">
        <v>163</v>
      </c>
      <c r="H54" s="42"/>
      <c r="I54" s="42"/>
      <c r="J54" s="42"/>
      <c r="K54" s="42"/>
      <c r="L54" s="86">
        <v>29</v>
      </c>
      <c r="M54" s="87" t="s">
        <v>167</v>
      </c>
      <c r="N54" s="88"/>
      <c r="O54" s="88"/>
      <c r="P54" s="88"/>
      <c r="Q54" s="89"/>
      <c r="R54" s="56">
        <v>0</v>
      </c>
      <c r="S54" s="112"/>
    </row>
  </sheetData>
  <mergeCells count="2">
    <mergeCell ref="P26:R26"/>
    <mergeCell ref="P28:R28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K">
    <outlinePr summaryBelow="0"/>
    <pageSetUpPr fitToPage="1"/>
  </sheetPr>
  <dimension ref="A1:C36"/>
  <sheetViews>
    <sheetView showGridLines="0" workbookViewId="0">
      <pane ySplit="13" topLeftCell="A14" activePane="bottomLeft" state="frozenSplit"/>
      <selection pane="bottomLeft"/>
    </sheetView>
  </sheetViews>
  <sheetFormatPr defaultColWidth="9.140625" defaultRowHeight="12.75" customHeight="1"/>
  <cols>
    <col min="1" max="1" width="12.7109375" style="4" customWidth="1"/>
    <col min="2" max="2" width="55.7109375" style="136" customWidth="1"/>
    <col min="3" max="3" width="13.7109375" style="137" customWidth="1"/>
    <col min="4" max="16384" width="9.140625" style="4"/>
  </cols>
  <sheetData>
    <row r="1" spans="1:3" ht="18" customHeight="1">
      <c r="A1" s="113" t="s">
        <v>137</v>
      </c>
      <c r="B1" s="114"/>
      <c r="C1" s="115"/>
    </row>
    <row r="2" spans="1:3" ht="12" customHeight="1">
      <c r="A2" s="116" t="s">
        <v>41</v>
      </c>
      <c r="B2" s="117" t="str">
        <f>IF('Krycí list rozpočtu'!E5="","",'Krycí list rozpočtu'!E5)</f>
        <v>Oprava místních komunikací v Hořovicích</v>
      </c>
      <c r="C2" s="118"/>
    </row>
    <row r="3" spans="1:3" ht="12" customHeight="1">
      <c r="A3" s="116" t="s">
        <v>42</v>
      </c>
      <c r="B3" s="117" t="str">
        <f>IF('Krycí list rozpočtu'!E7="","",'Krycí list rozpočtu'!E7)</f>
        <v/>
      </c>
      <c r="C3" s="119"/>
    </row>
    <row r="4" spans="1:3" ht="12" customHeight="1">
      <c r="A4" s="116" t="s">
        <v>130</v>
      </c>
      <c r="B4" s="117" t="str">
        <f>IF('Krycí list rozpočtu'!E9="","",'Krycí list rozpočtu'!E9)</f>
        <v/>
      </c>
      <c r="C4" s="119"/>
    </row>
    <row r="5" spans="1:3" ht="12" customHeight="1">
      <c r="A5" s="120" t="s">
        <v>43</v>
      </c>
      <c r="B5" s="117" t="str">
        <f>IF('Krycí list rozpočtu'!P5="","",'Krycí list rozpočtu'!P5)</f>
        <v/>
      </c>
      <c r="C5" s="119"/>
    </row>
    <row r="6" spans="1:3" ht="6" customHeight="1">
      <c r="A6" s="120"/>
      <c r="B6" s="117"/>
      <c r="C6" s="119"/>
    </row>
    <row r="7" spans="1:3" ht="12" customHeight="1">
      <c r="A7" s="120" t="s">
        <v>131</v>
      </c>
      <c r="B7" s="117" t="str">
        <f>IF('Krycí list rozpočtu'!E26="","",'Krycí list rozpočtu'!E26)</f>
        <v>Město Hořovice</v>
      </c>
      <c r="C7" s="119"/>
    </row>
    <row r="8" spans="1:3" ht="12" customHeight="1">
      <c r="A8" s="120" t="s">
        <v>132</v>
      </c>
      <c r="B8" s="117" t="str">
        <f>IF('Krycí list rozpočtu'!E28="","",'Krycí list rozpočtu'!E28)</f>
        <v/>
      </c>
      <c r="C8" s="119"/>
    </row>
    <row r="9" spans="1:3" ht="12" customHeight="1">
      <c r="A9" s="120" t="s">
        <v>133</v>
      </c>
      <c r="B9" s="117" t="str">
        <f>IF('Krycí list rozpočtu'!O31="","",'Krycí list rozpočtu'!O31)</f>
        <v>28.04.2021</v>
      </c>
      <c r="C9" s="119"/>
    </row>
    <row r="10" spans="1:3" ht="6" customHeight="1" thickBot="1">
      <c r="A10" s="121"/>
      <c r="B10" s="114"/>
      <c r="C10" s="115"/>
    </row>
    <row r="11" spans="1:3" ht="12" customHeight="1">
      <c r="A11" s="122" t="s">
        <v>44</v>
      </c>
      <c r="B11" s="123" t="s">
        <v>45</v>
      </c>
      <c r="C11" s="124" t="s">
        <v>135</v>
      </c>
    </row>
    <row r="12" spans="1:3" ht="12" customHeight="1" thickBot="1">
      <c r="A12" s="125">
        <v>1</v>
      </c>
      <c r="B12" s="126">
        <v>2</v>
      </c>
      <c r="C12" s="127">
        <v>3</v>
      </c>
    </row>
    <row r="13" spans="1:3" ht="3.75" customHeight="1">
      <c r="A13" s="128"/>
      <c r="B13" s="129"/>
      <c r="C13" s="130"/>
    </row>
    <row r="14" spans="1:3" s="134" customFormat="1" ht="11.25">
      <c r="A14" s="220" t="str">
        <f>IF(Rozpočet!D14&lt;&gt;"",Rozpočet!D14,"")</f>
        <v/>
      </c>
      <c r="B14" s="221" t="str">
        <f>IF(Rozpočet!E14&lt;&gt;"",Rozpočet!E14,"")</f>
        <v>Na Kopečku</v>
      </c>
      <c r="C14" s="222">
        <f>IF(Rozpočet!I14&lt;&gt;"",Rozpočet!I14,"")</f>
        <v>0</v>
      </c>
    </row>
    <row r="15" spans="1:3" s="134" customFormat="1" ht="11.25">
      <c r="A15" s="220" t="str">
        <f>IF(Rozpočet!D31&lt;&gt;"",Rozpočet!D31,"")</f>
        <v/>
      </c>
      <c r="B15" s="221" t="str">
        <f>IF(Rozpočet!E31&lt;&gt;"",Rozpočet!E31,"")</f>
        <v>Nádražní</v>
      </c>
      <c r="C15" s="222">
        <f>IF(Rozpočet!I31&lt;&gt;"",Rozpočet!I31,"")</f>
        <v>0</v>
      </c>
    </row>
    <row r="16" spans="1:3" s="134" customFormat="1" ht="11.25">
      <c r="A16" s="220" t="str">
        <f>IF(Rozpočet!D51&lt;&gt;"",Rozpočet!D51,"")</f>
        <v/>
      </c>
      <c r="B16" s="221" t="str">
        <f>IF(Rozpočet!E51&lt;&gt;"",Rozpočet!E51,"")</f>
        <v>Úprava vzdušníku</v>
      </c>
      <c r="C16" s="222">
        <f>IF(Rozpočet!I51&lt;&gt;"",Rozpočet!I51,"")</f>
        <v>0</v>
      </c>
    </row>
    <row r="17" spans="1:3" s="134" customFormat="1" ht="11.25">
      <c r="A17" s="223"/>
      <c r="B17" s="224" t="str">
        <f>IF(Rozpočet!E60&lt;&gt;"",Rozpočet!E60,"")</f>
        <v>Celkem</v>
      </c>
      <c r="C17" s="225">
        <f>IF(Rozpočet!I60&lt;&gt;"",Rozpočet!I60,"")</f>
        <v>0</v>
      </c>
    </row>
    <row r="18" spans="1:3" s="134" customFormat="1" ht="12.75" customHeight="1">
      <c r="A18" s="217"/>
      <c r="B18" s="218"/>
      <c r="C18" s="219"/>
    </row>
    <row r="19" spans="1:3" s="134" customFormat="1" ht="12.75" customHeight="1">
      <c r="A19" s="131"/>
      <c r="B19" s="132"/>
      <c r="C19" s="133"/>
    </row>
    <row r="20" spans="1:3" s="134" customFormat="1" ht="12.75" customHeight="1">
      <c r="A20" s="131"/>
      <c r="B20" s="132"/>
      <c r="C20" s="133"/>
    </row>
    <row r="21" spans="1:3" s="134" customFormat="1" ht="12.75" customHeight="1">
      <c r="A21" s="131"/>
      <c r="B21" s="132"/>
      <c r="C21" s="133"/>
    </row>
    <row r="22" spans="1:3" s="134" customFormat="1" ht="12.75" customHeight="1">
      <c r="A22" s="131"/>
      <c r="B22" s="132"/>
      <c r="C22" s="133"/>
    </row>
    <row r="23" spans="1:3" s="134" customFormat="1" ht="12.75" customHeight="1">
      <c r="A23" s="131"/>
      <c r="B23" s="132"/>
      <c r="C23" s="133"/>
    </row>
    <row r="24" spans="1:3" s="134" customFormat="1" ht="12.75" customHeight="1">
      <c r="A24" s="131"/>
      <c r="B24" s="132"/>
      <c r="C24" s="133"/>
    </row>
    <row r="25" spans="1:3" s="134" customFormat="1" ht="12.75" customHeight="1">
      <c r="A25" s="131"/>
      <c r="B25" s="132"/>
      <c r="C25" s="133"/>
    </row>
    <row r="26" spans="1:3" s="134" customFormat="1" ht="12.75" customHeight="1">
      <c r="A26" s="131"/>
      <c r="B26" s="132"/>
      <c r="C26" s="133"/>
    </row>
    <row r="27" spans="1:3" s="134" customFormat="1" ht="12.75" customHeight="1">
      <c r="A27" s="131"/>
      <c r="B27" s="132"/>
      <c r="C27" s="133"/>
    </row>
    <row r="28" spans="1:3" s="134" customFormat="1" ht="12.75" customHeight="1">
      <c r="A28" s="131"/>
      <c r="B28" s="132"/>
      <c r="C28" s="133"/>
    </row>
    <row r="29" spans="1:3" s="134" customFormat="1" ht="12.75" customHeight="1">
      <c r="A29" s="131"/>
      <c r="B29" s="132"/>
      <c r="C29" s="133"/>
    </row>
    <row r="30" spans="1:3" s="134" customFormat="1" ht="12.75" customHeight="1">
      <c r="A30" s="131"/>
      <c r="B30" s="132"/>
      <c r="C30" s="133"/>
    </row>
    <row r="31" spans="1:3" s="134" customFormat="1" ht="12.75" customHeight="1">
      <c r="A31" s="131"/>
      <c r="B31" s="132"/>
      <c r="C31" s="133"/>
    </row>
    <row r="32" spans="1:3" s="134" customFormat="1" ht="12.75" customHeight="1">
      <c r="A32" s="131"/>
      <c r="B32" s="132"/>
      <c r="C32" s="133"/>
    </row>
    <row r="33" spans="1:3" s="134" customFormat="1" ht="12.75" customHeight="1">
      <c r="A33" s="131"/>
      <c r="B33" s="132"/>
      <c r="C33" s="133"/>
    </row>
    <row r="34" spans="1:3" s="134" customFormat="1" ht="12.75" customHeight="1">
      <c r="A34" s="131"/>
      <c r="B34" s="132"/>
      <c r="C34" s="133"/>
    </row>
    <row r="35" spans="1:3" s="134" customFormat="1" ht="12.75" customHeight="1">
      <c r="A35" s="131"/>
      <c r="B35" s="132"/>
      <c r="C35" s="133"/>
    </row>
    <row r="36" spans="1:3" s="135" customFormat="1" ht="12.75" customHeight="1">
      <c r="A36" s="134"/>
      <c r="B36" s="132"/>
      <c r="C36" s="133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5" fitToHeight="0" orientation="portrait" r:id="rId1"/>
  <headerFooter alignWithMargins="0">
    <oddFooter>&amp;C&amp;8- &amp;P/&amp;N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OZ">
    <outlinePr summaryBelow="0"/>
    <pageSetUpPr fitToPage="1"/>
  </sheetPr>
  <dimension ref="A1:M60"/>
  <sheetViews>
    <sheetView showGridLines="0" workbookViewId="0">
      <pane ySplit="13" topLeftCell="A14" activePane="bottomLeft" state="frozenSplit"/>
      <selection pane="bottomLeft" activeCell="J45" sqref="J45"/>
    </sheetView>
  </sheetViews>
  <sheetFormatPr defaultColWidth="9.140625" defaultRowHeight="11.25" customHeight="1" outlineLevelRow="1" outlineLevelCol="1"/>
  <cols>
    <col min="1" max="1" width="5.7109375" style="171" customWidth="1"/>
    <col min="2" max="2" width="4.5703125" style="146" customWidth="1"/>
    <col min="3" max="3" width="8.140625" style="146" customWidth="1"/>
    <col min="4" max="4" width="12.7109375" style="146" customWidth="1"/>
    <col min="5" max="5" width="55.7109375" style="172" customWidth="1"/>
    <col min="6" max="6" width="4.7109375" style="171" customWidth="1"/>
    <col min="7" max="7" width="7.85546875" style="173" customWidth="1"/>
    <col min="8" max="8" width="10.7109375" style="174" customWidth="1"/>
    <col min="9" max="9" width="13.7109375" style="174" customWidth="1"/>
    <col min="10" max="10" width="7.28515625" style="175" customWidth="1"/>
    <col min="11" max="11" width="9.28515625" style="176" hidden="1" customWidth="1" outlineLevel="1"/>
    <col min="12" max="12" width="6" style="176" hidden="1" customWidth="1" outlineLevel="1"/>
    <col min="13" max="13" width="9.140625" style="146" collapsed="1"/>
    <col min="14" max="16384" width="9.140625" style="146"/>
  </cols>
  <sheetData>
    <row r="1" spans="1:12" ht="18" customHeight="1">
      <c r="A1" s="138" t="s">
        <v>46</v>
      </c>
      <c r="B1" s="139"/>
      <c r="C1" s="139"/>
      <c r="D1" s="139"/>
      <c r="E1" s="140"/>
      <c r="F1" s="141"/>
      <c r="G1" s="142"/>
      <c r="H1" s="143"/>
      <c r="I1" s="143"/>
      <c r="J1" s="144"/>
      <c r="K1" s="145"/>
      <c r="L1" s="145"/>
    </row>
    <row r="2" spans="1:12" ht="11.25" customHeight="1">
      <c r="A2" s="147" t="s">
        <v>41</v>
      </c>
      <c r="B2" s="148"/>
      <c r="C2" s="149" t="str">
        <f>IF('Krycí list rozpočtu'!E5="","",'Krycí list rozpočtu'!E5)</f>
        <v>Oprava místních komunikací v Hořovicích</v>
      </c>
      <c r="D2" s="148"/>
      <c r="E2" s="150"/>
      <c r="F2" s="151"/>
      <c r="G2" s="152"/>
      <c r="H2" s="153"/>
      <c r="I2" s="153"/>
      <c r="J2" s="144"/>
      <c r="K2" s="145"/>
      <c r="L2" s="145"/>
    </row>
    <row r="3" spans="1:12" ht="11.25" customHeight="1">
      <c r="A3" s="147" t="s">
        <v>42</v>
      </c>
      <c r="B3" s="148"/>
      <c r="C3" s="149" t="str">
        <f>IF('Krycí list rozpočtu'!E7="","",'Krycí list rozpočtu'!E7)</f>
        <v/>
      </c>
      <c r="D3" s="148"/>
      <c r="E3" s="150"/>
      <c r="F3" s="151"/>
      <c r="G3" s="152"/>
      <c r="H3" s="153"/>
      <c r="I3" s="153"/>
      <c r="J3" s="144"/>
      <c r="K3" s="145"/>
      <c r="L3" s="145"/>
    </row>
    <row r="4" spans="1:12" ht="11.25" customHeight="1">
      <c r="A4" s="147" t="s">
        <v>130</v>
      </c>
      <c r="B4" s="148"/>
      <c r="C4" s="149" t="str">
        <f>IF('Krycí list rozpočtu'!E9="","",'Krycí list rozpočtu'!E9)</f>
        <v/>
      </c>
      <c r="D4" s="148"/>
      <c r="E4" s="150"/>
      <c r="F4" s="151"/>
      <c r="G4" s="152"/>
      <c r="H4" s="153"/>
      <c r="I4" s="153"/>
      <c r="J4" s="144"/>
      <c r="K4" s="145"/>
      <c r="L4" s="145"/>
    </row>
    <row r="5" spans="1:12" ht="11.25" customHeight="1">
      <c r="A5" s="148" t="s">
        <v>47</v>
      </c>
      <c r="B5" s="148"/>
      <c r="C5" s="149" t="str">
        <f>IF('Krycí list rozpočtu'!P5="","",'Krycí list rozpočtu'!P5)</f>
        <v/>
      </c>
      <c r="D5" s="148"/>
      <c r="E5" s="150"/>
      <c r="F5" s="151"/>
      <c r="G5" s="152"/>
      <c r="H5" s="153"/>
      <c r="I5" s="153"/>
      <c r="J5" s="144"/>
      <c r="K5" s="145"/>
      <c r="L5" s="145"/>
    </row>
    <row r="6" spans="1:12" ht="5.25" customHeight="1">
      <c r="A6" s="148"/>
      <c r="B6" s="148"/>
      <c r="C6" s="149"/>
      <c r="D6" s="148"/>
      <c r="E6" s="150"/>
      <c r="F6" s="151"/>
      <c r="G6" s="152"/>
      <c r="H6" s="153"/>
      <c r="I6" s="153"/>
      <c r="J6" s="144"/>
      <c r="K6" s="145"/>
      <c r="L6" s="145"/>
    </row>
    <row r="7" spans="1:12" ht="11.25" customHeight="1">
      <c r="A7" s="148" t="s">
        <v>131</v>
      </c>
      <c r="B7" s="148"/>
      <c r="C7" s="149" t="str">
        <f>IF('Krycí list rozpočtu'!E26="","",'Krycí list rozpočtu'!E26)</f>
        <v>Město Hořovice</v>
      </c>
      <c r="D7" s="148"/>
      <c r="E7" s="150"/>
      <c r="F7" s="151"/>
      <c r="G7" s="152"/>
      <c r="H7" s="153"/>
      <c r="I7" s="153"/>
      <c r="J7" s="144"/>
      <c r="K7" s="145"/>
      <c r="L7" s="145"/>
    </row>
    <row r="8" spans="1:12" ht="11.25" customHeight="1">
      <c r="A8" s="148" t="s">
        <v>132</v>
      </c>
      <c r="B8" s="148"/>
      <c r="C8" s="149" t="str">
        <f>IF('Krycí list rozpočtu'!E28="","",'Krycí list rozpočtu'!E28)</f>
        <v/>
      </c>
      <c r="D8" s="148"/>
      <c r="E8" s="150"/>
      <c r="F8" s="151"/>
      <c r="G8" s="152"/>
      <c r="H8" s="153"/>
      <c r="I8" s="153"/>
      <c r="J8" s="144"/>
      <c r="K8" s="145"/>
      <c r="L8" s="145"/>
    </row>
    <row r="9" spans="1:12" ht="11.25" customHeight="1">
      <c r="A9" s="148" t="s">
        <v>133</v>
      </c>
      <c r="B9" s="148"/>
      <c r="C9" s="149" t="str">
        <f>IF('Krycí list rozpočtu'!O31="","",'Krycí list rozpočtu'!O31)</f>
        <v>28.04.2021</v>
      </c>
      <c r="D9" s="148"/>
      <c r="E9" s="150"/>
      <c r="F9" s="151"/>
      <c r="G9" s="152"/>
      <c r="H9" s="153"/>
      <c r="I9" s="153"/>
      <c r="J9" s="144"/>
      <c r="K9" s="145"/>
      <c r="L9" s="145"/>
    </row>
    <row r="10" spans="1:12" ht="6" customHeight="1" thickBot="1">
      <c r="A10" s="141"/>
      <c r="B10" s="139"/>
      <c r="C10" s="139"/>
      <c r="D10" s="139"/>
      <c r="E10" s="140"/>
      <c r="F10" s="141"/>
      <c r="G10" s="142"/>
      <c r="H10" s="143"/>
      <c r="I10" s="143"/>
      <c r="J10" s="144"/>
      <c r="K10" s="145"/>
      <c r="L10" s="145"/>
    </row>
    <row r="11" spans="1:12" ht="21.75" customHeight="1">
      <c r="A11" s="154" t="s">
        <v>48</v>
      </c>
      <c r="B11" s="155" t="s">
        <v>49</v>
      </c>
      <c r="C11" s="155" t="s">
        <v>50</v>
      </c>
      <c r="D11" s="155" t="s">
        <v>51</v>
      </c>
      <c r="E11" s="155" t="s">
        <v>45</v>
      </c>
      <c r="F11" s="155" t="s">
        <v>52</v>
      </c>
      <c r="G11" s="155" t="s">
        <v>134</v>
      </c>
      <c r="H11" s="155" t="s">
        <v>53</v>
      </c>
      <c r="I11" s="155" t="s">
        <v>135</v>
      </c>
      <c r="J11" s="156" t="s">
        <v>136</v>
      </c>
      <c r="K11" s="157" t="s">
        <v>54</v>
      </c>
      <c r="L11" s="158" t="s">
        <v>55</v>
      </c>
    </row>
    <row r="12" spans="1:12" ht="11.25" customHeight="1" thickBot="1">
      <c r="A12" s="159">
        <v>1</v>
      </c>
      <c r="B12" s="160">
        <v>2</v>
      </c>
      <c r="C12" s="160">
        <v>3</v>
      </c>
      <c r="D12" s="160">
        <v>4</v>
      </c>
      <c r="E12" s="161">
        <v>5</v>
      </c>
      <c r="F12" s="160">
        <v>6</v>
      </c>
      <c r="G12" s="160">
        <v>7</v>
      </c>
      <c r="H12" s="160">
        <v>8</v>
      </c>
      <c r="I12" s="160">
        <v>9</v>
      </c>
      <c r="J12" s="162">
        <v>10</v>
      </c>
      <c r="K12" s="163">
        <v>11</v>
      </c>
      <c r="L12" s="164">
        <v>12</v>
      </c>
    </row>
    <row r="13" spans="1:12" ht="3.75" customHeight="1">
      <c r="A13" s="165"/>
      <c r="B13" s="166"/>
      <c r="C13" s="166"/>
      <c r="D13" s="166"/>
      <c r="E13" s="167"/>
      <c r="F13" s="165"/>
      <c r="G13" s="168"/>
      <c r="H13" s="169"/>
      <c r="I13" s="169"/>
      <c r="J13" s="170"/>
      <c r="K13" s="145"/>
      <c r="L13" s="145"/>
    </row>
    <row r="14" spans="1:12" ht="13.5" thickBot="1">
      <c r="A14" s="178"/>
      <c r="B14" s="179"/>
      <c r="C14" s="179"/>
      <c r="D14" s="180" t="s">
        <v>56</v>
      </c>
      <c r="E14" s="181" t="s">
        <v>57</v>
      </c>
      <c r="F14" s="178"/>
      <c r="G14" s="182"/>
      <c r="H14" s="183"/>
      <c r="I14" s="183">
        <f>SUBTOTAL(9,I15:I30)</f>
        <v>0</v>
      </c>
      <c r="J14" s="184"/>
      <c r="K14" s="185"/>
      <c r="L14" s="185" t="s">
        <v>58</v>
      </c>
    </row>
    <row r="15" spans="1:12" ht="22.5" outlineLevel="1">
      <c r="A15" s="193" t="s">
        <v>6</v>
      </c>
      <c r="B15" s="194"/>
      <c r="C15" s="194"/>
      <c r="D15" s="195" t="s">
        <v>56</v>
      </c>
      <c r="E15" s="196" t="s">
        <v>59</v>
      </c>
      <c r="F15" s="197" t="s">
        <v>60</v>
      </c>
      <c r="G15" s="198">
        <v>497.6</v>
      </c>
      <c r="H15" s="199"/>
      <c r="I15" s="199">
        <f t="shared" ref="I15:I30" si="0">ROUND(G15*H15,2)</f>
        <v>0</v>
      </c>
      <c r="J15" s="207">
        <v>21</v>
      </c>
      <c r="K15" s="177">
        <v>8</v>
      </c>
      <c r="L15" s="177" t="s">
        <v>61</v>
      </c>
    </row>
    <row r="16" spans="1:12" ht="22.5" outlineLevel="1">
      <c r="A16" s="192" t="s">
        <v>62</v>
      </c>
      <c r="B16" s="186"/>
      <c r="C16" s="186"/>
      <c r="D16" s="187" t="s">
        <v>56</v>
      </c>
      <c r="E16" s="188" t="s">
        <v>63</v>
      </c>
      <c r="F16" s="189" t="s">
        <v>60</v>
      </c>
      <c r="G16" s="190">
        <v>497.6</v>
      </c>
      <c r="H16" s="191"/>
      <c r="I16" s="191">
        <f t="shared" si="0"/>
        <v>0</v>
      </c>
      <c r="J16" s="208">
        <v>21</v>
      </c>
      <c r="K16" s="177">
        <v>8</v>
      </c>
      <c r="L16" s="177" t="s">
        <v>61</v>
      </c>
    </row>
    <row r="17" spans="1:12" ht="12.75" outlineLevel="1">
      <c r="A17" s="192" t="s">
        <v>64</v>
      </c>
      <c r="B17" s="186"/>
      <c r="C17" s="186"/>
      <c r="D17" s="187" t="s">
        <v>56</v>
      </c>
      <c r="E17" s="188" t="s">
        <v>65</v>
      </c>
      <c r="F17" s="189" t="s">
        <v>66</v>
      </c>
      <c r="G17" s="190">
        <v>995.2</v>
      </c>
      <c r="H17" s="191"/>
      <c r="I17" s="191">
        <f t="shared" si="0"/>
        <v>0</v>
      </c>
      <c r="J17" s="208">
        <v>21</v>
      </c>
      <c r="K17" s="177">
        <v>8</v>
      </c>
      <c r="L17" s="177" t="s">
        <v>61</v>
      </c>
    </row>
    <row r="18" spans="1:12" ht="12.75" outlineLevel="1">
      <c r="A18" s="192" t="s">
        <v>67</v>
      </c>
      <c r="B18" s="186"/>
      <c r="C18" s="186"/>
      <c r="D18" s="187" t="s">
        <v>56</v>
      </c>
      <c r="E18" s="188" t="s">
        <v>68</v>
      </c>
      <c r="F18" s="189" t="s">
        <v>69</v>
      </c>
      <c r="G18" s="190">
        <v>2488</v>
      </c>
      <c r="H18" s="191"/>
      <c r="I18" s="191">
        <f t="shared" si="0"/>
        <v>0</v>
      </c>
      <c r="J18" s="208">
        <v>21</v>
      </c>
      <c r="K18" s="177">
        <v>8</v>
      </c>
      <c r="L18" s="177" t="s">
        <v>61</v>
      </c>
    </row>
    <row r="19" spans="1:12" ht="22.5" outlineLevel="1">
      <c r="A19" s="192" t="s">
        <v>70</v>
      </c>
      <c r="B19" s="186"/>
      <c r="C19" s="186"/>
      <c r="D19" s="187" t="s">
        <v>56</v>
      </c>
      <c r="E19" s="188" t="s">
        <v>71</v>
      </c>
      <c r="F19" s="189" t="s">
        <v>69</v>
      </c>
      <c r="G19" s="190">
        <v>1244</v>
      </c>
      <c r="H19" s="191"/>
      <c r="I19" s="191">
        <f t="shared" si="0"/>
        <v>0</v>
      </c>
      <c r="J19" s="208">
        <v>21</v>
      </c>
      <c r="K19" s="177">
        <v>8</v>
      </c>
      <c r="L19" s="177" t="s">
        <v>61</v>
      </c>
    </row>
    <row r="20" spans="1:12" ht="22.5" outlineLevel="1">
      <c r="A20" s="192" t="s">
        <v>72</v>
      </c>
      <c r="B20" s="186"/>
      <c r="C20" s="186"/>
      <c r="D20" s="187" t="s">
        <v>56</v>
      </c>
      <c r="E20" s="188" t="s">
        <v>73</v>
      </c>
      <c r="F20" s="189" t="s">
        <v>69</v>
      </c>
      <c r="G20" s="190">
        <v>1244</v>
      </c>
      <c r="H20" s="191"/>
      <c r="I20" s="191">
        <f t="shared" si="0"/>
        <v>0</v>
      </c>
      <c r="J20" s="208">
        <v>21</v>
      </c>
      <c r="K20" s="177">
        <v>8</v>
      </c>
      <c r="L20" s="177" t="s">
        <v>61</v>
      </c>
    </row>
    <row r="21" spans="1:12" ht="12.75" outlineLevel="1">
      <c r="A21" s="192" t="s">
        <v>74</v>
      </c>
      <c r="B21" s="186"/>
      <c r="C21" s="186"/>
      <c r="D21" s="187" t="s">
        <v>56</v>
      </c>
      <c r="E21" s="188" t="s">
        <v>75</v>
      </c>
      <c r="F21" s="189" t="s">
        <v>69</v>
      </c>
      <c r="G21" s="190">
        <v>1244</v>
      </c>
      <c r="H21" s="191"/>
      <c r="I21" s="191">
        <f t="shared" si="0"/>
        <v>0</v>
      </c>
      <c r="J21" s="208">
        <v>21</v>
      </c>
      <c r="K21" s="177">
        <v>8</v>
      </c>
      <c r="L21" s="177" t="s">
        <v>61</v>
      </c>
    </row>
    <row r="22" spans="1:12" ht="12.75" outlineLevel="1">
      <c r="A22" s="192" t="s">
        <v>76</v>
      </c>
      <c r="B22" s="186"/>
      <c r="C22" s="186"/>
      <c r="D22" s="187" t="s">
        <v>56</v>
      </c>
      <c r="E22" s="188" t="s">
        <v>77</v>
      </c>
      <c r="F22" s="189" t="s">
        <v>69</v>
      </c>
      <c r="G22" s="190">
        <v>1244</v>
      </c>
      <c r="H22" s="191"/>
      <c r="I22" s="191">
        <f t="shared" si="0"/>
        <v>0</v>
      </c>
      <c r="J22" s="208">
        <v>21</v>
      </c>
      <c r="K22" s="177">
        <v>8</v>
      </c>
      <c r="L22" s="177" t="s">
        <v>61</v>
      </c>
    </row>
    <row r="23" spans="1:12" ht="12.75" outlineLevel="1">
      <c r="A23" s="192" t="s">
        <v>78</v>
      </c>
      <c r="B23" s="186"/>
      <c r="C23" s="186"/>
      <c r="D23" s="187" t="s">
        <v>56</v>
      </c>
      <c r="E23" s="188" t="s">
        <v>79</v>
      </c>
      <c r="F23" s="189" t="s">
        <v>80</v>
      </c>
      <c r="G23" s="190">
        <v>420</v>
      </c>
      <c r="H23" s="191"/>
      <c r="I23" s="191">
        <f t="shared" si="0"/>
        <v>0</v>
      </c>
      <c r="J23" s="208">
        <v>21</v>
      </c>
      <c r="K23" s="177">
        <v>8</v>
      </c>
      <c r="L23" s="177" t="s">
        <v>61</v>
      </c>
    </row>
    <row r="24" spans="1:12" ht="12.75" outlineLevel="1">
      <c r="A24" s="192" t="s">
        <v>81</v>
      </c>
      <c r="B24" s="186"/>
      <c r="C24" s="186"/>
      <c r="D24" s="187" t="s">
        <v>56</v>
      </c>
      <c r="E24" s="188" t="s">
        <v>82</v>
      </c>
      <c r="F24" s="189" t="s">
        <v>80</v>
      </c>
      <c r="G24" s="190">
        <v>63</v>
      </c>
      <c r="H24" s="191"/>
      <c r="I24" s="191">
        <f t="shared" si="0"/>
        <v>0</v>
      </c>
      <c r="J24" s="208">
        <v>21</v>
      </c>
      <c r="K24" s="177">
        <v>8</v>
      </c>
      <c r="L24" s="177" t="s">
        <v>61</v>
      </c>
    </row>
    <row r="25" spans="1:12" ht="12.75" outlineLevel="1">
      <c r="A25" s="192" t="s">
        <v>83</v>
      </c>
      <c r="B25" s="186"/>
      <c r="C25" s="186"/>
      <c r="D25" s="187" t="s">
        <v>56</v>
      </c>
      <c r="E25" s="188" t="s">
        <v>84</v>
      </c>
      <c r="F25" s="189" t="s">
        <v>85</v>
      </c>
      <c r="G25" s="190">
        <v>63</v>
      </c>
      <c r="H25" s="191"/>
      <c r="I25" s="191">
        <f t="shared" si="0"/>
        <v>0</v>
      </c>
      <c r="J25" s="208">
        <v>21</v>
      </c>
      <c r="K25" s="177">
        <v>8</v>
      </c>
      <c r="L25" s="177" t="s">
        <v>61</v>
      </c>
    </row>
    <row r="26" spans="1:12" ht="12.75" outlineLevel="1">
      <c r="A26" s="192" t="s">
        <v>86</v>
      </c>
      <c r="B26" s="186"/>
      <c r="C26" s="186"/>
      <c r="D26" s="187" t="s">
        <v>56</v>
      </c>
      <c r="E26" s="188" t="s">
        <v>87</v>
      </c>
      <c r="F26" s="189" t="s">
        <v>85</v>
      </c>
      <c r="G26" s="190">
        <v>2</v>
      </c>
      <c r="H26" s="191"/>
      <c r="I26" s="191">
        <f t="shared" si="0"/>
        <v>0</v>
      </c>
      <c r="J26" s="208">
        <v>21</v>
      </c>
      <c r="K26" s="177">
        <v>8</v>
      </c>
      <c r="L26" s="177" t="s">
        <v>61</v>
      </c>
    </row>
    <row r="27" spans="1:12" ht="12.75" outlineLevel="1">
      <c r="A27" s="192" t="s">
        <v>88</v>
      </c>
      <c r="B27" s="186"/>
      <c r="C27" s="186"/>
      <c r="D27" s="187" t="s">
        <v>56</v>
      </c>
      <c r="E27" s="188" t="s">
        <v>89</v>
      </c>
      <c r="F27" s="189" t="s">
        <v>85</v>
      </c>
      <c r="G27" s="190">
        <v>2</v>
      </c>
      <c r="H27" s="191"/>
      <c r="I27" s="191">
        <f t="shared" si="0"/>
        <v>0</v>
      </c>
      <c r="J27" s="208">
        <v>21</v>
      </c>
      <c r="K27" s="177">
        <v>8</v>
      </c>
      <c r="L27" s="177" t="s">
        <v>61</v>
      </c>
    </row>
    <row r="28" spans="1:12" ht="12.75" outlineLevel="1">
      <c r="A28" s="192" t="s">
        <v>90</v>
      </c>
      <c r="B28" s="186"/>
      <c r="C28" s="186"/>
      <c r="D28" s="187" t="s">
        <v>56</v>
      </c>
      <c r="E28" s="188" t="s">
        <v>91</v>
      </c>
      <c r="F28" s="189" t="s">
        <v>85</v>
      </c>
      <c r="G28" s="190">
        <v>3</v>
      </c>
      <c r="H28" s="191"/>
      <c r="I28" s="191">
        <f t="shared" si="0"/>
        <v>0</v>
      </c>
      <c r="J28" s="208">
        <v>21</v>
      </c>
      <c r="K28" s="177">
        <v>8</v>
      </c>
      <c r="L28" s="177" t="s">
        <v>61</v>
      </c>
    </row>
    <row r="29" spans="1:12" ht="12.75" outlineLevel="1">
      <c r="A29" s="192" t="s">
        <v>92</v>
      </c>
      <c r="B29" s="186"/>
      <c r="C29" s="186"/>
      <c r="D29" s="187" t="s">
        <v>56</v>
      </c>
      <c r="E29" s="188" t="s">
        <v>93</v>
      </c>
      <c r="F29" s="189" t="s">
        <v>85</v>
      </c>
      <c r="G29" s="190">
        <v>10</v>
      </c>
      <c r="H29" s="191"/>
      <c r="I29" s="191">
        <f t="shared" si="0"/>
        <v>0</v>
      </c>
      <c r="J29" s="208">
        <v>21</v>
      </c>
      <c r="K29" s="177">
        <v>8</v>
      </c>
      <c r="L29" s="177" t="s">
        <v>61</v>
      </c>
    </row>
    <row r="30" spans="1:12" ht="13.5" outlineLevel="1" thickBot="1">
      <c r="A30" s="200" t="s">
        <v>94</v>
      </c>
      <c r="B30" s="201"/>
      <c r="C30" s="201"/>
      <c r="D30" s="202" t="s">
        <v>56</v>
      </c>
      <c r="E30" s="203" t="s">
        <v>95</v>
      </c>
      <c r="F30" s="204" t="s">
        <v>80</v>
      </c>
      <c r="G30" s="205">
        <v>12</v>
      </c>
      <c r="H30" s="206"/>
      <c r="I30" s="206">
        <f t="shared" si="0"/>
        <v>0</v>
      </c>
      <c r="J30" s="209">
        <v>21</v>
      </c>
      <c r="K30" s="177">
        <v>8</v>
      </c>
      <c r="L30" s="177" t="s">
        <v>61</v>
      </c>
    </row>
    <row r="31" spans="1:12" ht="13.5" thickBot="1">
      <c r="A31" s="178"/>
      <c r="B31" s="179"/>
      <c r="C31" s="179"/>
      <c r="D31" s="180" t="s">
        <v>56</v>
      </c>
      <c r="E31" s="181" t="s">
        <v>96</v>
      </c>
      <c r="F31" s="178"/>
      <c r="G31" s="182"/>
      <c r="H31" s="183"/>
      <c r="I31" s="183">
        <f>SUBTOTAL(9,I32:I50)</f>
        <v>0</v>
      </c>
      <c r="J31" s="184"/>
      <c r="K31" s="185"/>
      <c r="L31" s="185" t="s">
        <v>58</v>
      </c>
    </row>
    <row r="32" spans="1:12" ht="22.5" outlineLevel="1">
      <c r="A32" s="193" t="s">
        <v>97</v>
      </c>
      <c r="B32" s="194"/>
      <c r="C32" s="194"/>
      <c r="D32" s="195" t="s">
        <v>56</v>
      </c>
      <c r="E32" s="196" t="s">
        <v>98</v>
      </c>
      <c r="F32" s="197" t="s">
        <v>69</v>
      </c>
      <c r="G32" s="198">
        <v>750</v>
      </c>
      <c r="H32" s="199"/>
      <c r="I32" s="199">
        <f t="shared" ref="I32:I50" si="1">ROUND(G32*H32,2)</f>
        <v>0</v>
      </c>
      <c r="J32" s="207">
        <v>21</v>
      </c>
      <c r="K32" s="177">
        <v>8</v>
      </c>
      <c r="L32" s="177" t="s">
        <v>61</v>
      </c>
    </row>
    <row r="33" spans="1:12" ht="12.75" outlineLevel="1">
      <c r="A33" s="192" t="s">
        <v>99</v>
      </c>
      <c r="B33" s="186"/>
      <c r="C33" s="186"/>
      <c r="D33" s="187" t="s">
        <v>56</v>
      </c>
      <c r="E33" s="188" t="s">
        <v>100</v>
      </c>
      <c r="F33" s="189" t="s">
        <v>69</v>
      </c>
      <c r="G33" s="190">
        <v>105</v>
      </c>
      <c r="H33" s="191"/>
      <c r="I33" s="191">
        <f t="shared" si="1"/>
        <v>0</v>
      </c>
      <c r="J33" s="208">
        <v>21</v>
      </c>
      <c r="K33" s="177">
        <v>8</v>
      </c>
      <c r="L33" s="177" t="s">
        <v>61</v>
      </c>
    </row>
    <row r="34" spans="1:12" ht="12.75" outlineLevel="1">
      <c r="A34" s="192" t="s">
        <v>101</v>
      </c>
      <c r="B34" s="186"/>
      <c r="C34" s="186"/>
      <c r="D34" s="187" t="s">
        <v>56</v>
      </c>
      <c r="E34" s="188" t="s">
        <v>102</v>
      </c>
      <c r="F34" s="189" t="s">
        <v>66</v>
      </c>
      <c r="G34" s="190">
        <v>213.25</v>
      </c>
      <c r="H34" s="191"/>
      <c r="I34" s="191">
        <f t="shared" si="1"/>
        <v>0</v>
      </c>
      <c r="J34" s="208">
        <v>21</v>
      </c>
      <c r="K34" s="177">
        <v>8</v>
      </c>
      <c r="L34" s="177" t="s">
        <v>61</v>
      </c>
    </row>
    <row r="35" spans="1:12" ht="12.75" outlineLevel="1">
      <c r="A35" s="192" t="s">
        <v>103</v>
      </c>
      <c r="B35" s="186"/>
      <c r="C35" s="186"/>
      <c r="D35" s="187" t="s">
        <v>56</v>
      </c>
      <c r="E35" s="188" t="s">
        <v>104</v>
      </c>
      <c r="F35" s="189" t="s">
        <v>66</v>
      </c>
      <c r="G35" s="190">
        <v>213.25</v>
      </c>
      <c r="H35" s="191"/>
      <c r="I35" s="191">
        <f t="shared" si="1"/>
        <v>0</v>
      </c>
      <c r="J35" s="208">
        <v>21</v>
      </c>
      <c r="K35" s="177">
        <v>8</v>
      </c>
      <c r="L35" s="177" t="s">
        <v>61</v>
      </c>
    </row>
    <row r="36" spans="1:12" ht="22.5" outlineLevel="1">
      <c r="A36" s="192" t="s">
        <v>105</v>
      </c>
      <c r="B36" s="186"/>
      <c r="C36" s="186"/>
      <c r="D36" s="187" t="s">
        <v>56</v>
      </c>
      <c r="E36" s="188" t="s">
        <v>59</v>
      </c>
      <c r="F36" s="189" t="s">
        <v>60</v>
      </c>
      <c r="G36" s="190">
        <v>68.5</v>
      </c>
      <c r="H36" s="191"/>
      <c r="I36" s="191">
        <f t="shared" si="1"/>
        <v>0</v>
      </c>
      <c r="J36" s="208">
        <v>21</v>
      </c>
      <c r="K36" s="177">
        <v>8</v>
      </c>
      <c r="L36" s="177" t="s">
        <v>61</v>
      </c>
    </row>
    <row r="37" spans="1:12" ht="12.75" outlineLevel="1">
      <c r="A37" s="192" t="s">
        <v>106</v>
      </c>
      <c r="B37" s="186"/>
      <c r="C37" s="186"/>
      <c r="D37" s="187" t="s">
        <v>56</v>
      </c>
      <c r="E37" s="188" t="s">
        <v>107</v>
      </c>
      <c r="F37" s="189" t="s">
        <v>60</v>
      </c>
      <c r="G37" s="190">
        <v>68.5</v>
      </c>
      <c r="H37" s="191"/>
      <c r="I37" s="191">
        <f t="shared" si="1"/>
        <v>0</v>
      </c>
      <c r="J37" s="208">
        <v>21</v>
      </c>
      <c r="K37" s="177">
        <v>8</v>
      </c>
      <c r="L37" s="177" t="s">
        <v>61</v>
      </c>
    </row>
    <row r="38" spans="1:12" ht="12.75" outlineLevel="1">
      <c r="A38" s="192" t="s">
        <v>108</v>
      </c>
      <c r="B38" s="186"/>
      <c r="C38" s="186"/>
      <c r="D38" s="187" t="s">
        <v>56</v>
      </c>
      <c r="E38" s="188" t="s">
        <v>65</v>
      </c>
      <c r="F38" s="189" t="s">
        <v>66</v>
      </c>
      <c r="G38" s="190">
        <v>137</v>
      </c>
      <c r="H38" s="191"/>
      <c r="I38" s="191">
        <f t="shared" si="1"/>
        <v>0</v>
      </c>
      <c r="J38" s="208">
        <v>21</v>
      </c>
      <c r="K38" s="177">
        <v>8</v>
      </c>
      <c r="L38" s="177" t="s">
        <v>61</v>
      </c>
    </row>
    <row r="39" spans="1:12" ht="12.75" outlineLevel="1">
      <c r="A39" s="192" t="s">
        <v>109</v>
      </c>
      <c r="B39" s="186"/>
      <c r="C39" s="186"/>
      <c r="D39" s="187" t="s">
        <v>56</v>
      </c>
      <c r="E39" s="188" t="s">
        <v>110</v>
      </c>
      <c r="F39" s="189" t="s">
        <v>69</v>
      </c>
      <c r="G39" s="190">
        <v>427</v>
      </c>
      <c r="H39" s="191"/>
      <c r="I39" s="191">
        <f t="shared" si="1"/>
        <v>0</v>
      </c>
      <c r="J39" s="208">
        <v>21</v>
      </c>
      <c r="K39" s="177">
        <v>8</v>
      </c>
      <c r="L39" s="177" t="s">
        <v>61</v>
      </c>
    </row>
    <row r="40" spans="1:12" ht="12.75" outlineLevel="1">
      <c r="A40" s="192" t="s">
        <v>111</v>
      </c>
      <c r="B40" s="186"/>
      <c r="C40" s="186"/>
      <c r="D40" s="187" t="s">
        <v>56</v>
      </c>
      <c r="E40" s="188" t="s">
        <v>112</v>
      </c>
      <c r="F40" s="189" t="s">
        <v>69</v>
      </c>
      <c r="G40" s="190">
        <v>427</v>
      </c>
      <c r="H40" s="191"/>
      <c r="I40" s="191">
        <f t="shared" si="1"/>
        <v>0</v>
      </c>
      <c r="J40" s="208">
        <v>21</v>
      </c>
      <c r="K40" s="177">
        <v>8</v>
      </c>
      <c r="L40" s="177" t="s">
        <v>61</v>
      </c>
    </row>
    <row r="41" spans="1:12" ht="12.75" outlineLevel="1">
      <c r="A41" s="192" t="s">
        <v>113</v>
      </c>
      <c r="B41" s="186"/>
      <c r="C41" s="186"/>
      <c r="D41" s="187" t="s">
        <v>56</v>
      </c>
      <c r="E41" s="188" t="s">
        <v>114</v>
      </c>
      <c r="F41" s="189" t="s">
        <v>69</v>
      </c>
      <c r="G41" s="190">
        <v>427</v>
      </c>
      <c r="H41" s="191"/>
      <c r="I41" s="191">
        <f t="shared" si="1"/>
        <v>0</v>
      </c>
      <c r="J41" s="208">
        <v>21</v>
      </c>
      <c r="K41" s="177">
        <v>8</v>
      </c>
      <c r="L41" s="177" t="s">
        <v>61</v>
      </c>
    </row>
    <row r="42" spans="1:12" ht="22.5" outlineLevel="1">
      <c r="A42" s="192" t="s">
        <v>115</v>
      </c>
      <c r="B42" s="186"/>
      <c r="C42" s="186"/>
      <c r="D42" s="187" t="s">
        <v>56</v>
      </c>
      <c r="E42" s="188" t="s">
        <v>116</v>
      </c>
      <c r="F42" s="189" t="s">
        <v>69</v>
      </c>
      <c r="G42" s="190">
        <v>853.5</v>
      </c>
      <c r="H42" s="191"/>
      <c r="I42" s="191">
        <f t="shared" si="1"/>
        <v>0</v>
      </c>
      <c r="J42" s="208">
        <v>21</v>
      </c>
      <c r="K42" s="177">
        <v>8</v>
      </c>
      <c r="L42" s="177" t="s">
        <v>61</v>
      </c>
    </row>
    <row r="43" spans="1:12" ht="12.75" outlineLevel="1">
      <c r="A43" s="192" t="s">
        <v>117</v>
      </c>
      <c r="B43" s="186"/>
      <c r="C43" s="186"/>
      <c r="D43" s="187" t="s">
        <v>56</v>
      </c>
      <c r="E43" s="188" t="s">
        <v>75</v>
      </c>
      <c r="F43" s="189" t="s">
        <v>69</v>
      </c>
      <c r="G43" s="190">
        <v>853.5</v>
      </c>
      <c r="H43" s="191"/>
      <c r="I43" s="191">
        <f t="shared" si="1"/>
        <v>0</v>
      </c>
      <c r="J43" s="208">
        <v>21</v>
      </c>
      <c r="K43" s="177">
        <v>8</v>
      </c>
      <c r="L43" s="177" t="s">
        <v>61</v>
      </c>
    </row>
    <row r="44" spans="1:12" ht="22.5" outlineLevel="1">
      <c r="A44" s="192" t="s">
        <v>118</v>
      </c>
      <c r="B44" s="186"/>
      <c r="C44" s="186"/>
      <c r="D44" s="187" t="s">
        <v>56</v>
      </c>
      <c r="E44" s="188" t="s">
        <v>73</v>
      </c>
      <c r="F44" s="189" t="s">
        <v>69</v>
      </c>
      <c r="G44" s="190">
        <v>853.5</v>
      </c>
      <c r="H44" s="191"/>
      <c r="I44" s="191">
        <f t="shared" si="1"/>
        <v>0</v>
      </c>
      <c r="J44" s="208">
        <v>21</v>
      </c>
      <c r="K44" s="177">
        <v>8</v>
      </c>
      <c r="L44" s="177" t="s">
        <v>61</v>
      </c>
    </row>
    <row r="45" spans="1:12" ht="12.75" outlineLevel="1">
      <c r="A45" s="192">
        <v>30</v>
      </c>
      <c r="B45" s="186"/>
      <c r="C45" s="186"/>
      <c r="D45" s="187"/>
      <c r="E45" s="188" t="s">
        <v>170</v>
      </c>
      <c r="F45" s="189" t="s">
        <v>85</v>
      </c>
      <c r="G45" s="190">
        <v>2</v>
      </c>
      <c r="H45" s="191"/>
      <c r="I45" s="191">
        <f t="shared" si="1"/>
        <v>0</v>
      </c>
      <c r="J45" s="208">
        <v>21</v>
      </c>
      <c r="K45" s="177"/>
      <c r="L45" s="177"/>
    </row>
    <row r="46" spans="1:12" ht="12.75" outlineLevel="1">
      <c r="A46" s="192">
        <v>31</v>
      </c>
      <c r="B46" s="186"/>
      <c r="C46" s="186"/>
      <c r="D46" s="187" t="s">
        <v>56</v>
      </c>
      <c r="E46" s="188" t="s">
        <v>89</v>
      </c>
      <c r="F46" s="189" t="s">
        <v>85</v>
      </c>
      <c r="G46" s="190">
        <v>1</v>
      </c>
      <c r="H46" s="191"/>
      <c r="I46" s="191">
        <f t="shared" si="1"/>
        <v>0</v>
      </c>
      <c r="J46" s="208">
        <v>21</v>
      </c>
      <c r="K46" s="177">
        <v>8</v>
      </c>
      <c r="L46" s="177" t="s">
        <v>61</v>
      </c>
    </row>
    <row r="47" spans="1:12" ht="12.75" outlineLevel="1">
      <c r="A47" s="192">
        <v>32</v>
      </c>
      <c r="B47" s="186"/>
      <c r="C47" s="186"/>
      <c r="D47" s="187" t="s">
        <v>56</v>
      </c>
      <c r="E47" s="188" t="s">
        <v>91</v>
      </c>
      <c r="F47" s="189" t="s">
        <v>85</v>
      </c>
      <c r="G47" s="190">
        <v>5</v>
      </c>
      <c r="H47" s="191"/>
      <c r="I47" s="191">
        <f t="shared" si="1"/>
        <v>0</v>
      </c>
      <c r="J47" s="208">
        <v>21</v>
      </c>
      <c r="K47" s="177">
        <v>8</v>
      </c>
      <c r="L47" s="177" t="s">
        <v>61</v>
      </c>
    </row>
    <row r="48" spans="1:12" ht="12.75" outlineLevel="1">
      <c r="A48" s="192">
        <v>33</v>
      </c>
      <c r="B48" s="186"/>
      <c r="C48" s="186"/>
      <c r="D48" s="187" t="s">
        <v>56</v>
      </c>
      <c r="E48" s="188" t="s">
        <v>93</v>
      </c>
      <c r="F48" s="189" t="s">
        <v>85</v>
      </c>
      <c r="G48" s="190">
        <v>14</v>
      </c>
      <c r="H48" s="191"/>
      <c r="I48" s="191">
        <f t="shared" si="1"/>
        <v>0</v>
      </c>
      <c r="J48" s="208">
        <v>21</v>
      </c>
      <c r="K48" s="177">
        <v>8</v>
      </c>
      <c r="L48" s="177" t="s">
        <v>61</v>
      </c>
    </row>
    <row r="49" spans="1:12" ht="12.75" outlineLevel="1">
      <c r="A49" s="192">
        <v>34</v>
      </c>
      <c r="B49" s="186"/>
      <c r="C49" s="186"/>
      <c r="D49" s="187" t="s">
        <v>56</v>
      </c>
      <c r="E49" s="188" t="s">
        <v>119</v>
      </c>
      <c r="F49" s="189" t="s">
        <v>120</v>
      </c>
      <c r="G49" s="190">
        <v>1</v>
      </c>
      <c r="H49" s="191"/>
      <c r="I49" s="191">
        <f t="shared" si="1"/>
        <v>0</v>
      </c>
      <c r="J49" s="208">
        <v>21</v>
      </c>
      <c r="K49" s="177">
        <v>8</v>
      </c>
      <c r="L49" s="177" t="s">
        <v>61</v>
      </c>
    </row>
    <row r="50" spans="1:12" ht="23.25" outlineLevel="1" thickBot="1">
      <c r="A50" s="200">
        <v>35</v>
      </c>
      <c r="B50" s="201"/>
      <c r="C50" s="201"/>
      <c r="D50" s="202" t="s">
        <v>56</v>
      </c>
      <c r="E50" s="203" t="s">
        <v>121</v>
      </c>
      <c r="F50" s="204" t="s">
        <v>80</v>
      </c>
      <c r="G50" s="205">
        <v>14</v>
      </c>
      <c r="H50" s="206"/>
      <c r="I50" s="206">
        <f t="shared" si="1"/>
        <v>0</v>
      </c>
      <c r="J50" s="209">
        <v>21</v>
      </c>
      <c r="K50" s="177">
        <v>8</v>
      </c>
      <c r="L50" s="177" t="s">
        <v>61</v>
      </c>
    </row>
    <row r="51" spans="1:12" ht="13.5" thickBot="1">
      <c r="A51" s="178"/>
      <c r="B51" s="179"/>
      <c r="C51" s="179"/>
      <c r="D51" s="180" t="s">
        <v>56</v>
      </c>
      <c r="E51" s="181" t="s">
        <v>122</v>
      </c>
      <c r="F51" s="178"/>
      <c r="G51" s="182"/>
      <c r="H51" s="183"/>
      <c r="I51" s="183">
        <f>SUBTOTAL(9,I52:I59)</f>
        <v>0</v>
      </c>
      <c r="J51" s="184"/>
      <c r="K51" s="185"/>
      <c r="L51" s="185" t="s">
        <v>58</v>
      </c>
    </row>
    <row r="52" spans="1:12" ht="22.5" outlineLevel="1">
      <c r="A52" s="193">
        <v>36</v>
      </c>
      <c r="B52" s="194"/>
      <c r="C52" s="194"/>
      <c r="D52" s="195" t="s">
        <v>56</v>
      </c>
      <c r="E52" s="196" t="s">
        <v>123</v>
      </c>
      <c r="F52" s="197" t="s">
        <v>60</v>
      </c>
      <c r="G52" s="198">
        <v>2.5</v>
      </c>
      <c r="H52" s="199"/>
      <c r="I52" s="199">
        <f t="shared" ref="I52:I59" si="2">ROUND(G52*H52,2)</f>
        <v>0</v>
      </c>
      <c r="J52" s="207">
        <v>21</v>
      </c>
      <c r="K52" s="177">
        <v>8</v>
      </c>
      <c r="L52" s="177" t="s">
        <v>61</v>
      </c>
    </row>
    <row r="53" spans="1:12" ht="12.75" outlineLevel="1">
      <c r="A53" s="192">
        <v>37</v>
      </c>
      <c r="B53" s="186"/>
      <c r="C53" s="186"/>
      <c r="D53" s="187" t="s">
        <v>56</v>
      </c>
      <c r="E53" s="188" t="s">
        <v>124</v>
      </c>
      <c r="F53" s="189" t="s">
        <v>69</v>
      </c>
      <c r="G53" s="190">
        <v>4.5</v>
      </c>
      <c r="H53" s="191"/>
      <c r="I53" s="191">
        <f t="shared" si="2"/>
        <v>0</v>
      </c>
      <c r="J53" s="208">
        <v>21</v>
      </c>
      <c r="K53" s="177">
        <v>8</v>
      </c>
      <c r="L53" s="177" t="s">
        <v>61</v>
      </c>
    </row>
    <row r="54" spans="1:12" ht="12.75" outlineLevel="1">
      <c r="A54" s="192">
        <v>38</v>
      </c>
      <c r="B54" s="186"/>
      <c r="C54" s="186"/>
      <c r="D54" s="187" t="s">
        <v>56</v>
      </c>
      <c r="E54" s="188" t="s">
        <v>125</v>
      </c>
      <c r="F54" s="189" t="s">
        <v>60</v>
      </c>
      <c r="G54" s="190">
        <v>3.2</v>
      </c>
      <c r="H54" s="191"/>
      <c r="I54" s="191">
        <f t="shared" si="2"/>
        <v>0</v>
      </c>
      <c r="J54" s="208">
        <v>21</v>
      </c>
      <c r="K54" s="177">
        <v>8</v>
      </c>
      <c r="L54" s="177" t="s">
        <v>61</v>
      </c>
    </row>
    <row r="55" spans="1:12" ht="12.75" outlineLevel="1">
      <c r="A55" s="192">
        <v>39</v>
      </c>
      <c r="B55" s="186"/>
      <c r="C55" s="186"/>
      <c r="D55" s="187" t="s">
        <v>56</v>
      </c>
      <c r="E55" s="188" t="s">
        <v>126</v>
      </c>
      <c r="F55" s="189" t="s">
        <v>69</v>
      </c>
      <c r="G55" s="190">
        <v>20</v>
      </c>
      <c r="H55" s="191"/>
      <c r="I55" s="191">
        <f t="shared" si="2"/>
        <v>0</v>
      </c>
      <c r="J55" s="208">
        <v>21</v>
      </c>
      <c r="K55" s="177">
        <v>8</v>
      </c>
      <c r="L55" s="177" t="s">
        <v>61</v>
      </c>
    </row>
    <row r="56" spans="1:12" ht="12.75" outlineLevel="1">
      <c r="A56" s="192">
        <v>40</v>
      </c>
      <c r="B56" s="186"/>
      <c r="C56" s="186"/>
      <c r="D56" s="187" t="s">
        <v>56</v>
      </c>
      <c r="E56" s="188" t="s">
        <v>127</v>
      </c>
      <c r="F56" s="189" t="s">
        <v>69</v>
      </c>
      <c r="G56" s="190">
        <v>20</v>
      </c>
      <c r="H56" s="191"/>
      <c r="I56" s="191">
        <f t="shared" si="2"/>
        <v>0</v>
      </c>
      <c r="J56" s="208">
        <v>21</v>
      </c>
      <c r="K56" s="177">
        <v>8</v>
      </c>
      <c r="L56" s="177" t="s">
        <v>61</v>
      </c>
    </row>
    <row r="57" spans="1:12" ht="12.75" outlineLevel="1">
      <c r="A57" s="192">
        <v>41</v>
      </c>
      <c r="B57" s="186"/>
      <c r="C57" s="186"/>
      <c r="D57" s="187" t="s">
        <v>56</v>
      </c>
      <c r="E57" s="188" t="s">
        <v>82</v>
      </c>
      <c r="F57" s="189" t="s">
        <v>80</v>
      </c>
      <c r="G57" s="190">
        <v>11</v>
      </c>
      <c r="H57" s="191"/>
      <c r="I57" s="191">
        <f t="shared" si="2"/>
        <v>0</v>
      </c>
      <c r="J57" s="208">
        <v>21</v>
      </c>
      <c r="K57" s="177">
        <v>8</v>
      </c>
      <c r="L57" s="177" t="s">
        <v>61</v>
      </c>
    </row>
    <row r="58" spans="1:12" ht="12.75" outlineLevel="1">
      <c r="A58" s="192">
        <v>42</v>
      </c>
      <c r="B58" s="186"/>
      <c r="C58" s="186"/>
      <c r="D58" s="187" t="s">
        <v>56</v>
      </c>
      <c r="E58" s="188" t="s">
        <v>84</v>
      </c>
      <c r="F58" s="189" t="s">
        <v>85</v>
      </c>
      <c r="G58" s="190">
        <v>11</v>
      </c>
      <c r="H58" s="191"/>
      <c r="I58" s="191">
        <f t="shared" si="2"/>
        <v>0</v>
      </c>
      <c r="J58" s="208">
        <v>21</v>
      </c>
      <c r="K58" s="177">
        <v>8</v>
      </c>
      <c r="L58" s="177" t="s">
        <v>61</v>
      </c>
    </row>
    <row r="59" spans="1:12" ht="13.5" outlineLevel="1" thickBot="1">
      <c r="A59" s="200">
        <v>43</v>
      </c>
      <c r="B59" s="201"/>
      <c r="C59" s="201"/>
      <c r="D59" s="202" t="s">
        <v>56</v>
      </c>
      <c r="E59" s="203" t="s">
        <v>128</v>
      </c>
      <c r="F59" s="204" t="s">
        <v>69</v>
      </c>
      <c r="G59" s="205">
        <v>25</v>
      </c>
      <c r="H59" s="206"/>
      <c r="I59" s="206">
        <f t="shared" si="2"/>
        <v>0</v>
      </c>
      <c r="J59" s="209">
        <v>21</v>
      </c>
      <c r="K59" s="177">
        <v>8</v>
      </c>
      <c r="L59" s="177" t="s">
        <v>61</v>
      </c>
    </row>
    <row r="60" spans="1:12" ht="12.75">
      <c r="A60" s="210"/>
      <c r="B60" s="211"/>
      <c r="C60" s="211"/>
      <c r="D60" s="211"/>
      <c r="E60" s="212" t="s">
        <v>129</v>
      </c>
      <c r="F60" s="210"/>
      <c r="G60" s="213"/>
      <c r="H60" s="214"/>
      <c r="I60" s="214">
        <f>SUBTOTAL(9,I14:I59)</f>
        <v>0</v>
      </c>
      <c r="J60" s="215"/>
      <c r="K60" s="216"/>
      <c r="L60" s="216" t="s">
        <v>23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6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 rozpočtu</vt:lpstr>
      <vt:lpstr>Rekapitulace rozpočtu</vt:lpstr>
      <vt:lpstr>Rozpočet</vt:lpstr>
      <vt:lpstr>'Rekapitulace rozpočtu'!Názvy_tisku</vt:lpstr>
      <vt:lpstr>Rozpočet!Názvy_tisku</vt:lpstr>
      <vt:lpstr>'Rekapitulace rozpočtu'!Oblast_tisku</vt:lpstr>
      <vt:lpstr>Rozpočet!Oblast_tisku</vt:lpstr>
    </vt:vector>
  </TitlesOfParts>
  <Company>BRVZ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Mueller</dc:creator>
  <cp:lastModifiedBy>Milan Šnajdr</cp:lastModifiedBy>
  <dcterms:created xsi:type="dcterms:W3CDTF">2021-04-28T05:20:39Z</dcterms:created>
  <dcterms:modified xsi:type="dcterms:W3CDTF">2021-04-29T07:24:01Z</dcterms:modified>
</cp:coreProperties>
</file>