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701"/>
  <workbookPr/>
  <bookViews>
    <workbookView xWindow="65426" yWindow="65426" windowWidth="19420" windowHeight="10420" activeTab="0"/>
  </bookViews>
  <sheets>
    <sheet name="Rekapitulace stavby" sheetId="1" r:id="rId1"/>
    <sheet name="SO - 01 - Výměna kotlů a techn." sheetId="2" r:id="rId2"/>
    <sheet name="SO - 02 - Vnitřní vodovod..." sheetId="3" r:id="rId3"/>
    <sheet name="SO - 03 - Elektro" sheetId="10" r:id="rId4"/>
    <sheet name="SO - 04 - Plynovod" sheetId="5" r:id="rId5"/>
    <sheet name="SO - 05 - Stavební část" sheetId="6" r:id="rId6"/>
    <sheet name="SO - 06 - Instalace term. vent." sheetId="9" r:id="rId7"/>
    <sheet name="SO - 07 - Vedlejší rozpoč..." sheetId="8" r:id="rId8"/>
  </sheets>
  <definedNames>
    <definedName name="_xlnm.Print_Area" localSheetId="0">'Rekapitulace stavby'!$C$4:$AP$65,'Rekapitulace stavby'!$C$71:$AP$93</definedName>
    <definedName name="_xlnm.Print_Area" localSheetId="1">'SO - 01 - Výměna kotlů a techn.'!$C$4:$Q$70,'SO - 01 - Výměna kotlů a techn.'!$C$76:$Q$106,'SO - 01 - Výměna kotlů a techn.'!$C$112:$Q$289</definedName>
    <definedName name="_xlnm.Print_Area" localSheetId="2">'SO - 02 - Vnitřní vodovod...'!$C$4:$Q$70,'SO - 02 - Vnitřní vodovod...'!$C$76:$Q$95,'SO - 02 - Vnitřní vodovod...'!$C$101:$Q$153</definedName>
    <definedName name="_xlnm.Print_Area" localSheetId="3">'SO - 03 - Elektro'!$C$4:$Q$70,'SO - 03 - Elektro'!$C$76:$Q$95,'SO - 03 - Elektro'!$C$101:$Q$208</definedName>
    <definedName name="_xlnm.Print_Area" localSheetId="4">'SO - 04 - Plynovod'!$C$4:$Q$70,'SO - 04 - Plynovod'!$C$76:$Q$96,'SO - 04 - Plynovod'!$C$102:$Q$137</definedName>
    <definedName name="_xlnm.Print_Area" localSheetId="5">'SO - 05 - Stavební část'!$C$4:$Q$70,'SO - 05 - Stavební část'!$C$76:$Q$103,'SO - 05 - Stavební část'!$C$109:$Q$169</definedName>
    <definedName name="_xlnm.Print_Area" localSheetId="6">'SO - 06 - Instalace term. vent.'!$C$4:$Q$70,'SO - 06 - Instalace term. vent.'!$C$76:$Q$97,'SO - 06 - Instalace term. vent.'!$C$103:$Q$163</definedName>
    <definedName name="_xlnm.Print_Area" localSheetId="7">'SO - 07 - Vedlejší rozpoč...'!$C$4:$Q$70,'SO - 07 - Vedlejší rozpoč...'!$C$76:$Q$97,'SO - 07 - Vedlejší rozpoč...'!$C$103:$Q$125</definedName>
    <definedName name="_xlnm.Print_Titles" localSheetId="0">'Rekapitulace stavby'!$80:$80</definedName>
    <definedName name="_xlnm.Print_Titles" localSheetId="1">'SO - 01 - Výměna kotlů a techn.'!$122:$122</definedName>
    <definedName name="_xlnm.Print_Titles" localSheetId="2">'SO - 02 - Vnitřní vodovod...'!$111:$111</definedName>
    <definedName name="_xlnm.Print_Titles" localSheetId="3">'SO - 03 - Elektro'!$111:$111</definedName>
    <definedName name="_xlnm.Print_Titles" localSheetId="4">'SO - 04 - Plynovod'!$112:$112</definedName>
    <definedName name="_xlnm.Print_Titles" localSheetId="5">'SO - 05 - Stavební část'!$119:$119</definedName>
    <definedName name="_xlnm.Print_Titles" localSheetId="6">'SO - 06 - Instalace term. vent.'!$113:$113</definedName>
    <definedName name="_xlnm.Print_Titles" localSheetId="7">'SO - 07 - Vedlejší rozpoč...'!$113:$113</definedName>
  </definedNames>
  <calcPr calcId="191029"/>
  <extLst/>
</workbook>
</file>

<file path=xl/sharedStrings.xml><?xml version="1.0" encoding="utf-8"?>
<sst xmlns="http://schemas.openxmlformats.org/spreadsheetml/2006/main" count="2385" uniqueCount="960">
  <si>
    <t>2012</t>
  </si>
  <si>
    <t>2.0</t>
  </si>
  <si>
    <t/>
  </si>
  <si>
    <t>False</t>
  </si>
  <si>
    <t>optimalizováno pro tisk sestav ve formátu A4 - na výšku</t>
  </si>
  <si>
    <t>0,01</t>
  </si>
  <si>
    <t>21</t>
  </si>
  <si>
    <t>15</t>
  </si>
  <si>
    <t>SOUHRNNÝ LIST STAVBY</t>
  </si>
  <si>
    <t>v ---  níže se nacházejí doplnkové a pomocné údaje k sestavám  --- v</t>
  </si>
  <si>
    <t>0,001</t>
  </si>
  <si>
    <t>Kód:</t>
  </si>
  <si>
    <t>Stavba:</t>
  </si>
  <si>
    <t>JKSO:</t>
  </si>
  <si>
    <t>8013</t>
  </si>
  <si>
    <t>CC-CZ:</t>
  </si>
  <si>
    <t>Místo:</t>
  </si>
  <si>
    <t>Datum:</t>
  </si>
  <si>
    <t>CZ-CPV:</t>
  </si>
  <si>
    <t>CZ-CPA:</t>
  </si>
  <si>
    <t>Objednatel:</t>
  </si>
  <si>
    <t>IČ:</t>
  </si>
  <si>
    <t>DIČ:</t>
  </si>
  <si>
    <t>Zhotovitel:</t>
  </si>
  <si>
    <t xml:space="preserve"> </t>
  </si>
  <si>
    <t>Projektant:</t>
  </si>
  <si>
    <t>69769419</t>
  </si>
  <si>
    <t>Ing. Karel Šimůnek</t>
  </si>
  <si>
    <t>True</t>
  </si>
  <si>
    <t>Zpracovatel:</t>
  </si>
  <si>
    <t>Poznámka:</t>
  </si>
  <si>
    <t>Náklady z rozpočtů</t>
  </si>
  <si>
    <t>Ostatní náklady ze souhrnného listu</t>
  </si>
  <si>
    <t>Cena bez DPH</t>
  </si>
  <si>
    <t>DPH</t>
  </si>
  <si>
    <t>základní</t>
  </si>
  <si>
    <t>ze</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</si>
  <si>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</si>
  <si>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</si>
  <si>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</si>
  <si>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</si>
  <si>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</si>
  <si>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</si>
  <si>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</si>
  <si>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</si>
  <si>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</si>
  <si>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</si>
  <si>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</si>
  <si>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</si>
  <si>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</si>
  <si>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t>
  </si>
  <si>
    <t>Informatívní údaje z listů zakázek</t>
  </si>
  <si>
    <t>Kód</t>
  </si>
  <si>
    <t>Objekt</t>
  </si>
  <si>
    <t>Cena bez DPH [CZK]</t>
  </si>
  <si>
    <t>Cena s DPH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</si>
  <si>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</si>
  <si>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</si>
  <si>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</si>
  <si>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</si>
  <si>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</si>
  <si>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</si>
  <si>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</si>
  <si>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</si>
  <si>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</si>
  <si>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</si>
  <si>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</si>
  <si>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</si>
  <si>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1) Náklady z rozpočtů</t>
  </si>
  <si>
    <t>D</t>
  </si>
  <si>
    <t>0</t>
  </si>
  <si>
    <t>###NOIMPORT###</t>
  </si>
  <si>
    <t>IMPORT</t>
  </si>
  <si>
    <t>{a84222f4-b1dc-4c49-91cf-6429a5a6195d}</t>
  </si>
  <si>
    <t>{00000000-0000-0000-0000-000000000000}</t>
  </si>
  <si>
    <t>SO - 01</t>
  </si>
  <si>
    <t>1</t>
  </si>
  <si>
    <t>{aa8d9cf3-6bd1-49ef-b88a-2011fa6baac3}</t>
  </si>
  <si>
    <t>SO - 02</t>
  </si>
  <si>
    <t>{379613eb-405d-4251-a6f5-d73d1c46734d}</t>
  </si>
  <si>
    <t>SO - 03</t>
  </si>
  <si>
    <t>{5874dbc8-8eea-4d4e-ad66-186b5e9e6201}</t>
  </si>
  <si>
    <t>{67109109-e242-4fe9-9210-ac393813dd7e}</t>
  </si>
  <si>
    <t>Stavební část</t>
  </si>
  <si>
    <t>{02784910-90c9-47de-a5c3-34b87fdf7351}</t>
  </si>
  <si>
    <t>Vedlejší rozpočtové náklady</t>
  </si>
  <si>
    <t>{c1c09518-7a35-4ccb-b791-bd6a4039a91c}</t>
  </si>
  <si>
    <t>2) Ostatní náklady ze souhrnného listu</t>
  </si>
  <si>
    <t>Procent. zadání
[% nákladů rozpočtu]</t>
  </si>
  <si>
    <t>Zařazení nákladů</t>
  </si>
  <si>
    <t>Celkové náklady za stavbu 1) + 2)</t>
  </si>
  <si>
    <t>2</t>
  </si>
  <si>
    <t>KRYCÍ LIST ROZPOČTU</t>
  </si>
  <si>
    <t>Objekt:</t>
  </si>
  <si>
    <t>SO - 01 - VÝMĚNA KOTLŮ A TECHNOLOGIE KOTELNY</t>
  </si>
  <si>
    <t>Náklady z rozpočtu</t>
  </si>
  <si>
    <t>Ostatní náklady</t>
  </si>
  <si>
    <t>REKAPITULACE ROZPOČTU</t>
  </si>
  <si>
    <t>Kód - Popis</t>
  </si>
  <si>
    <t>Cena celkem [CZK]</t>
  </si>
  <si>
    <t>1) Náklady z rozpočtu</t>
  </si>
  <si>
    <t>HSV - Práce a dodávky HSV</t>
  </si>
  <si>
    <t xml:space="preserve">    9 - Ostatní konstrukce a práce, bourání</t>
  </si>
  <si>
    <t xml:space="preserve">    998 - Přesun hmot</t>
  </si>
  <si>
    <t>PSV - Práce a dodávky PSV</t>
  </si>
  <si>
    <t xml:space="preserve">    713 - Izolace tepelné</t>
  </si>
  <si>
    <t xml:space="preserve">    731 - Ústřední vytápění - kotelny</t>
  </si>
  <si>
    <t xml:space="preserve">    731/1 - Ústřední vytápění - kotelny demontáže</t>
  </si>
  <si>
    <t xml:space="preserve">    732 - Ústřední vytápění - strojovny</t>
  </si>
  <si>
    <t xml:space="preserve">    732/1 - Ústřední vytápění - strojovny demontáže</t>
  </si>
  <si>
    <t xml:space="preserve">    733 - Ústřední vytápění - rozvodné potrubí</t>
  </si>
  <si>
    <t xml:space="preserve">    733/1 - Ústřední vytápění - rozvody demontáže</t>
  </si>
  <si>
    <t xml:space="preserve">    734 - Ústřední vytápění - armatury</t>
  </si>
  <si>
    <t xml:space="preserve">    736 - Ústřední vytápění - ostatní</t>
  </si>
  <si>
    <t xml:space="preserve">    783 - Dokončovací práce - nátěry</t>
  </si>
  <si>
    <t>2) Ostatní náklady</t>
  </si>
  <si>
    <t>ROZPOČET</t>
  </si>
  <si>
    <t>PČ</t>
  </si>
  <si>
    <t>Typ</t>
  </si>
  <si>
    <t>Popis</t>
  </si>
  <si>
    <t>MJ</t>
  </si>
  <si>
    <t>Množství</t>
  </si>
  <si>
    <t>J.cena [CZK]</t>
  </si>
  <si>
    <t>K</t>
  </si>
  <si>
    <t>m2</t>
  </si>
  <si>
    <t>4</t>
  </si>
  <si>
    <t>soubor</t>
  </si>
  <si>
    <t>3</t>
  </si>
  <si>
    <t>m</t>
  </si>
  <si>
    <t>998018001</t>
  </si>
  <si>
    <t>Přesun hmot ruční pro budovy v do 6 m</t>
  </si>
  <si>
    <t>t</t>
  </si>
  <si>
    <t>5</t>
  </si>
  <si>
    <t>16</t>
  </si>
  <si>
    <t>6</t>
  </si>
  <si>
    <t>7</t>
  </si>
  <si>
    <t>713463211</t>
  </si>
  <si>
    <t>8</t>
  </si>
  <si>
    <t>M</t>
  </si>
  <si>
    <t>63154509</t>
  </si>
  <si>
    <t>9</t>
  </si>
  <si>
    <t>63154513</t>
  </si>
  <si>
    <t>10</t>
  </si>
  <si>
    <t>63154532</t>
  </si>
  <si>
    <t>11</t>
  </si>
  <si>
    <t>63154533</t>
  </si>
  <si>
    <t>12</t>
  </si>
  <si>
    <t>63154604</t>
  </si>
  <si>
    <t>13</t>
  </si>
  <si>
    <t>713463213</t>
  </si>
  <si>
    <t>14</t>
  </si>
  <si>
    <t>63154607</t>
  </si>
  <si>
    <t>63143179</t>
  </si>
  <si>
    <t>63143163</t>
  </si>
  <si>
    <t>17</t>
  </si>
  <si>
    <t>%</t>
  </si>
  <si>
    <t>18</t>
  </si>
  <si>
    <t>731139621/R</t>
  </si>
  <si>
    <t>Montáž plynový kondenzační kotel o výkonu 219 kW, ve stacionárním provedení</t>
  </si>
  <si>
    <t>19</t>
  </si>
  <si>
    <t>kus</t>
  </si>
  <si>
    <t>20</t>
  </si>
  <si>
    <t>Vybavení kotle</t>
  </si>
  <si>
    <t>kpl</t>
  </si>
  <si>
    <t>731810463/R</t>
  </si>
  <si>
    <t>24</t>
  </si>
  <si>
    <t>731200831/R</t>
  </si>
  <si>
    <t>25</t>
  </si>
  <si>
    <t>731391812</t>
  </si>
  <si>
    <t>Vypuštění vody z kotle samospádem plocha kotle do 10 m2</t>
  </si>
  <si>
    <t>953845125/R</t>
  </si>
  <si>
    <t>27</t>
  </si>
  <si>
    <t>731890801</t>
  </si>
  <si>
    <t>Přemístění demontovaných kotelen umístěných ve výšce nebo hloubce objektu do 6 m</t>
  </si>
  <si>
    <t>28</t>
  </si>
  <si>
    <t>Montáž a dodávka - neutralizační zařízení do výkonu 500 kW vč. granulátu</t>
  </si>
  <si>
    <t>732331623/R1</t>
  </si>
  <si>
    <t>732331628/R1</t>
  </si>
  <si>
    <t>Montáž a dodávka - sestava uzávěrů Dn 25</t>
  </si>
  <si>
    <t>732331628/R2</t>
  </si>
  <si>
    <t>732331628/R4</t>
  </si>
  <si>
    <t>Montáž a dodávka - mechanický jemný filtr s filtrační vložkou</t>
  </si>
  <si>
    <t>732331628/R5</t>
  </si>
  <si>
    <t>732331628/R6</t>
  </si>
  <si>
    <t>l</t>
  </si>
  <si>
    <t>732331628/R7</t>
  </si>
  <si>
    <t>Montáž a dodávka - sada pro měření tvrdosti</t>
  </si>
  <si>
    <t>732331628/R8</t>
  </si>
  <si>
    <t>732429215</t>
  </si>
  <si>
    <t xml:space="preserve">Čerpadla teplovodní montáž - mokroběžných </t>
  </si>
  <si>
    <t>998732201</t>
  </si>
  <si>
    <t>Přesun hmot procentní pro strojovny v objektech v do 6 m</t>
  </si>
  <si>
    <t>732110815/R</t>
  </si>
  <si>
    <t>732890801</t>
  </si>
  <si>
    <t>Přesun demontovaných strojoven vodorovně 100 m v objektech výšky do 6 m</t>
  </si>
  <si>
    <t>722174023</t>
  </si>
  <si>
    <t>Potrubí vodovodní plastové PPR svar polyfuze PN 20 D 25 x 4,2 mm</t>
  </si>
  <si>
    <t>Plastové potrubí PPR - (např. EKOPLASTIK) včetně tvarovek, závěsů, objímek a pozinkovaného žlabu</t>
  </si>
  <si>
    <t>733141110/R</t>
  </si>
  <si>
    <t>733190232</t>
  </si>
  <si>
    <t>998733201</t>
  </si>
  <si>
    <t>Přesun hmot procentní pro rozvody potrubí v objektech v do 6 m</t>
  </si>
  <si>
    <t>733120819</t>
  </si>
  <si>
    <t>Demontáž potrubí ocelového hladkého do D 60,3</t>
  </si>
  <si>
    <t>Demontáže ocelového potrubí do DN 50, včetně armatur, izolace, závěsů a ekologické likvidace</t>
  </si>
  <si>
    <t>733120832</t>
  </si>
  <si>
    <t>Demontáž potrubí ocelového hladkého do D 133</t>
  </si>
  <si>
    <t>Demontáže ocelového potrubí do DN 125, včetně armatur, izolace, závěsů a ekologické likvidace</t>
  </si>
  <si>
    <t>733890801</t>
  </si>
  <si>
    <t>Přemístění potrubí demontovaného vodorovně do 100 m v objektech výšky do 6 m</t>
  </si>
  <si>
    <t>734220101/R</t>
  </si>
  <si>
    <t>Teploměr 0-120°C vč. jímky</t>
  </si>
  <si>
    <t>043103000/R</t>
  </si>
  <si>
    <t>043103003</t>
  </si>
  <si>
    <t>Tlaková zkouška</t>
  </si>
  <si>
    <t>043103004</t>
  </si>
  <si>
    <t xml:space="preserve">Topná zkouška 72 hodin </t>
  </si>
  <si>
    <t>Hydraulické zaregulování regulačních armatur s vystavením průkazu o regulaci certifikovanou organizací (pro celkový počet vyvažovacích ventilů)</t>
  </si>
  <si>
    <t>Funkční zkoušky dle normativní základny</t>
  </si>
  <si>
    <t>Zaškolení obsluhy (včetně předání návodů k obsluze)</t>
  </si>
  <si>
    <t>Požární dozor (zejména po řezání a svařování potrubí)</t>
  </si>
  <si>
    <t>Revize spalinové cesty</t>
  </si>
  <si>
    <t>Provozní řád plynové kotelny (včetně předání v digitální editovatelné podobě např. v souboru .doc)</t>
  </si>
  <si>
    <t>Vypuštění topného systému</t>
  </si>
  <si>
    <t>Vyvěšení zalaminovaného schéma skutečného stavu zdroje tepla ve strojovně</t>
  </si>
  <si>
    <t>Drobné příslušenství</t>
  </si>
  <si>
    <t>013254000</t>
  </si>
  <si>
    <t>Dokumentace skutečného provedení stavby</t>
  </si>
  <si>
    <t>Projektová dílenská dokumentace v úrovni výrobně-technické dokumentace</t>
  </si>
  <si>
    <t>783614651</t>
  </si>
  <si>
    <t>Základní antikorozní jednonásobný syntetický potrubí DN do 50 mm</t>
  </si>
  <si>
    <t>783614671</t>
  </si>
  <si>
    <t>Základní antikorozní jednonásobný syntetický potrubí DN do 150 mm</t>
  </si>
  <si>
    <t>783615551</t>
  </si>
  <si>
    <t>Mezinátěr jednonásobný syntetický nátěr potrubí DN do 50 mm</t>
  </si>
  <si>
    <t>783615571</t>
  </si>
  <si>
    <t>Mezinátěr jednonásobný syntetický nátěr potrubí DN do 150 mm</t>
  </si>
  <si>
    <t>783617611</t>
  </si>
  <si>
    <t>Krycí dvojnásobný syntetický nátěr potrubí DN do 50 mm</t>
  </si>
  <si>
    <t>783617621</t>
  </si>
  <si>
    <t>Krycí jednonásobný syntetický nátěr potrubí DN do 100 mm</t>
  </si>
  <si>
    <t>SO - 02 - Vnitřní vodovod a kanalizace</t>
  </si>
  <si>
    <t xml:space="preserve">    721 - Zdravotechnika - vnitřní kanalizace</t>
  </si>
  <si>
    <t xml:space="preserve">    722 - Zdravotechnika - vnitřní vodovod</t>
  </si>
  <si>
    <t>721174044</t>
  </si>
  <si>
    <t>721290111</t>
  </si>
  <si>
    <t>Zkouška těsnosti potrubí kanalizace vodou do DN 125</t>
  </si>
  <si>
    <t>998721201</t>
  </si>
  <si>
    <t>Přesun hmot procentní pro vnitřní kanalizace v objektech v do 6 m</t>
  </si>
  <si>
    <t>722130801</t>
  </si>
  <si>
    <t>Demontáž potrubí ocelové pozinkované závitové do DN 25</t>
  </si>
  <si>
    <t>722181222</t>
  </si>
  <si>
    <t>722182012</t>
  </si>
  <si>
    <t>Podpůrný žlab pro potrubí D 25</t>
  </si>
  <si>
    <t>998722201</t>
  </si>
  <si>
    <t>Přesun hmot procentní pro vnitřní vodovod v objektech v do 6 m</t>
  </si>
  <si>
    <t>SO - 03 - Elektroinstalace</t>
  </si>
  <si>
    <t>HZS - Hodinové zúčtovací sazby</t>
  </si>
  <si>
    <t>HZS1302</t>
  </si>
  <si>
    <t>Zednické přípomoce</t>
  </si>
  <si>
    <t>hod</t>
  </si>
  <si>
    <t>SO - 04 - Plynovod</t>
  </si>
  <si>
    <t xml:space="preserve">    723 - Zdravotechnika - vnitřní plynovod</t>
  </si>
  <si>
    <t>723150801</t>
  </si>
  <si>
    <t>723150803</t>
  </si>
  <si>
    <t>723190901</t>
  </si>
  <si>
    <t>Uzavření,otevření plynovodního potrubí při opravě</t>
  </si>
  <si>
    <t>723111202</t>
  </si>
  <si>
    <t>Potrubí ocelové závitové černé bezešvé svařované běžné DN 15</t>
  </si>
  <si>
    <t>55134474</t>
  </si>
  <si>
    <t>722224156/R</t>
  </si>
  <si>
    <t>580506021</t>
  </si>
  <si>
    <t>Kontrola těsnosti rozvodu plynu a  plynoměru</t>
  </si>
  <si>
    <t>580506022/R</t>
  </si>
  <si>
    <t>Výchozí - revize</t>
  </si>
  <si>
    <t>041903000</t>
  </si>
  <si>
    <t>Požární dozor po svařování a řezání ocelového potrubí</t>
  </si>
  <si>
    <t>998723201</t>
  </si>
  <si>
    <t>Přesun hmot procentní pro vnitřní plynovod v objektech v do 6 m</t>
  </si>
  <si>
    <t>783614551</t>
  </si>
  <si>
    <t>Základní jednonásobný syntetický nátěr potrubí DN do 50 mm</t>
  </si>
  <si>
    <t>783614591</t>
  </si>
  <si>
    <t>Základní jednonásobný syntetický nátěr potrubí DN přes 200 mm</t>
  </si>
  <si>
    <t>783617681</t>
  </si>
  <si>
    <t>Krycí jednonásobný syntetický nátěr potrubí DN přes 200 mm</t>
  </si>
  <si>
    <t>SO - 05 - Stavební část</t>
  </si>
  <si>
    <t xml:space="preserve">    3 - Svislé a kompletní konstrukce</t>
  </si>
  <si>
    <t xml:space="preserve">    6 - Úpravy povrchů, podlahy a osazování výplní</t>
  </si>
  <si>
    <t xml:space="preserve">    997 - Přesun sutě</t>
  </si>
  <si>
    <t xml:space="preserve">    727 - Zdravotechnika - požární ochrana</t>
  </si>
  <si>
    <t xml:space="preserve">    766 - Konstrukce truhlářské</t>
  </si>
  <si>
    <t xml:space="preserve">    767 - Konstrukce zámečnické</t>
  </si>
  <si>
    <t xml:space="preserve">    784 - Dokončovací práce - malby a tapety</t>
  </si>
  <si>
    <t>310235251</t>
  </si>
  <si>
    <t>Zazdívka otvorů pl do 0,0225 m2 ve zdivu nadzákladovém cihlami pálenými tl do 450 mm</t>
  </si>
  <si>
    <t>612315225</t>
  </si>
  <si>
    <t>Vápenná štuková omítka malých ploch do 4,0 m2 na stěnách</t>
  </si>
  <si>
    <t>612821031</t>
  </si>
  <si>
    <t>Vnitřní vyrovnávací sanační omítka prováděná ručně</t>
  </si>
  <si>
    <t>619991001</t>
  </si>
  <si>
    <t>Zakrytí podlah fólií přilepenou lepící páskou</t>
  </si>
  <si>
    <t>642944221</t>
  </si>
  <si>
    <t>Osazování ocelových zárubní dodatečné pl přes 2,5 m2</t>
  </si>
  <si>
    <t>55331122</t>
  </si>
  <si>
    <t>043103001</t>
  </si>
  <si>
    <t>Vybavení kotelny: lékárnička pro první pomoc, bateriová svítilna, detektor kysličníku uhelnatého, pěnotvorným prostředkem pro kontrolu těsnosti spojů plynového zařízení, tabulky na zeď první pomoci</t>
  </si>
  <si>
    <t>043103002</t>
  </si>
  <si>
    <t>Hasicí přístroj PHP S5 –  přenosný 1 ks s náplní 5 kg hasiva CO2, s hasící schopností 70B/C</t>
  </si>
  <si>
    <t>952901122</t>
  </si>
  <si>
    <t>952901131</t>
  </si>
  <si>
    <t>Čištění budov omytí konstrukcí nebo prvků</t>
  </si>
  <si>
    <t>953941213</t>
  </si>
  <si>
    <t xml:space="preserve">Osazování a dodávka drobných předmětů </t>
  </si>
  <si>
    <t>971033451</t>
  </si>
  <si>
    <t>Vybourání otvorů ve zdivu cihelném pl do 0,25 m2 na MVC nebo MV tl do 450 mm</t>
  </si>
  <si>
    <t>Otvor do komína 50x50 cm</t>
  </si>
  <si>
    <t>997013211</t>
  </si>
  <si>
    <t>Vnitrostaveništní doprava suti a vybouraných hmot pro budovy v do 6 m ručně</t>
  </si>
  <si>
    <t>997013501</t>
  </si>
  <si>
    <t>Odvoz suti a vybouraných hmot na skládku nebo meziskládku do 1 km se složením</t>
  </si>
  <si>
    <t>997013509</t>
  </si>
  <si>
    <t>Příplatek k odvozu suti a vybouraných hmot na skládku ZKD 1 km přes 1 km</t>
  </si>
  <si>
    <t>997013801</t>
  </si>
  <si>
    <t>Poplatek za uložení na skládce (skládkovné) stavebního odpadu betonového kód odpadu 170 101</t>
  </si>
  <si>
    <t>767649191</t>
  </si>
  <si>
    <t>Montáž dveří - samozavírače hydraulického</t>
  </si>
  <si>
    <t>54917250</t>
  </si>
  <si>
    <t>784171121</t>
  </si>
  <si>
    <t>Zakrytí vnitřních ploch  konstrukcí nebo prvků  v místnostech výšky do 3,80 m</t>
  </si>
  <si>
    <t>58124842</t>
  </si>
  <si>
    <t>fólie pro malířské potřeby zakrývací, 7µ, 4 x 5 m</t>
  </si>
  <si>
    <t>784181101</t>
  </si>
  <si>
    <t>Základní akrylátová jednonásobná penetrace podkladu v místnostech výšky do 3,80m</t>
  </si>
  <si>
    <t>784221101</t>
  </si>
  <si>
    <t>Dvojnásobné bílé malby  ze směsí za sucha dobře otěruvzdorných v místnostech do 3,80 m</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</si>
  <si>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</si>
  <si>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</si>
  <si>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</si>
  <si>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</si>
  <si>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</si>
  <si>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030001000</t>
  </si>
  <si>
    <t>Zařízení staveniště</t>
  </si>
  <si>
    <t>041002000</t>
  </si>
  <si>
    <t>Dozory</t>
  </si>
  <si>
    <t>044002000</t>
  </si>
  <si>
    <t>Revize</t>
  </si>
  <si>
    <t>045002000</t>
  </si>
  <si>
    <t>Kompletační a koordinační činnost</t>
  </si>
  <si>
    <t>070001000</t>
  </si>
  <si>
    <t>Provozní vlivy</t>
  </si>
  <si>
    <t>Tepelná izolace na báz minerální tepelná izolace s hliníkovou krycí fólií se skleněnou mřížkou, hodnota součinitele tepelné vodivosti lambda = 0,033 W/m.K při 0°C DIN 52613, Třída reakce na oheň A2-s1,d0 dle ČSN EN 13501-1"</t>
  </si>
  <si>
    <t>732320814/R</t>
  </si>
  <si>
    <t>Neutralizační zařízení do výkonu 500 kW vč. granulátu</t>
  </si>
  <si>
    <t xml:space="preserve">    727 - Požární ochrana</t>
  </si>
  <si>
    <t>727111112/R</t>
  </si>
  <si>
    <t>721171919/R</t>
  </si>
  <si>
    <t>Kotel plynový kondenzační o výkonu 219 kW</t>
  </si>
  <si>
    <t>Kalich pro úkapy 6/4" s objímkou se zápachovou uzávěrkou 6/4"</t>
  </si>
  <si>
    <t>721226522 /R</t>
  </si>
  <si>
    <t>713420811 / R</t>
  </si>
  <si>
    <t>713420813 / R</t>
  </si>
  <si>
    <t xml:space="preserve">Odstranění izolace tepelné na potrubí do DN 50  </t>
  </si>
  <si>
    <t xml:space="preserve">Odstranění izolace tepelné na potrubí do DN 125 </t>
  </si>
  <si>
    <t>Montáž izolace tepelné potrubí potrubními pouzdry s Al fólií staženými Al páskou 1x D DN 50</t>
  </si>
  <si>
    <t>pouzdro izolační potrubní s jednostrannou Al fólií  DN 20/20 mm</t>
  </si>
  <si>
    <t>Montáž izolace tepelné potrubí potrubními pouzdry s Al fólií staženými Al páskou 1x D do DN 150</t>
  </si>
  <si>
    <t>PE hadicová izolace na potrubí průměr 25mm /9mm</t>
  </si>
  <si>
    <t>pouzdro izolační potrubní s jednostrannou Al fólií DN 25/20 mm</t>
  </si>
  <si>
    <t>pouzdro izolační potrubní s jednostrannou Al fólií DN 32/30 mm</t>
  </si>
  <si>
    <t>pouzdro izolační potrubní s jednostrannou Al fólií DN 40/30 mm</t>
  </si>
  <si>
    <t>pouzdro izolační potrubní s jednostrannou Al fólií DN  50/50 mm</t>
  </si>
  <si>
    <t>pouzdro izolační potrubní s jednostrannou Al fólií DN 125/60 mm</t>
  </si>
  <si>
    <t>998731201 / R</t>
  </si>
  <si>
    <t>733121210 / R</t>
  </si>
  <si>
    <t>Potrubí ocelové hladké bezešvé v kotelnách nebo strojovnách DN 25</t>
  </si>
  <si>
    <t>733121211 /R</t>
  </si>
  <si>
    <t>Potrubí ocelové hladké bezešvé v kotelnách nebo strojovnách DN 20</t>
  </si>
  <si>
    <t>733121214 / R</t>
  </si>
  <si>
    <t>Potrubí ocelové hladké bezešvé v kotelnách nebo strojovnách DN 50</t>
  </si>
  <si>
    <t>Potrubí ocelové hladké bezešvé v kotelnách nebo strojovnách DN 40</t>
  </si>
  <si>
    <t>Potrubí ocelové hladké bezešvé v kotelnách nebo strojovnách DN 32</t>
  </si>
  <si>
    <t>Potrubí ocelové hladké bezešvé v kotelnách nebo strojovnách DN80</t>
  </si>
  <si>
    <t>Zkouška těsnosti potrubí ocelové hladké  do DN 125</t>
  </si>
  <si>
    <t>Ochrana potrubí ústředního vytápění termoizolačními trubicemi z PE tl do 9 mm DN 20</t>
  </si>
  <si>
    <t>733811222 / R</t>
  </si>
  <si>
    <t>722174023 / R</t>
  </si>
  <si>
    <t>733121224 / R</t>
  </si>
  <si>
    <t>733121217 / R</t>
  </si>
  <si>
    <t>733121215 / R</t>
  </si>
  <si>
    <t>Potrubní rozvod - z trubek ocelových válcovaných za tepla, bezešvých, jakost materiálu 11 353; včetně tvarovek, závěsů, objímek</t>
  </si>
  <si>
    <t>Ochrana vodovodního potrubí přilepenými termoizolačními trubicemi z PE tl do 9 mm průměr potrubí 25mm</t>
  </si>
  <si>
    <t>721290111 / R</t>
  </si>
  <si>
    <t>Demontáž potrubí ocelové hladké svařované do DN 50</t>
  </si>
  <si>
    <t>Demontáž potrubí ocelové hladké svařované do DN 25</t>
  </si>
  <si>
    <t>727111116 / R</t>
  </si>
  <si>
    <t>Protipožární ucpávka: prostup izolovaného kovového potrubí DN 50 stěnou, požární odolnost EI 45 včetně identifikačního štítku</t>
  </si>
  <si>
    <t>Protipožární ucpávka: prostup  kovového potrubí DN 80 stěnou, požární odolnost EI 45 včetně identifikačního štítku</t>
  </si>
  <si>
    <t>Protipožární manžeta: prostup plastového potrubí průměru 25mm s tepelnou izolací tl. 9mm  stěnou, požární odolnost EI 45 včetně identifikačního štítku</t>
  </si>
  <si>
    <t>727111118 / R</t>
  </si>
  <si>
    <t>727111402 / R</t>
  </si>
  <si>
    <t xml:space="preserve">samozavírač dveří hydraulický </t>
  </si>
  <si>
    <t>Dokumentace skutečného provedení stavby, zalaminované schema kotelny na stěně v kotelně</t>
  </si>
  <si>
    <t>Test kvality topné vody (před vypuštěním otopné soustavy a po zkušebním provozu nové kotelny po napuštění otopné soustavy). Laboratorní test kvality topné vody dle VDI 2035 pro stanovení vhodného úpravy kvality topné vody</t>
  </si>
  <si>
    <t>Výchozí revize tlakových nádob stabilních</t>
  </si>
  <si>
    <t>Autorizované​​ měření​​ emisí</t>
  </si>
  <si>
    <t xml:space="preserve">Odborná prohlídka ntl.plyn.kotelny III.kategorie </t>
  </si>
  <si>
    <t>043103006 / R</t>
  </si>
  <si>
    <t>043103007 / R</t>
  </si>
  <si>
    <t>043103008 / R</t>
  </si>
  <si>
    <t>043103009 / R</t>
  </si>
  <si>
    <t>043103010 / R</t>
  </si>
  <si>
    <t>043103011 / R</t>
  </si>
  <si>
    <t>043103012 / R</t>
  </si>
  <si>
    <t>043103013 / R</t>
  </si>
  <si>
    <t>043103014 / R</t>
  </si>
  <si>
    <t>013254000 / R</t>
  </si>
  <si>
    <t>013294000 / R</t>
  </si>
  <si>
    <t>043103015 / R</t>
  </si>
  <si>
    <t>043103016 / R</t>
  </si>
  <si>
    <t>Membránová expanzní nádoba o objemu 50L (max 6 bar</t>
  </si>
  <si>
    <t xml:space="preserve">Membránová expanzní nádoba o objemu 800L (max 6 bar) </t>
  </si>
  <si>
    <t>732331627 /R</t>
  </si>
  <si>
    <t>732331616 /R</t>
  </si>
  <si>
    <t>Nádoba tlaková expanzní s membránou závitové připojení PN 0,6 o objemu 50 l, včetně kulového kohoutu se zajištěním s vypouštěním pro expanzní nádoby DN 25</t>
  </si>
  <si>
    <t>Nádoba tlaková expanzní s membránou závitové připojení PN 0,6 o objemu 800 l, včetně kulového kohoutu se zajištěním s vypouštěním pro expanzní nádoby DN 25</t>
  </si>
  <si>
    <t>Příslušenství kotle:
- nízkoemisní externí hořák s připojovacím tlakem 2 kPa se stabilizačním regulátorem tlaku a filtrem, připojovací dimenze 1"", NOx max 80 mg/m3 a CO max 50 mg/m3 
-Tlumič hluku  pro hořák s kolečky, útlum 10-15 dB(A)
-Hořáková deska
-Zabezpečovací soustava armatur DN80 dle ČSN EN 12 828 s manometrem, teploměrem a pojijistným ventilem 2,5bar
-Hlídač min. tlaku
-Hluk tlumící podložky pod kotle"</t>
  </si>
  <si>
    <t>953845114 / R</t>
  </si>
  <si>
    <t>Montáž a dodávka - automatická katexová úpravna vody</t>
  </si>
  <si>
    <t>Redukční ventil na pitnou vodu DN 20, vstupní tlak 5-6 bar, výstupní tlak 3-5 bar, včetně manometru a připojovacího šroubení</t>
  </si>
  <si>
    <t>Uvedení kotlů do provozu servisním technikem (včetně kaskádové regulace)</t>
  </si>
  <si>
    <t>Proplach a naplnění kompletní otopné soustavy</t>
  </si>
  <si>
    <t>043103005 / R</t>
  </si>
  <si>
    <t>Proplach otopné soustavy, vyčištění filtrů (za účasti technického dozoru investora), naplnění otopné soustavy vodou a odvzdušnění kompletní soustavy. Následující opakování proplachu otopné soustavy po 3 dnech a napuštění otopné soustavy v kvalitě dle požadavků výrobce technologie vytápění  (dle pokynů k instalaci) a dle požadavků na kvalitu topné vody podle VDI 2035.</t>
  </si>
  <si>
    <t>Vnitřní vodovod a kanalizace</t>
  </si>
  <si>
    <t>Elektroinstalace</t>
  </si>
  <si>
    <t>SO - 04</t>
  </si>
  <si>
    <t>Plynovod</t>
  </si>
  <si>
    <t>SO - 05</t>
  </si>
  <si>
    <t>SO - 06</t>
  </si>
  <si>
    <t>Přesun hmot pro izolace tepelné v objektech v do 6 m</t>
  </si>
  <si>
    <t>998713201/R</t>
  </si>
  <si>
    <t>Kouřovod DN 200</t>
  </si>
  <si>
    <t>Kouřovod pro kondenzační přetlakový kotel z plastového systémového potrubí výrobce kotle:
- kouřovod DN 200 délky cca 6m
- přímý čistící kus DN 200 s příslušenstvím
- 2x oblouk
- oblouk 97ˇ s revizním kusem</t>
  </si>
  <si>
    <t xml:space="preserve">Přesun hmot pro kotelny </t>
  </si>
  <si>
    <t>Demontáž plynového stacionárního kotle do výkonu  325 kW</t>
  </si>
  <si>
    <t>732111121/R</t>
  </si>
  <si>
    <t>732111122/R</t>
  </si>
  <si>
    <t>Demontáž tlakové nádoby 600 litrů</t>
  </si>
  <si>
    <t>Demontáž termohydraulického rozdělovače  (anuloidu)</t>
  </si>
  <si>
    <t>732211123/R</t>
  </si>
  <si>
    <t>Montáž ohříváků vody zásobníkových ležatých kombinovaných do 500 l</t>
  </si>
  <si>
    <t>732219103/R</t>
  </si>
  <si>
    <t>Vyvložkování stávajícího zděného průduchu nerezovou vložkou DN 200 T200 P1 W V2 délky 15m pro přetlakový plynový spotřebič s mokrým provozem s krycí deskou na ústí komína, ukončen sopouchem s napojením na kouřovod; s příslušenstvím.</t>
  </si>
  <si>
    <t>731200832/R</t>
  </si>
  <si>
    <t>Demontáž expanzních nádoba 800L</t>
  </si>
  <si>
    <t>731200833/R</t>
  </si>
  <si>
    <t>Demontáž termohydraulické rozdělovače dynbamických tlaků s připojením DN 125</t>
  </si>
  <si>
    <t>997013501 / R</t>
  </si>
  <si>
    <t>Odvoz na skládku demontovaného strojního zařízení</t>
  </si>
  <si>
    <t>Montáž a dodávka - multifunkční měřitelný inhibitor koroze (typ a plnění dle výsledku rozboru kvality topné vody)</t>
  </si>
  <si>
    <t>Multifunkční měřitelný inhibitor koroze (schválený výrobcem kotlů)</t>
  </si>
  <si>
    <t>Montáž a dodávka - dávkovací čerpadlo inhibitoru, s integrovaným impulzním vodoměrem, s plastovou nádobou 50L s příslušenstvím</t>
  </si>
  <si>
    <t>Č1- Oběhové mokroběžné bezucpávkové čerpadlo s přírubovým připojením, pro průtok 9,0 m3/hod, výtlak 60 kPa s EC motorem s automatickým nastavením výkonu; provozními režimy dp-c (diferenční tlak konstantní) a dp-v (diferenční tlak variabilní), LED display na těle čerpadla, ovládání start stop, s originální tepelnou izolací, napětí 230V, pro čerpání vody, bez požadavku na ochranu motoru; např. Wilo Yonos Maxo 50/0,5-8; včetně protipřírub</t>
  </si>
  <si>
    <t>Č2- Oběhové mokroběžné bezucpávkové čerpadlo s přírubovým připojením, pro průtok 3,5 m3/hod, výtlak 60 kPa s EC motorem s automatickým nastavením výkonu; provozními režimy dp-c (diferenční tlak konstantní) a dp-v (diferenční tlak variabilní), LED display na těle čerpadla, ovládání start stop, s originální tepelnou izolací, napětí 230V, pro čerpání vody, bez požadavku na ochranu motoru; např. Wilo Yonos Maxo 25/0,5-10; včetně protipřírub</t>
  </si>
  <si>
    <t>Č3- Oběhové mokroběžné bezucpávkové čerpadlo s přírubovým připojením, pro průtok 3,0 m3/hod, výtlak 40 kPa s EC motorem s automatickým nastavením výkonu; provozními režimy dp-c (diferenční tlak konstantní) a dp-v (diferenční tlak variabilní), LED display na těle čerpadla, ovládání start stop, s originální tepelnou izolací, napětí 230V, pro čerpání vody, bez požadavku na ochranu motoru; např. Wilo Yonos Maxo 25/0,5-7; včetně protipřírub</t>
  </si>
  <si>
    <t>Č4- Oběhové mokroběžné bezucpávkové čerpadlo s přírubovým připojením, pro průtok 3,0 m3/hod, výtlak 50 kPa s EC motorem s automatickým nastavením výkonu; provozními režimy dp-c (diferenční tlak konstantní) a dp-v (diferenční tlak variabilní), LED display na těle čerpadla, ovládání start stop, s originální tepelnou izolací, napětí 230V, pro čerpání vody, bez požadavku na ochranu motoru; např. Wilo Yonos Maxo 25/0,5-7; včetně protipřírub</t>
  </si>
  <si>
    <t>Potrubí ocelové hladké bezešvé v kotelnách nebo strojovnách DN65</t>
  </si>
  <si>
    <t>733121223 / R</t>
  </si>
  <si>
    <t>733121229 / R</t>
  </si>
  <si>
    <t>Potrubí ocelové hladké bezešvé v kotelnách nebo strojovnách DN 125</t>
  </si>
  <si>
    <t>733141111/R</t>
  </si>
  <si>
    <t xml:space="preserve">Dodávka a montáž- Odlučovač nečistot a kalu s přírubovým připojením DN 125 </t>
  </si>
  <si>
    <t>Dodávka a montáž- Magnetická výsuvná tyč pro odlučovač kalu</t>
  </si>
  <si>
    <t>Dodávka a montáž- Filtr přírubový DN 80,  nerezové síto, standardní velikost síta (velikost oka 1,25 síla drátu 0,63mm), náhradní sada těsnění</t>
  </si>
  <si>
    <t>Dodávka a montáž- Klapka uzavírací mezipřírubová DN 80, PN 6  včetně protipřírub</t>
  </si>
  <si>
    <t>Dodávka a montáž- Klapka uzavírací mezipřírubová DN 80, Kvs = 300, včetně protipřírub s pohonem 230 V, 3-bodový, 90 s (ovládaná z regulace kotle, pohon dle zvoleného kotle)</t>
  </si>
  <si>
    <t>Dodávka a montáž- Ventil závitový odvzdušňovací DN15 do 120°C automatický</t>
  </si>
  <si>
    <t>Dodávka a montáž- Ruční vyvažovací ventil závitový - DN 50, kvs= 33 m3/hod</t>
  </si>
  <si>
    <t>Dodávka a montáž- Kohout kulový přímý DN15 do 185°C  s vypouštěním</t>
  </si>
  <si>
    <t>Dodávka a montáž- Teploměr technický s pevným stonkem a jímkou 0-120°C</t>
  </si>
  <si>
    <t>Dodávka a montáž- Manometr měřící rozsah 0-400 kPa, včetně man. smyčky a man. 3-cestného kohoutu</t>
  </si>
  <si>
    <t>Dodávka a montáž- Regulátor tlaku membránový</t>
  </si>
  <si>
    <t>Dodávka a montáž- Manometrický kohout pro MaR (s případnou redukcí na závit dle potřeby MaR)</t>
  </si>
  <si>
    <t>Dodávka a montáž- Přesun hmot procentní pro armatury v objektech v do 6 m</t>
  </si>
  <si>
    <t>734163448 /R</t>
  </si>
  <si>
    <t>734192437 /R</t>
  </si>
  <si>
    <t>55117233 /R</t>
  </si>
  <si>
    <t>734211120 /R</t>
  </si>
  <si>
    <t>734292723 /R</t>
  </si>
  <si>
    <t>734411114 /R</t>
  </si>
  <si>
    <t>734424103 /R</t>
  </si>
  <si>
    <t>734441117 /R</t>
  </si>
  <si>
    <t>998734201 /R</t>
  </si>
  <si>
    <t>734192477/R</t>
  </si>
  <si>
    <t xml:space="preserve">734491106/R </t>
  </si>
  <si>
    <t>Dodávka a montáž- Kohout kulový přímý DN20 do 185°C  vnitřní závit</t>
  </si>
  <si>
    <t>Dodávka a montáž- Kohout kulový přímý DN 32 do 185°C  vnitřní závit</t>
  </si>
  <si>
    <t>734292774 /R</t>
  </si>
  <si>
    <t>734292726 /R</t>
  </si>
  <si>
    <t>Dodávka a montáž- filtr závitový mosaz, závit vnitřní-vnitřní PN 16 do 120°C DN32</t>
  </si>
  <si>
    <t>55117235 /R</t>
  </si>
  <si>
    <t>73422099/R</t>
  </si>
  <si>
    <t>735494814/R</t>
  </si>
  <si>
    <t>Odvzdušnění otopných těles</t>
  </si>
  <si>
    <t>043103017 / R</t>
  </si>
  <si>
    <t>043103018 / R</t>
  </si>
  <si>
    <t>734295023/R</t>
  </si>
  <si>
    <t xml:space="preserve">Montáž a dodávka - regulační závitový trojcestný ventil kvs=10, se servomotorem (3-bodová regulace) </t>
  </si>
  <si>
    <t xml:space="preserve">Montáž a dodávka - regulační závitový trojcestný ventil kvs=16, se servomotorem (3-bodová regulace) </t>
  </si>
  <si>
    <t xml:space="preserve">Montáž a dodávka - regulační závitový trojcestný ventil kvs=25, se servomotorem (3-bodová regulace) </t>
  </si>
  <si>
    <t>Dodávka a montáž- Ventil závitový pojistný Pojistný ventil 1" x 1 1/4", otevírací tlak 2,5 bar</t>
  </si>
  <si>
    <t>722231075 /R</t>
  </si>
  <si>
    <t>722231073 /R</t>
  </si>
  <si>
    <t>734251214/R</t>
  </si>
  <si>
    <t>734121317/R</t>
  </si>
  <si>
    <t>734121316 /R</t>
  </si>
  <si>
    <t>734121314 /R</t>
  </si>
  <si>
    <t>Dodávka a montáž- Ruční vyvažovací ventil závitový - DN 32, kvs= 14,2 m3/hod</t>
  </si>
  <si>
    <t>Dodávka a montáž- Ruční vyvažovací ventil závitový - DN 40, kvs= 19,2 m3/hod</t>
  </si>
  <si>
    <t>Dodávka a montáž- Ventily zpětné přírubové samočinné přímé PN 10, DN 50</t>
  </si>
  <si>
    <t>Dodávka a montáž- Ventily zpětné přírubové samočinné PN 10, DN 65</t>
  </si>
  <si>
    <t>Dodávka a montáž- Ventily zpětné přírubové samočinné PN 10, DN 80</t>
  </si>
  <si>
    <t>Dodávka a montáž- Ventil závitový zpětný DN32 PN 16 do 110°C</t>
  </si>
  <si>
    <t>Dodávka a montáž- Ventil závitový zpětný DN20 PN 16 do 110°C</t>
  </si>
  <si>
    <t>Sestava uzávěrů Dn 25, vodoměru a potrubního oddělovače typu BA do kategorie 4 dle ČSN EN 1717 pro napouštění otopné soustavy z vodovodu</t>
  </si>
  <si>
    <t>Dávkovací čerpadlo inhibitoru, s plastovou nádobou 50L s příslušenstvím; včetně seřízení servisním technikem</t>
  </si>
  <si>
    <t>Plynový kondenzační kotel o výkonu 219 kW při teplotě topné vody 80/60°C a 240 kW při teplotě topné vody 50/30°C;
 kotel ve stacionárním provedení s velkoobjemovým nerezovým výměníkem o objemu  675 l (nerozový výměník ze strany topné vody i spalin) bez požadavku na minimální průtok topné vody kotlem;
 určen pro přetlakové hořáky;
 hmotnost 685 kg;
 provozní tlak topné vody min 5 bar. 
ref. výrobek: Buderus Logano plus SB625-240</t>
  </si>
  <si>
    <t>48410328 / R2</t>
  </si>
  <si>
    <t>48410328 /R1</t>
  </si>
  <si>
    <t>Demontáž stávajícího kouřovodu do průměru 300mm</t>
  </si>
  <si>
    <t>Odlučovač nečistot a kalu s přírubovým připojením DN 100 s revizní přírubou,
 Délka (mm): 475; Výška (mm): 617; Průměr (mm): 206; Příslušenství: protipřiruby DN 100 a tepelná izolace tl. 60mm</t>
  </si>
  <si>
    <t>Montáž a dodávka -Podtlakové odplyňovací automat v podtlakové trubce o objemu 5L s integrovaným doplňováním a ochranou proti častému doplňování (při netěsnosti otopné soustavy). Výkon doplňování 0,55 m3/h. Pracovní tlak 0,5-2,5 bar. Nastavení automatu servisním technikem. Kontakt sdružené poruchy do nadřazené regulace. 
Ref. výrobek: Reflex Servitec S</t>
  </si>
  <si>
    <t>Na Dražkách 217, 267 61 Cerhovice</t>
  </si>
  <si>
    <t>801 4</t>
  </si>
  <si>
    <t>126</t>
  </si>
  <si>
    <t>50000000-5</t>
  </si>
  <si>
    <t>43.22.1</t>
  </si>
  <si>
    <t>00233196</t>
  </si>
  <si>
    <t>Městys Cerhovice, nám.Kapitána Kučery 10, 267 61 Cerhovice</t>
  </si>
  <si>
    <t>Ing.Karel Šimůnek</t>
  </si>
  <si>
    <t>08/2020</t>
  </si>
  <si>
    <t>734291123 /R</t>
  </si>
  <si>
    <t>Dodávka a montáž- Kohout plnící na hadici DN 15</t>
  </si>
  <si>
    <t>Vysazení nové odbočky 50/50 na plastovém potrubí HT50</t>
  </si>
  <si>
    <t>Potrubí HT kanalizační z PP připojovací DN 50</t>
  </si>
  <si>
    <t>Potrubí z plastových trubek z polypropylenu (PPR) svařovaných polyfuzně PN 20 (SDR 6) D 40 x 6,7</t>
  </si>
  <si>
    <t>722174025</t>
  </si>
  <si>
    <t>Šroubení topenářské PN 16 do 120 st.C přímé G 5/4</t>
  </si>
  <si>
    <t>734261236</t>
  </si>
  <si>
    <t>733191922 /R</t>
  </si>
  <si>
    <t>Opravy rozvodů potrubí z trubek plastových PE - vysazení odbočky průměr 32/32</t>
  </si>
  <si>
    <t>Potrubí z trubek měděných polotvrdých spojovaných lisováním 22x1</t>
  </si>
  <si>
    <t>733222304</t>
  </si>
  <si>
    <t>Potrubí z trubek měděných polotvrdých spojovaných lisováním 28x1,5</t>
  </si>
  <si>
    <t>Potrubí z trubek měděných polotvrdých spojovaných lisováním 42x1,5</t>
  </si>
  <si>
    <t>733222305</t>
  </si>
  <si>
    <t>733224207 /R</t>
  </si>
  <si>
    <t>Dodávka a montáž- Kohout kulový přímý DN25 do 185°C  vnitřní závit</t>
  </si>
  <si>
    <t>734292725 /R</t>
  </si>
  <si>
    <t>Dodávka a montáž- Kohout kulový přímý DN 40 do 185°C  vnitřní závit</t>
  </si>
  <si>
    <t>734292775 /R</t>
  </si>
  <si>
    <t>Zkouška těsnosti potrubí vodovodu do DN 40</t>
  </si>
  <si>
    <t>Dodávka a montáž- Ventil závitový zpětný DN25PN 16 do 110°C</t>
  </si>
  <si>
    <t>722231074 /R</t>
  </si>
  <si>
    <t>722231076 /R</t>
  </si>
  <si>
    <t>Dodávka a montáž- Ventil závitový zpětný DN40PN 16 do 110°C</t>
  </si>
  <si>
    <t>Dodávka a montáž- Manometr měřící rozsah 0-1MPa, včetně man. smyčky a man. 3-cestného kohoutu</t>
  </si>
  <si>
    <t>734424104 /R</t>
  </si>
  <si>
    <t>Dodávka a montáž- Ventil závitový pojistný Pojistný ventil 1" x 1 1/4", otevírací tlak 6 bar</t>
  </si>
  <si>
    <t>Dodávka a montáž- filtr závitový mosaz, závit vnitřní-vnitřní PN16 DN20</t>
  </si>
  <si>
    <t>55117236 /R</t>
  </si>
  <si>
    <t>Dodávka a montáž- filtr závitový mosaz, závit vnitřní-vnitřní PN 16 do 120°C DN40</t>
  </si>
  <si>
    <t>55117234 /R</t>
  </si>
  <si>
    <t>Dodávka a montáž- filtr závitový mosaz, závit vnitřní-vnitřní PN16 DN25</t>
  </si>
  <si>
    <t>734291123 /R1</t>
  </si>
  <si>
    <t>Dodávka a montáž- Kohout kulový na hadici DN 15</t>
  </si>
  <si>
    <t>732422235/R1</t>
  </si>
  <si>
    <t>732422235/R2</t>
  </si>
  <si>
    <t>732422235/R3</t>
  </si>
  <si>
    <t>732422235/R4</t>
  </si>
  <si>
    <t>Expanzní nádoba průtočná pro ohřev pitné vody  o objemu 60, PN10  s připojovacím T-kusem DN 50 s vyměnitelným butylovým vakem</t>
  </si>
  <si>
    <t>732331618 /R1</t>
  </si>
  <si>
    <t>Č1-V- Cirkulační čerpadlo na teplou vodu, pro průtok 3,0 m3/hod, výtlak 20 kPa s EC motorem LED display na těle čerpadla, ovládání start stop, s originální tepelnou izolací, napětí 230V, bez požadavku na ochranu motoru; např. Wilo Yonos Maxo-Z 25/0,5-7; včetně šroubení</t>
  </si>
  <si>
    <t>Č2-V- Cirkulační čerpadlo na teplou vodu, pro průtok 2,0 m3/hod, výtlak 10 kPa s e standartdním motorem, s originální tepelnou izolací, napětí 230V, bez požadavku na ochranu motoru; např. Wilo Star-Z 25/2-EM; včetně šroubení</t>
  </si>
  <si>
    <t>723111206</t>
  </si>
  <si>
    <t>Potrubí ocelové závitové černé bezešvé svařované běžné DN 40</t>
  </si>
  <si>
    <t>Potrubí ocelové závitové černé bezešvé svařované běžné DN 100</t>
  </si>
  <si>
    <t>723150315</t>
  </si>
  <si>
    <t>723212106/R</t>
  </si>
  <si>
    <t>Montáž a dodávka - Armatury přírubové uzavírací klapky mezipřírubové DN 100 včetně protipříruby</t>
  </si>
  <si>
    <t>Montáž a dodávka - Manometr 0-4 kPa včetně 2-cestného manometrického kohoutu</t>
  </si>
  <si>
    <t>Montáž a dodávka - vzorkovací kulový kohout DN 15" F</t>
  </si>
  <si>
    <t>Montáž a dodávka -Kulový kohout DN 40  pro rozvody plynu, HTB 650 °C/30 min,pro teploty média -20 °C do 60 °C</t>
  </si>
  <si>
    <t>Montáž a dodávka -Kulový kohout DN 15  pro rozvody plynu, HTB 650 °C/30 min,pro teploty média -20 °C do 60 °C</t>
  </si>
  <si>
    <t>723231162/R</t>
  </si>
  <si>
    <t>723231166/R</t>
  </si>
  <si>
    <t xml:space="preserve">zárubeň ocelová pro dvoukřídlové dveře 140x1850 atyp) EI30 protipožární </t>
  </si>
  <si>
    <t>Čištění budov omytí dveří nebo vrat plochy do 3,0m2</t>
  </si>
  <si>
    <t>974031666 /R</t>
  </si>
  <si>
    <t>Vysekání rýh ve zdivu cihelném  hl do 150 mm v do 250 mm</t>
  </si>
  <si>
    <t>766660022 /R</t>
  </si>
  <si>
    <t>61165604/R</t>
  </si>
  <si>
    <t>Montáž a dodávka - Regulace kotlů a solárního ohřevu</t>
  </si>
  <si>
    <t xml:space="preserve">"Regulace kotlů a topných okruhů (z příslušenství výrobce plynových kotlů):
- kaskádová regulace kotlů bude uvolňovat k chodu plynové kotle v kaskádě, modulovat výkon kotlů a střídat kotle v provozu
- regulace topných okruhů bude regulovat 2x topné okruhy vytápění ekvitermně řízené podle venkovní teploty s řízením tří-cestných ventilů a oběhových čerpadel a regulovat 1 směšovaný okruh pro ohřev vzduchu na základě kontaktu z regulace vzduchotechniky
- regulace bude řídit ohřev teplé vody v zásobníkovém ohřívači
- regulace bude řídit dle časového programu cirkulační čerpadlo teplé vody
- součástí regulace bude vizualizace, která bude napojená přes ethernet (napojení a konfiguraci na místní počítačovou síť zajistí objednatel svým IT technikem); vizualizace bude na vzdáleném počítači přes webové rozhraní graficky zobrazovat a umožňovat úpravu teplot jednotlivých okruhů, úpravu časových programů jednotlivých okruhů
</t>
  </si>
  <si>
    <t>- regulace bude umožnovat připojení na nadřazený systém regulace pomoví otevřeného protokolu  ModBus TCP/IP/RTU s oboustrannou komunikací s nadřazenou regulací včetně parametrování z BUDOUCÍ nadřezené regulace (včetně seznamu veličin s popisem a významem veličin)
- regulace budou dodány včetně potřebného příslušenství (čidel, rozšiřujích  modulů)
- v případě poruchy sepne regulace kontakt sdružené poruchy, která bude napojená do regulace poruchových stavů v kotelně "
- solární regulace (poměrová regulace) bude vyhodnocovat teplotu v zásobníkovém ohřívači v kotelně a teplotu v zásobníku solárního ohřev a v případě vyšší tepúloty v solárním zásobníku zapínat nabíjecí čerpadlo</t>
  </si>
  <si>
    <t>Protipožární ucpávka: prostup izolovaného kovového potrubí DN 65 stěnou, požární odolnost EI 45 včetně identifikačního štítku</t>
  </si>
  <si>
    <t>727111119 / R</t>
  </si>
  <si>
    <t>Protipožární ucpávka: prostup kabelového svazku stěnou, požární odolnost EI 45 včetně identifikačního štítku</t>
  </si>
  <si>
    <t>Protipožární ucpávka: prostup  měděného potrubí 28 stěnou, požární odolnost EI 45 včetně identifikačního štítku</t>
  </si>
  <si>
    <t>Protipožární ucpávka: prostup  měděného potrubí 42 stěnou, požární odolnost EI 45 včetně identifikačního štítku</t>
  </si>
  <si>
    <t>Protipožární ucpávka: prostup plynového kovového potrubí DN 100 s chráničkou stěnou, požární odolnost EI 45 včetně identifikačního štítku</t>
  </si>
  <si>
    <t>Protipožární manžeta: prostup plastového potrubí kanalizace průměru 50mm  stěnou, požární odolnost EI 45 včetně identifikačního štítku</t>
  </si>
  <si>
    <t>Montáž dveřních křídel otvíravých pro dvoukřídlové dveře 700+700; výšky 1850 (atyp) EI30  požárních do ocelové zárubně</t>
  </si>
  <si>
    <t>Dveře vnitřní požárně odolné lakované -bílé- EI 30 DP1 ocelové dvoukřídlové šířky 2x700mm; výšky 1850 (atyp) včetně kování klika-klika a zámku</t>
  </si>
  <si>
    <t>VÝMĚNA KOTLŮ A TECHNOLOGIE KOTELNY
INSTALACE TERMOSTATICKÝCH VENTILŮ NA OTOPNÝCH TĚLESECH 
V OBJEKTU ZÁKLADNÍ ŠKOLY A MATEŘSKÉ ŠKOLY CERHOVICE, OKRES BEROUN</t>
  </si>
  <si>
    <t>Výměna kotlů a technologie kotelny</t>
  </si>
  <si>
    <t>Instalace termostatických ventilů</t>
  </si>
  <si>
    <t xml:space="preserve">    735 - Ústřední vytápění - otopná tělesa</t>
  </si>
  <si>
    <t>733121109/R</t>
  </si>
  <si>
    <t>Potrubí z trubek ocelových hladkých bezešvých tvářených za tepla nízkotlakých DN 15 (spojovány svařováním)</t>
  </si>
  <si>
    <t>733191903</t>
  </si>
  <si>
    <t>Montáž potrubí ocelového závitového běžného nebo zesíleného při opravě DN 15</t>
  </si>
  <si>
    <t>733191903/R</t>
  </si>
  <si>
    <t>Zaslepení odbočky DN 15 k otopnému tělesu u stoupačky</t>
  </si>
  <si>
    <t>ks</t>
  </si>
  <si>
    <t>998733202/R</t>
  </si>
  <si>
    <t>Přesun hmot procentní pro rozvody potrubí v objektech v do 12 m</t>
  </si>
  <si>
    <t>734200820/R</t>
  </si>
  <si>
    <t>Demontáž armatury závitové s jedním závitem do G 3/8</t>
  </si>
  <si>
    <t>734200821</t>
  </si>
  <si>
    <t>Demontáž armatury závitové se dvěma závity do G 1/2</t>
  </si>
  <si>
    <t>73420085 /R</t>
  </si>
  <si>
    <t>Demontáž armatury závitové se dvěma závity do G 2"</t>
  </si>
  <si>
    <t>734211120/R</t>
  </si>
  <si>
    <t>Ventil závitový odvzdušňovací G 1/2 PN 14 do 120°C automatický - včetně montáže</t>
  </si>
  <si>
    <t>734220106/R</t>
  </si>
  <si>
    <t>Zpětná montáž regulačních ventilů a šroubení do G 1/2"</t>
  </si>
  <si>
    <t>734220108/R</t>
  </si>
  <si>
    <t>Svařovaný spoj potrubí ocelového hladké do DN 20</t>
  </si>
  <si>
    <t>734220109/R</t>
  </si>
  <si>
    <t>Oprava nátěru potrubí bílou barvou do průměru DN 20</t>
  </si>
  <si>
    <t>22</t>
  </si>
  <si>
    <t>Svařovaný spoj potrubí ocelového hladké do DN 50</t>
  </si>
  <si>
    <t>Oprava nátěru potrubí bílou barvou do průměru DN 50</t>
  </si>
  <si>
    <t>734222809/R</t>
  </si>
  <si>
    <t>734222810/R</t>
  </si>
  <si>
    <t>26</t>
  </si>
  <si>
    <t>734261717/R1</t>
  </si>
  <si>
    <t xml:space="preserve">Šroubení uzavíratelné radiátorové přímé DN 10 s vypouštěním </t>
  </si>
  <si>
    <t>36</t>
  </si>
  <si>
    <t>734261717/R2</t>
  </si>
  <si>
    <t xml:space="preserve">Šroubení uzavíratelné radiátorové rohové DN 10 s vypouštěním </t>
  </si>
  <si>
    <t>734261717/R3</t>
  </si>
  <si>
    <t>Šroubení uzavíratelné radiátorové přímé DN 15 s vypouštěním - včetně montáže</t>
  </si>
  <si>
    <t>734261717/R4</t>
  </si>
  <si>
    <t>734291952/R</t>
  </si>
  <si>
    <t>40</t>
  </si>
  <si>
    <t>734291953/R</t>
  </si>
  <si>
    <t>42</t>
  </si>
  <si>
    <t>734291954/R</t>
  </si>
  <si>
    <t>44</t>
  </si>
  <si>
    <t>734291955/R</t>
  </si>
  <si>
    <t>46</t>
  </si>
  <si>
    <t>734292773</t>
  </si>
  <si>
    <t>Kohout kulový přímý DN20 do 185°C  vnitřní závit - včetně montáže</t>
  </si>
  <si>
    <t>734292774</t>
  </si>
  <si>
    <t>Kohout kulový přímý DN25 do 185°C  vnitřní závit- včetně montáže</t>
  </si>
  <si>
    <t>734292776</t>
  </si>
  <si>
    <t>Kohout kulový přímý DN40 do 185°C  vnitřní závit- včetně montáže</t>
  </si>
  <si>
    <t>734292777</t>
  </si>
  <si>
    <t>Kohout kulový přímý DN50  do 185°C  vnitřní závit - včetně montáže</t>
  </si>
  <si>
    <t>734292800/R</t>
  </si>
  <si>
    <t>Vypouštěcí kohout DN 15 se záslepkou</t>
  </si>
  <si>
    <t>734292801/R</t>
  </si>
  <si>
    <t xml:space="preserve">Automatický odvzdušňovací ventil na otopná tělesa G1/4 (dimenzi ověřit dle stávajících armatur) </t>
  </si>
  <si>
    <t>998734202/R</t>
  </si>
  <si>
    <t>Přesun hmot procentní pro armatury v objektech v do 12 m</t>
  </si>
  <si>
    <t>58</t>
  </si>
  <si>
    <t>735110911</t>
  </si>
  <si>
    <t>Opravy otopných těles článkových litinových přetěsnění radiátorové
růžice</t>
  </si>
  <si>
    <t>735111000/R</t>
  </si>
  <si>
    <t>Dodatečné uchycení stávajících článkových těles (doplnění 2ks závitových tyčí M8 do stěny na chemickou kotvu)</t>
  </si>
  <si>
    <t>pár</t>
  </si>
  <si>
    <t>60</t>
  </si>
  <si>
    <t>735111001/R</t>
  </si>
  <si>
    <t>Doplnění druhé (zajišťovací) matky do M8 na stávající závitové tyče na uchycení článkových těles</t>
  </si>
  <si>
    <t>735111002/R</t>
  </si>
  <si>
    <t xml:space="preserve">Demontáž a zpětná montáž kuchyňské linky délky 3m před otopným tělesem </t>
  </si>
  <si>
    <t>62</t>
  </si>
  <si>
    <t>735111003/R</t>
  </si>
  <si>
    <t>Demontáž zděné vyzdívky s keramickým obkladem před otopným tělesem, oprava obkladu po instalaci radiátorových armatur</t>
  </si>
  <si>
    <t>64</t>
  </si>
  <si>
    <t>735111004/R</t>
  </si>
  <si>
    <t>66</t>
  </si>
  <si>
    <t>735191905/R</t>
  </si>
  <si>
    <t>Proplach otopné soustavy</t>
  </si>
  <si>
    <t>735494812/R1</t>
  </si>
  <si>
    <t>Vypuštění vody z otopných těles</t>
  </si>
  <si>
    <t>735494813/R</t>
  </si>
  <si>
    <t>Napuštění vody do otopného systému - bez kotle</t>
  </si>
  <si>
    <t>735494815/R</t>
  </si>
  <si>
    <t>998735202 /R</t>
  </si>
  <si>
    <t>Přesun hmot pro otopná tělesa v objektech v do 12 m</t>
  </si>
  <si>
    <t>Hodinová zúčtovací sazba zedník specialista</t>
  </si>
  <si>
    <t>SO - 06 - Instalace termostatických ventilů</t>
  </si>
  <si>
    <t>SO - 07</t>
  </si>
  <si>
    <t>Odpojení stávajících článkových tělesech a opětovná montáž po instalaci nových armatur</t>
  </si>
  <si>
    <t>pouzdro izolační potrubní s jednostrannou Al fólií DN  65/60 mm</t>
  </si>
  <si>
    <t>pouzdro izolační potrubní s jednostrannou Al fólií DN 80/60 mm</t>
  </si>
  <si>
    <t>Demontáž stáv.el.instalace, ekologická likvidace demontovaného materiálu</t>
  </si>
  <si>
    <t>Montáž a kompletace</t>
  </si>
  <si>
    <t>Kalibrace detektorů CO ZP</t>
  </si>
  <si>
    <t>Oživení, zprovoznění PS</t>
  </si>
  <si>
    <t>Doplnění rozvaděče VZT</t>
  </si>
  <si>
    <t>Zkušební provoz, zaškolení obsluhy</t>
  </si>
  <si>
    <t>Dokumentace skutečného provedení</t>
  </si>
  <si>
    <t>Výchozí revize</t>
  </si>
  <si>
    <t>741000001 /R</t>
  </si>
  <si>
    <t>741000002 /R</t>
  </si>
  <si>
    <t>741000003 /R</t>
  </si>
  <si>
    <t>741000004 /R</t>
  </si>
  <si>
    <t>741000005 /R</t>
  </si>
  <si>
    <t>741000006 /R</t>
  </si>
  <si>
    <t>741000007 /R</t>
  </si>
  <si>
    <t>741000008 /R</t>
  </si>
  <si>
    <t>741000009 /R</t>
  </si>
  <si>
    <t>741000010 /R</t>
  </si>
  <si>
    <t>741000011 /R</t>
  </si>
  <si>
    <t>741000012 /R</t>
  </si>
  <si>
    <t>741000013 /R</t>
  </si>
  <si>
    <t>741000014 /R</t>
  </si>
  <si>
    <t>741000015 /R</t>
  </si>
  <si>
    <t>741000016 /R</t>
  </si>
  <si>
    <t>741000017 /R</t>
  </si>
  <si>
    <t>741000018 /R</t>
  </si>
  <si>
    <t>741000019 /R</t>
  </si>
  <si>
    <t>741000020 /R</t>
  </si>
  <si>
    <t>741000021 /R</t>
  </si>
  <si>
    <t>741000022 /R</t>
  </si>
  <si>
    <t>741000023 /R</t>
  </si>
  <si>
    <t>741000024 /R</t>
  </si>
  <si>
    <t>741000025 /R</t>
  </si>
  <si>
    <t>741000026 /R</t>
  </si>
  <si>
    <t>741000027 /R</t>
  </si>
  <si>
    <t>741000028 /R</t>
  </si>
  <si>
    <t>741000029 /R</t>
  </si>
  <si>
    <t>741000030 /R</t>
  </si>
  <si>
    <t>741000031 /R</t>
  </si>
  <si>
    <t>741000032 /R</t>
  </si>
  <si>
    <t>741000033 /R</t>
  </si>
  <si>
    <t>741000034 /R</t>
  </si>
  <si>
    <t>741000035 /R</t>
  </si>
  <si>
    <t>741000036 /R</t>
  </si>
  <si>
    <t>741000037 /R</t>
  </si>
  <si>
    <t>741000038 /R</t>
  </si>
  <si>
    <t>741000039 /R</t>
  </si>
  <si>
    <t>741000040 /R</t>
  </si>
  <si>
    <t>741000041 /R</t>
  </si>
  <si>
    <t>741000042 /R</t>
  </si>
  <si>
    <t>741000043 /R</t>
  </si>
  <si>
    <t>741000044 /R</t>
  </si>
  <si>
    <t>741000045 /R</t>
  </si>
  <si>
    <t>741000046 /R</t>
  </si>
  <si>
    <t>741000047 /R</t>
  </si>
  <si>
    <t>741000048 /R</t>
  </si>
  <si>
    <t>741000049 /R</t>
  </si>
  <si>
    <t>741000050 /R</t>
  </si>
  <si>
    <t>741000051 /R</t>
  </si>
  <si>
    <t>741000052 /R</t>
  </si>
  <si>
    <t>741000053 /R</t>
  </si>
  <si>
    <t>741000054 /R</t>
  </si>
  <si>
    <t>741000055 /R</t>
  </si>
  <si>
    <t>741000056 /R</t>
  </si>
  <si>
    <t>741000057 /R</t>
  </si>
  <si>
    <t>741000058 /R</t>
  </si>
  <si>
    <t>741000059 /R</t>
  </si>
  <si>
    <t>741000060 /R</t>
  </si>
  <si>
    <t>741000061 /R</t>
  </si>
  <si>
    <t>741000062 /R</t>
  </si>
  <si>
    <t>741000063 /R</t>
  </si>
  <si>
    <t>741000064 /R</t>
  </si>
  <si>
    <t>741000065 /R</t>
  </si>
  <si>
    <t>741000066 /R</t>
  </si>
  <si>
    <t>741000067 /R</t>
  </si>
  <si>
    <t>741000068 /R</t>
  </si>
  <si>
    <t>741000069 /R</t>
  </si>
  <si>
    <t>741000070 /R</t>
  </si>
  <si>
    <t xml:space="preserve">    741 - Elektroinstalace</t>
  </si>
  <si>
    <t>Automatická katexová úpravna vody  s montážním blokem a sadou nerezových hadic G1 délky 600mm; průtok 2 m3/hod, kapacita 60 m3/°dH, objem pryskyřice 15L; s šasovýn řízením, mechanickou řídící jednotkou. Včetně 40 kg soli.Seřízení servisním technikem</t>
  </si>
  <si>
    <t>Mechanický jemný filtr s filtrační vložkou 0,08 mm, průtok 5 m3/hod, DN 25</t>
  </si>
  <si>
    <t>23</t>
  </si>
  <si>
    <t>29</t>
  </si>
  <si>
    <t>30</t>
  </si>
  <si>
    <t>31</t>
  </si>
  <si>
    <t>32</t>
  </si>
  <si>
    <t>33</t>
  </si>
  <si>
    <t>34</t>
  </si>
  <si>
    <t>35</t>
  </si>
  <si>
    <t>37</t>
  </si>
  <si>
    <t>38</t>
  </si>
  <si>
    <t>39</t>
  </si>
  <si>
    <t>41</t>
  </si>
  <si>
    <t>43</t>
  </si>
  <si>
    <t>45</t>
  </si>
  <si>
    <t>47</t>
  </si>
  <si>
    <t>48</t>
  </si>
  <si>
    <t>49</t>
  </si>
  <si>
    <t>50</t>
  </si>
  <si>
    <t>51</t>
  </si>
  <si>
    <t>52</t>
  </si>
  <si>
    <t>53</t>
  </si>
  <si>
    <t>54</t>
  </si>
  <si>
    <t>55</t>
  </si>
  <si>
    <t>56</t>
  </si>
  <si>
    <t>57</t>
  </si>
  <si>
    <t>59</t>
  </si>
  <si>
    <t>61</t>
  </si>
  <si>
    <t>63</t>
  </si>
  <si>
    <t>65</t>
  </si>
  <si>
    <t>67</t>
  </si>
  <si>
    <t>68</t>
  </si>
  <si>
    <t>69</t>
  </si>
  <si>
    <t>70</t>
  </si>
  <si>
    <t>Šroubení uzavíratelné radiátorové rohové DN 15 s vypouštěním pro otopná tělesa s možností vypuštění tělesa,  poniklované tělo, Kvs=1,31</t>
  </si>
  <si>
    <t>Vyregulování termostatických ventilů na otopných tělesech</t>
  </si>
  <si>
    <t>Tabulka na dveře (vnitřní a venkovní):
- PLYNOVÁ KOTELNA NEPOVOLANÝM VSTUP ZAKÁZÁN
- ZÁKAZ VSTUPU S OTEVŘENÝM OHNĚM</t>
  </si>
  <si>
    <t>Revizní kniha kotelny</t>
  </si>
  <si>
    <t>043103019 / R</t>
  </si>
  <si>
    <t xml:space="preserve">Tepelná izolace na bázi polyetylenu,  tepelná vodivost Lambda=max 0,038 W/m.K při 10°C, stupeň hořlavosti C3 dle ČSN 73 0862, tloušťka izolace 9 mm </t>
  </si>
  <si>
    <t xml:space="preserve">
Preambule:
Pokud se ve výkazu výměr nebo v projektové dokumentaci vyskytne uvedení konkrétního výrobku, neznamená to nutnost použití těchto konkrétních výrobků, jedná se pouze o vymezení předpokládaného standardu. Uvedené výrobky mohou být nahrazeny technicky a kvalitativně srovnatelnými nebo lepšími.
Před dodávkou budou dodavatelem všechna zařízení vyvzorkována alespoň katalogovým listem a odsouhlasena investorem nebo technickým dozorem investora, o vzorkování bude proveden zápis ve stavebním deníku. Bez písemného odsouhlasení nebudou zařízení instalována.</t>
  </si>
  <si>
    <t>Rozvaděč oceloplechový 2000x600x400</t>
  </si>
  <si>
    <t>Podstacec pod rozvaděč</t>
  </si>
  <si>
    <t>Přepěťová ochrana a vf filtrem</t>
  </si>
  <si>
    <t>Zdroj 24Vdc 2,5A</t>
  </si>
  <si>
    <t>Transformátor 230/24Vac 160VA</t>
  </si>
  <si>
    <t>Převodník Mbus - RS232</t>
  </si>
  <si>
    <t>Snímač zaplavení</t>
  </si>
  <si>
    <t>Hřibové tlačítko</t>
  </si>
  <si>
    <t>Propojovací díl</t>
  </si>
  <si>
    <t>Spínací jednotka zadní montáž</t>
  </si>
  <si>
    <t>Hlavice pro signálku zelená nízká</t>
  </si>
  <si>
    <t>Hlavice pro signálku červená nízká</t>
  </si>
  <si>
    <t>LED bílá 230Vac zadní</t>
  </si>
  <si>
    <t>Spínač, prosvícený, 3polohový, aretace</t>
  </si>
  <si>
    <t>Tlačíko červené nízké</t>
  </si>
  <si>
    <t>Páčkový spínač, 2polohový, aretace</t>
  </si>
  <si>
    <t>Havarijní vypínač 32A</t>
  </si>
  <si>
    <t>Napěťová cívka</t>
  </si>
  <si>
    <t>Jistič B2/1</t>
  </si>
  <si>
    <t>Jistič B4/1</t>
  </si>
  <si>
    <t>Jistič B6/1</t>
  </si>
  <si>
    <t>Jistič B10/3</t>
  </si>
  <si>
    <t>Jistič C6/1</t>
  </si>
  <si>
    <t>Relé 24Vdc 2P LED praporek</t>
  </si>
  <si>
    <t>Patice pro relé</t>
  </si>
  <si>
    <t>Stykač 17A/7,5kW/400V,3p./230VAC</t>
  </si>
  <si>
    <t xml:space="preserve">Patice pojistky s LED + trubičková pojistka </t>
  </si>
  <si>
    <t>Vývodka Pg 13,5</t>
  </si>
  <si>
    <t>Vývodka Pg 16</t>
  </si>
  <si>
    <t>Vývodka Pg 21</t>
  </si>
  <si>
    <t>Svorka 4</t>
  </si>
  <si>
    <t>Svorka 10</t>
  </si>
  <si>
    <t>Zásuvka 230V na DIN</t>
  </si>
  <si>
    <t>Kabelový žlab 80x60</t>
  </si>
  <si>
    <t>Kabelový žlab 40x60</t>
  </si>
  <si>
    <t>Kabelový žlab 25x60</t>
  </si>
  <si>
    <t>Lišta DIN</t>
  </si>
  <si>
    <t>Můstek na DIN</t>
  </si>
  <si>
    <t>Popisné štítky na kabely</t>
  </si>
  <si>
    <t>Ostatní drob.materiál</t>
  </si>
  <si>
    <t>Montáž rozvaděče</t>
  </si>
  <si>
    <t>Čidla teploty jímkové délka 120mm</t>
  </si>
  <si>
    <t>Čidla teploty jímkové délka 240mm</t>
  </si>
  <si>
    <t>Čidla teploty venkovní</t>
  </si>
  <si>
    <t>Nerezová jímka 100mm</t>
  </si>
  <si>
    <t>Nerezová jímka 240mm</t>
  </si>
  <si>
    <t>Kapilárový termostat</t>
  </si>
  <si>
    <t>Skříňka nouzového vypnutí - komplet</t>
  </si>
  <si>
    <t>Pohon pro reg. ventil</t>
  </si>
  <si>
    <t>Zářivkové světlo 2x36W + trubice</t>
  </si>
  <si>
    <t>Spínač osvětlení na zeď</t>
  </si>
  <si>
    <t>Uživatelský program</t>
  </si>
  <si>
    <t>Uživatelský program pro displej</t>
  </si>
  <si>
    <t>CYKY-J 4x2,5</t>
  </si>
  <si>
    <t>CYKY-J 5x1,5</t>
  </si>
  <si>
    <t>CYKY-J 3x1,5</t>
  </si>
  <si>
    <t>JYTY 4x1</t>
  </si>
  <si>
    <t>JYTY 2x1</t>
  </si>
  <si>
    <t>CY6</t>
  </si>
  <si>
    <t>Montáže kabelů</t>
  </si>
  <si>
    <t>Drátěný žlab 150</t>
  </si>
  <si>
    <t>Drátěný žlab 60</t>
  </si>
  <si>
    <t>Stropní závěs</t>
  </si>
  <si>
    <t>Podpěra na zeď</t>
  </si>
  <si>
    <t>Závitová tyč 8</t>
  </si>
  <si>
    <t>Ostatní příslušenství žlaby</t>
  </si>
  <si>
    <t>Plastová inst.trubka 16mm + držáky na zeď</t>
  </si>
  <si>
    <t>Ohebná trubka</t>
  </si>
  <si>
    <t>Svorky Bernard</t>
  </si>
  <si>
    <t>Montáže kabelových tras</t>
  </si>
  <si>
    <t>Doprava</t>
  </si>
  <si>
    <t>db</t>
  </si>
  <si>
    <t>71</t>
  </si>
  <si>
    <t>72</t>
  </si>
  <si>
    <t>73</t>
  </si>
  <si>
    <t>74</t>
  </si>
  <si>
    <t>75</t>
  </si>
  <si>
    <t>76</t>
  </si>
  <si>
    <t>77</t>
  </si>
  <si>
    <t>78</t>
  </si>
  <si>
    <t>79</t>
  </si>
  <si>
    <t>80</t>
  </si>
  <si>
    <t>81</t>
  </si>
  <si>
    <t>82</t>
  </si>
  <si>
    <t>83</t>
  </si>
  <si>
    <t>741000071 /R</t>
  </si>
  <si>
    <t>741000072 /R</t>
  </si>
  <si>
    <t>85</t>
  </si>
  <si>
    <t>86</t>
  </si>
  <si>
    <t>87</t>
  </si>
  <si>
    <t>88</t>
  </si>
  <si>
    <t>741000073 /R</t>
  </si>
  <si>
    <t>741000074 /R</t>
  </si>
  <si>
    <t>741000075 /R</t>
  </si>
  <si>
    <t>741000076 /R</t>
  </si>
  <si>
    <t>741000077 /R</t>
  </si>
  <si>
    <t>741000078 /R</t>
  </si>
  <si>
    <t>741000079 /R</t>
  </si>
  <si>
    <t>741000080 /R</t>
  </si>
  <si>
    <t>741000081 /R</t>
  </si>
  <si>
    <t>741000082 /R</t>
  </si>
  <si>
    <t>741000083 /R</t>
  </si>
  <si>
    <t>741000085 /R</t>
  </si>
  <si>
    <t>741000086 /R</t>
  </si>
  <si>
    <t>741000087 /R</t>
  </si>
  <si>
    <t>SO - 06 - INSTALACE TERMOSTATICKÝCH VENTILŮ</t>
  </si>
  <si>
    <t>SO - 07 - Vedlejší rozpočtové náklady</t>
  </si>
  <si>
    <r>
      <t>Nepřímotopné zásobníkové ohřívače TUV stacionární se</t>
    </r>
    <r>
      <rPr>
        <sz val="8"/>
        <color rgb="FFFF0000"/>
        <rFont val="Trebuchet MS"/>
        <family val="2"/>
      </rPr>
      <t xml:space="preserve"> dvěma teplosměnnými výměníky (bivalentní)</t>
    </r>
    <r>
      <rPr>
        <sz val="8"/>
        <rFont val="Trebuchet MS"/>
        <family val="2"/>
      </rPr>
      <t xml:space="preserve"> PN 1,0 Mpa, objem zásobníku 500L</t>
    </r>
    <r>
      <rPr>
        <sz val="8"/>
        <color rgb="FFFF0000"/>
        <rFont val="Trebuchet MS"/>
        <family val="2"/>
      </rPr>
      <t xml:space="preserve"> (pro předehřev ze  stávajícího solárního střešního systému) </t>
    </r>
  </si>
  <si>
    <r>
      <t xml:space="preserve">Demontáž plynového zásobníkového ohřívače teplé vody Quantum Q7-300-44, včetně odpojení od připojovacího potrubí, </t>
    </r>
    <r>
      <rPr>
        <sz val="8"/>
        <color rgb="FFFF0000"/>
        <rFont val="Trebuchet MS"/>
        <family val="2"/>
      </rPr>
      <t>a demontáž stávajího potrubí solárního systému ze střechy vč. stávajícího venkovního zásobníku solární vody</t>
    </r>
  </si>
  <si>
    <t>Řídící systém - volně programovatelný PLC, modulární, sběrnicový systém, počet HW vstupů/výstupů min. 1023, komunikační rozhraní Etehernet s min. RS232/RS485, jednotka s vlastním webovým serverem, RAM min. 64MB, NVRAM min. 128kB, vybavenost pro komunikaci MODBUS, slot pro paměťovou kartu (Back-Up)</t>
  </si>
  <si>
    <t>Průmyslový grafický displej 17 inch</t>
  </si>
  <si>
    <r>
      <t xml:space="preserve">Termostatická hlavice pro rozsah nastavení 6-28°C, připojení závitem M30x1,5 zabezpečená pro instalaci do veřejných budov, ochrana proti krádeži. Plynule nastavitelná teplota pomocí speciálního klíče bez demontáže krytu hlavice. Odolnost odolat zatížení (1000N) 100kg. Kryt hlavice se otáčí o 360° bez vlivu na nastavení teploty </t>
    </r>
    <r>
      <rPr>
        <sz val="8"/>
        <color rgb="FFFF0000"/>
        <rFont val="Trebuchet MS"/>
        <family val="2"/>
      </rPr>
      <t>- parametry dle ČSN EN 215 vč. certifikace provedení do veřejných prostor se zabezpečením proti nepovolené manipulaci, vandalizmu a odcizení</t>
    </r>
  </si>
  <si>
    <r>
      <t xml:space="preserve">Termostatická hlavice s kapalinovým čidlem pro rozsah nastavení 6-28°C, připojení závitem M30x1,5 Standartní </t>
    </r>
    <r>
      <rPr>
        <sz val="8"/>
        <color rgb="FFFF0000"/>
        <rFont val="Trebuchet MS"/>
        <family val="2"/>
      </rPr>
      <t>- parametry dle ČSN EN 215 vč. certifikace provedení do veřejných prostor se zabezpečením proti nepovolené manipulaci, vandalizmu a odcizení</t>
    </r>
  </si>
  <si>
    <r>
      <t xml:space="preserve">Termostatický ventil  DN 10 (přímý) s integrovaným regulátorem diferenčního tlaku s automatickým omezením průtoku, rozsah průtoků od 10 do 150 l/hod, požadovaný dispoziční tlak 10 kPa do 100 L/hod a 15 kPa pro průtok od 100 do 150 L/hod. Ventil s poniklovaným tělem pro termostatickou hlavici se závitem M30x1,5 </t>
    </r>
    <r>
      <rPr>
        <sz val="8"/>
        <color rgb="FFFF0000"/>
        <rFont val="Trebuchet MS"/>
        <family val="2"/>
      </rPr>
      <t>- parametry dle ČSN EN 215 vč. certifikace provedení do veřejných prostor se zabezpečením proti nepovolené manipulaci, vandalizmu a odcizení</t>
    </r>
  </si>
  <si>
    <r>
      <t>Termostatický ventil  DN 10 (rohový) s integrovaným regulátorem diferenčního tlaku s automatickým omezením průtoku, rozsah průtoků od 10 do 150 l/hod, požadovaný dispoziční tlak 10 kPa do 100 L/hod a 15 kPa pro průtok od 100 do 150 L/hod. Ventil s poniklovaným tělem pro termostatickou hlavici se závitem M30x1,5</t>
    </r>
    <r>
      <rPr>
        <sz val="8"/>
        <color rgb="FFFF0000"/>
        <rFont val="Trebuchet MS"/>
        <family val="2"/>
      </rPr>
      <t xml:space="preserve"> - parametry dle ČSN EN 215 vč. certifikace provedení do veřejných prostor se zabezpečením proti nepovolené manipulaci, vandalizmu a odcizení</t>
    </r>
  </si>
  <si>
    <r>
      <t xml:space="preserve">Termostatický ventil DN 15 (přímý) s integrovaným regulátorem diferenčního tlaku s automatickým omezením průtoku, rozsah průtoků od 10 do 150 l/hod, požadovaný dispoziční tlak 10 kPa do 100 L/hod a 15 kPa pro průtok od 100 do 150 L/hod. Ventil s poniklovaným tělem pro termostatickou hlavici se závitem M30x1,5 </t>
    </r>
    <r>
      <rPr>
        <sz val="8"/>
        <color rgb="FFFF0000"/>
        <rFont val="Trebuchet MS"/>
        <family val="2"/>
      </rPr>
      <t>- parametry dle ČSN EN 215 vč. certifikace provedení do veřejných prostor se zabezpečením proti nepovolené manipulaci, vandalizmu a odcizení</t>
    </r>
  </si>
  <si>
    <r>
      <t xml:space="preserve">Termostatický ventil DN 15 (rohový) s integrovaným regulátorem diferenčního tlaku s automatickým omezením průtoku, rozsah průtoků od 10 do 150 l/hod, požadovaný dispoziční tlak 10 kPa do 100 L/hod a 15 kPa pro průtok od 100 do 150 L/hod. Ventil s poniklovaným tělem pro termostatickou hlavici se závitem M30x1,5 </t>
    </r>
    <r>
      <rPr>
        <sz val="8"/>
        <color rgb="FFFF0000"/>
        <rFont val="Trebuchet MS"/>
        <family val="2"/>
      </rPr>
      <t>- parametry dle ČSN EN 215 vč. certifikace provedení do veřejných prostor se zabezpečením proti nepovolené manipulaci, vandalizmu a odcizení</t>
    </r>
  </si>
  <si>
    <t>741000088 /R</t>
  </si>
  <si>
    <t xml:space="preserve">Systém sledování fyzikálních parametrů ve 15 učebnách - 3x20 prostorová radiová senzorická čidla teploty , CO2 a vlhkosti vč montáže </t>
  </si>
  <si>
    <t>Komunikace, přenosy dat a koncentrátory dat pro data z prostorových čidel</t>
  </si>
  <si>
    <t>Vizualizace sledování fyzikálních parametrů v 15 učebnách (pro webové rozhraní a přístup žáků a učitelů)</t>
  </si>
  <si>
    <t>Kovové kryty na čidla proti poškození a neoprávněné manipulaci</t>
  </si>
  <si>
    <t>84</t>
  </si>
  <si>
    <t>89</t>
  </si>
  <si>
    <t>90</t>
  </si>
  <si>
    <t>91</t>
  </si>
  <si>
    <t>741000089 /R</t>
  </si>
  <si>
    <t>741000084 /R</t>
  </si>
  <si>
    <t>741000090 /R</t>
  </si>
  <si>
    <t>741000091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</si>
</sst>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sz val="9"/>
      <color rgb="FF969696"/>
      <name val="Trebuchet MS"/>
      <family val="2"/>
    </font>
    <font>
      <sz val="10"/>
      <color rgb="FF464646"/>
      <name val="Trebuchet MS"/>
      <family val="2"/>
    </font>
    <font>
      <b/>
      <sz val="10"/>
      <name val="Trebuchet MS"/>
      <family val="2"/>
    </font>
    <font>
      <b/>
      <sz val="8"/>
      <color rgb="FF969696"/>
      <name val="Trebuchet MS"/>
      <family val="2"/>
    </font>
    <font>
      <b/>
      <sz val="10"/>
      <color rgb="FF464646"/>
      <name val="Trebuchet MS"/>
      <family val="2"/>
    </font>
    <font>
      <sz val="10"/>
      <color rgb="FF969696"/>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1"/>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b/>
      <sz val="8"/>
      <color rgb="FF800000"/>
      <name val="Trebuchet MS"/>
      <family val="2"/>
    </font>
    <font>
      <sz val="8"/>
      <color rgb="FF960000"/>
      <name val="Trebuchet MS"/>
      <family val="2"/>
    </font>
    <font>
      <i/>
      <sz val="7"/>
      <color rgb="FF969696"/>
      <name val="Trebuchet MS"/>
      <family val="2"/>
    </font>
    <font>
      <u val="single"/>
      <sz val="11"/>
      <color theme="10"/>
      <name val="Calibri"/>
      <family val="2"/>
      <scheme val="minor"/>
    </font>
    <font>
      <sz val="11"/>
      <name val="Calibri"/>
      <family val="2"/>
    </font>
    <font>
      <b/>
      <sz val="11"/>
      <name val="Trebuchet MS"/>
      <family val="2"/>
    </font>
    <font>
      <sz val="10"/>
      <name val="Arial CE"/>
      <family val="2"/>
    </font>
    <font>
      <sz val="8"/>
      <color indexed="8"/>
      <name val="Trebuchet MS"/>
      <family val="2"/>
    </font>
    <font>
      <sz val="8"/>
      <color rgb="FFFF0000"/>
      <name val="Trebuchet MS"/>
      <family val="2"/>
    </font>
  </fonts>
  <fills count="6">
    <fill>
      <patternFill/>
    </fill>
    <fill>
      <patternFill patternType="gray125"/>
    </fill>
    <fill>
      <patternFill patternType="solid">
        <fgColor rgb="FFFAE682"/>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7">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style="hair">
        <color rgb="FF969696"/>
      </right>
      <top style="hair">
        <color rgb="FF969696"/>
      </top>
      <bottom style="hair">
        <color rgb="FF969696"/>
      </bottom>
    </border>
    <border>
      <left/>
      <right style="thin"/>
      <top/>
      <bottom/>
    </border>
    <border>
      <left/>
      <right style="hair">
        <color rgb="FF000000"/>
      </right>
      <top style="hair">
        <color rgb="FF000000"/>
      </top>
      <bottom style="hair">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xf numFmtId="0" fontId="36" fillId="0" borderId="0">
      <alignment/>
      <protection/>
    </xf>
  </cellStyleXfs>
  <cellXfs count="35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2" borderId="0" xfId="0" applyFont="1" applyFill="1" applyAlignment="1" applyProtection="1">
      <alignment horizontal="left" vertical="center"/>
      <protection/>
    </xf>
    <xf numFmtId="0" fontId="10" fillId="2" borderId="0" xfId="0" applyFont="1" applyFill="1" applyAlignment="1" applyProtection="1">
      <alignment vertical="center"/>
      <protection/>
    </xf>
    <xf numFmtId="0" fontId="11" fillId="2" borderId="0" xfId="0" applyFont="1" applyFill="1" applyAlignment="1" applyProtection="1">
      <alignment horizontal="left" vertical="center"/>
      <protection/>
    </xf>
    <xf numFmtId="0" fontId="12" fillId="2" borderId="0" xfId="20" applyFont="1" applyFill="1" applyAlignment="1" applyProtection="1">
      <alignment vertical="center"/>
      <protection/>
    </xf>
    <xf numFmtId="0" fontId="0" fillId="2" borderId="0" xfId="0" applyFill="1"/>
    <xf numFmtId="0" fontId="9" fillId="2" borderId="0" xfId="0" applyFont="1" applyFill="1" applyAlignment="1">
      <alignment horizontal="left" vertical="center"/>
    </xf>
    <xf numFmtId="0" fontId="9" fillId="0" borderId="0" xfId="0" applyFont="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5"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5" fillId="0" borderId="0" xfId="0" applyFont="1" applyBorder="1" applyAlignment="1">
      <alignment horizontal="left" vertical="center"/>
    </xf>
    <xf numFmtId="0" fontId="0" fillId="0" borderId="6" xfId="0" applyBorder="1"/>
    <xf numFmtId="0" fontId="16" fillId="0" borderId="0" xfId="0" applyFont="1" applyBorder="1" applyAlignment="1">
      <alignment horizontal="lef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17" fillId="0" borderId="7" xfId="0" applyFont="1" applyBorder="1" applyAlignment="1">
      <alignment horizontal="left" vertical="center"/>
    </xf>
    <xf numFmtId="0" fontId="0" fillId="0" borderId="7"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164" fontId="2" fillId="0" borderId="0" xfId="0" applyNumberFormat="1" applyFont="1" applyBorder="1" applyAlignment="1">
      <alignment vertical="center"/>
    </xf>
    <xf numFmtId="0" fontId="2" fillId="0" borderId="0" xfId="0" applyFont="1" applyBorder="1" applyAlignment="1">
      <alignment horizontal="center" vertical="center"/>
    </xf>
    <xf numFmtId="0" fontId="2" fillId="0" borderId="5" xfId="0" applyFont="1" applyBorder="1" applyAlignment="1">
      <alignment vertical="center"/>
    </xf>
    <xf numFmtId="0" fontId="0" fillId="3" borderId="0" xfId="0" applyFont="1" applyFill="1" applyBorder="1" applyAlignment="1">
      <alignment vertical="center"/>
    </xf>
    <xf numFmtId="0" fontId="4" fillId="3" borderId="8" xfId="0" applyFont="1" applyFill="1" applyBorder="1" applyAlignment="1">
      <alignment horizontal="left" vertical="center"/>
    </xf>
    <xf numFmtId="0" fontId="0" fillId="3" borderId="9" xfId="0" applyFont="1" applyFill="1" applyBorder="1" applyAlignment="1">
      <alignment vertical="center"/>
    </xf>
    <xf numFmtId="0" fontId="4" fillId="3" borderId="9" xfId="0" applyFont="1" applyFill="1" applyBorder="1" applyAlignment="1">
      <alignment horizontal="center" vertical="center"/>
    </xf>
    <xf numFmtId="0" fontId="19" fillId="0" borderId="10" xfId="0" applyFont="1" applyBorder="1" applyAlignment="1">
      <alignment horizontal="lef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Border="1"/>
    <xf numFmtId="0" fontId="0" fillId="0" borderId="14" xfId="0" applyBorder="1"/>
    <xf numFmtId="0" fontId="20" fillId="0" borderId="15" xfId="0" applyFont="1" applyBorder="1" applyAlignment="1">
      <alignment horizontal="left" vertical="center"/>
    </xf>
    <xf numFmtId="0" fontId="0" fillId="0" borderId="16" xfId="0" applyFont="1" applyBorder="1" applyAlignment="1">
      <alignment vertical="center"/>
    </xf>
    <xf numFmtId="0" fontId="20" fillId="0" borderId="16" xfId="0" applyFont="1" applyBorder="1" applyAlignment="1">
      <alignment horizontal="lef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5" xfId="0" applyFont="1" applyBorder="1" applyAlignment="1">
      <alignment vertical="center"/>
    </xf>
    <xf numFmtId="0" fontId="21" fillId="0" borderId="0" xfId="0" applyFont="1" applyBorder="1" applyAlignment="1">
      <alignment vertical="center"/>
    </xf>
    <xf numFmtId="0" fontId="0" fillId="0" borderId="14" xfId="0" applyFont="1" applyBorder="1" applyAlignment="1">
      <alignment vertical="center"/>
    </xf>
    <xf numFmtId="0" fontId="0" fillId="4" borderId="9" xfId="0" applyFont="1" applyFill="1" applyBorder="1" applyAlignment="1">
      <alignment vertical="center"/>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0" fillId="0" borderId="10" xfId="0" applyFont="1" applyBorder="1" applyAlignment="1">
      <alignment vertical="center"/>
    </xf>
    <xf numFmtId="0" fontId="23" fillId="0" borderId="0" xfId="0" applyFont="1" applyBorder="1" applyAlignment="1">
      <alignment horizontal="left" vertical="center"/>
    </xf>
    <xf numFmtId="0" fontId="23" fillId="0" borderId="0" xfId="0" applyFont="1" applyBorder="1" applyAlignment="1">
      <alignment vertical="center"/>
    </xf>
    <xf numFmtId="4" fontId="22" fillId="0" borderId="13"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4" xfId="0" applyNumberFormat="1" applyFont="1" applyBorder="1" applyAlignment="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lignment vertical="center"/>
    </xf>
    <xf numFmtId="0" fontId="26" fillId="0" borderId="0" xfId="0" applyFont="1" applyBorder="1" applyAlignment="1">
      <alignment vertical="center"/>
    </xf>
    <xf numFmtId="0" fontId="27" fillId="0" borderId="0" xfId="0"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4" xfId="0" applyNumberFormat="1" applyFont="1" applyBorder="1" applyAlignment="1">
      <alignment vertical="center"/>
    </xf>
    <xf numFmtId="0" fontId="5" fillId="0" borderId="0" xfId="0" applyFont="1" applyAlignment="1">
      <alignment horizontal="left" vertical="center"/>
    </xf>
    <xf numFmtId="4" fontId="28" fillId="0" borderId="16" xfId="0" applyNumberFormat="1" applyFont="1" applyBorder="1" applyAlignment="1">
      <alignment vertical="center"/>
    </xf>
    <xf numFmtId="166" fontId="28" fillId="0" borderId="16" xfId="0" applyNumberFormat="1" applyFont="1" applyBorder="1" applyAlignment="1">
      <alignment vertical="center"/>
    </xf>
    <xf numFmtId="4" fontId="28" fillId="0" borderId="17" xfId="0" applyNumberFormat="1" applyFont="1" applyBorder="1" applyAlignment="1">
      <alignment vertical="center"/>
    </xf>
    <xf numFmtId="0" fontId="0" fillId="0" borderId="15" xfId="0" applyFont="1" applyBorder="1" applyAlignment="1">
      <alignment vertical="center"/>
    </xf>
    <xf numFmtId="0" fontId="23" fillId="4" borderId="0" xfId="0" applyFont="1" applyFill="1" applyBorder="1" applyAlignment="1">
      <alignment horizontal="left" vertical="center"/>
    </xf>
    <xf numFmtId="0" fontId="0" fillId="4" borderId="0" xfId="0" applyFont="1" applyFill="1" applyBorder="1" applyAlignment="1">
      <alignment vertical="center"/>
    </xf>
    <xf numFmtId="0" fontId="0" fillId="2" borderId="0" xfId="0" applyFill="1" applyProtection="1">
      <protection/>
    </xf>
    <xf numFmtId="0" fontId="10" fillId="0" borderId="0" xfId="0" applyFont="1" applyBorder="1" applyAlignment="1">
      <alignment horizontal="left" vertical="center"/>
    </xf>
    <xf numFmtId="0" fontId="17" fillId="0" borderId="0" xfId="0" applyFont="1" applyBorder="1" applyAlignment="1">
      <alignment horizontal="left" vertical="center"/>
    </xf>
    <xf numFmtId="0" fontId="2" fillId="0" borderId="0" xfId="0" applyFont="1" applyBorder="1" applyAlignment="1">
      <alignment horizontal="right" vertical="center"/>
    </xf>
    <xf numFmtId="0" fontId="4" fillId="4" borderId="8" xfId="0" applyFont="1" applyFill="1" applyBorder="1" applyAlignment="1">
      <alignment horizontal="left" vertical="center"/>
    </xf>
    <xf numFmtId="0" fontId="4" fillId="4" borderId="9" xfId="0" applyFont="1" applyFill="1" applyBorder="1" applyAlignment="1">
      <alignment horizontal="right" vertical="center"/>
    </xf>
    <xf numFmtId="0" fontId="4" fillId="4" borderId="9" xfId="0" applyFont="1" applyFill="1" applyBorder="1" applyAlignment="1">
      <alignment horizontal="center" vertical="center"/>
    </xf>
    <xf numFmtId="0" fontId="29"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5" xfId="0" applyFont="1" applyBorder="1" applyAlignment="1">
      <alignment vertical="center"/>
    </xf>
    <xf numFmtId="0" fontId="0" fillId="0" borderId="24" xfId="0" applyFont="1" applyBorder="1" applyAlignment="1">
      <alignment vertical="center"/>
    </xf>
    <xf numFmtId="0" fontId="15" fillId="0" borderId="24" xfId="0" applyFont="1" applyBorder="1" applyAlignment="1">
      <alignment horizontal="center" vertical="center"/>
    </xf>
    <xf numFmtId="0" fontId="0" fillId="0" borderId="4" xfId="0" applyFont="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0" fillId="0" borderId="5" xfId="0" applyFont="1" applyBorder="1" applyAlignment="1">
      <alignment horizontal="center" vertical="center" wrapText="1"/>
    </xf>
    <xf numFmtId="166" fontId="31" fillId="0" borderId="11" xfId="0" applyNumberFormat="1" applyFont="1" applyBorder="1" applyAlignment="1">
      <alignment/>
    </xf>
    <xf numFmtId="166" fontId="31" fillId="0" borderId="12" xfId="0" applyNumberFormat="1" applyFont="1" applyBorder="1" applyAlignment="1">
      <alignment/>
    </xf>
    <xf numFmtId="0" fontId="8" fillId="0" borderId="4" xfId="0" applyFont="1" applyBorder="1" applyAlignment="1">
      <alignment/>
    </xf>
    <xf numFmtId="0" fontId="8" fillId="0" borderId="0" xfId="0" applyFont="1" applyBorder="1" applyAlignment="1">
      <alignment/>
    </xf>
    <xf numFmtId="0" fontId="6" fillId="0" borderId="0" xfId="0" applyFont="1" applyBorder="1" applyAlignment="1">
      <alignment horizontal="left"/>
    </xf>
    <xf numFmtId="0" fontId="8" fillId="0" borderId="5" xfId="0" applyFont="1" applyBorder="1" applyAlignment="1">
      <alignment/>
    </xf>
    <xf numFmtId="0" fontId="8" fillId="0" borderId="13" xfId="0" applyFont="1" applyBorder="1" applyAlignment="1">
      <alignment/>
    </xf>
    <xf numFmtId="166" fontId="8" fillId="0" borderId="0" xfId="0" applyNumberFormat="1" applyFont="1" applyBorder="1" applyAlignment="1">
      <alignment/>
    </xf>
    <xf numFmtId="166" fontId="8" fillId="0" borderId="14" xfId="0" applyNumberFormat="1" applyFont="1" applyBorder="1" applyAlignment="1">
      <alignment/>
    </xf>
    <xf numFmtId="0" fontId="7" fillId="0" borderId="0" xfId="0" applyFont="1" applyBorder="1" applyAlignment="1">
      <alignment horizontal="left"/>
    </xf>
    <xf numFmtId="0" fontId="0" fillId="0" borderId="4" xfId="0" applyFont="1" applyBorder="1" applyAlignment="1" applyProtection="1">
      <alignment vertical="center"/>
      <protection locked="0"/>
    </xf>
    <xf numFmtId="0" fontId="0" fillId="0" borderId="24" xfId="0" applyFont="1" applyBorder="1" applyAlignment="1" applyProtection="1">
      <alignment horizontal="center" vertical="center"/>
      <protection locked="0"/>
    </xf>
    <xf numFmtId="49" fontId="0" fillId="0" borderId="24" xfId="0" applyNumberFormat="1" applyFont="1" applyBorder="1" applyAlignment="1" applyProtection="1">
      <alignment horizontal="left" vertical="center" wrapText="1"/>
      <protection locked="0"/>
    </xf>
    <xf numFmtId="0" fontId="0" fillId="0" borderId="24" xfId="0" applyFont="1" applyBorder="1" applyAlignment="1" applyProtection="1">
      <alignment horizontal="center" vertical="center" wrapText="1"/>
      <protection locked="0"/>
    </xf>
    <xf numFmtId="167" fontId="0" fillId="0" borderId="24" xfId="0"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0" fontId="2" fillId="0" borderId="24" xfId="0" applyFont="1" applyBorder="1" applyAlignment="1">
      <alignment horizontal="left" vertical="center"/>
    </xf>
    <xf numFmtId="166" fontId="2" fillId="0" borderId="0" xfId="0" applyNumberFormat="1" applyFont="1" applyBorder="1" applyAlignment="1">
      <alignment vertical="center"/>
    </xf>
    <xf numFmtId="166" fontId="2" fillId="0" borderId="14" xfId="0" applyNumberFormat="1" applyFont="1" applyBorder="1" applyAlignment="1">
      <alignment vertical="center"/>
    </xf>
    <xf numFmtId="0" fontId="0" fillId="0" borderId="13" xfId="0" applyFont="1" applyBorder="1" applyAlignment="1">
      <alignment vertical="center"/>
    </xf>
    <xf numFmtId="0" fontId="2" fillId="0" borderId="16" xfId="0" applyFont="1" applyBorder="1" applyAlignment="1">
      <alignment horizontal="center" vertical="center"/>
    </xf>
    <xf numFmtId="166" fontId="2" fillId="0" borderId="16" xfId="0" applyNumberFormat="1" applyFont="1" applyBorder="1" applyAlignment="1">
      <alignment vertical="center"/>
    </xf>
    <xf numFmtId="166" fontId="2" fillId="0" borderId="17" xfId="0" applyNumberFormat="1" applyFont="1" applyBorder="1" applyAlignment="1">
      <alignment vertical="center"/>
    </xf>
    <xf numFmtId="0" fontId="0" fillId="0" borderId="0" xfId="0" applyFont="1" applyBorder="1" applyAlignment="1" applyProtection="1">
      <alignment horizontal="center" vertical="center"/>
      <protection locked="0"/>
    </xf>
    <xf numFmtId="49"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center" vertical="center" wrapText="1"/>
      <protection locked="0"/>
    </xf>
    <xf numFmtId="167" fontId="0" fillId="0" borderId="0" xfId="0" applyNumberFormat="1" applyFont="1" applyBorder="1" applyAlignment="1" applyProtection="1">
      <alignment vertical="center"/>
      <protection locked="0"/>
    </xf>
    <xf numFmtId="4" fontId="0" fillId="0" borderId="0" xfId="0" applyNumberFormat="1" applyFont="1" applyBorder="1" applyAlignment="1" applyProtection="1">
      <alignment vertical="center"/>
      <protection locked="0"/>
    </xf>
    <xf numFmtId="0" fontId="2" fillId="0" borderId="13" xfId="0" applyFont="1" applyBorder="1" applyAlignment="1">
      <alignment horizontal="left" vertical="center"/>
    </xf>
    <xf numFmtId="0" fontId="0" fillId="0" borderId="0" xfId="0" applyFont="1" applyBorder="1" applyAlignment="1">
      <alignment vertical="center"/>
    </xf>
    <xf numFmtId="4" fontId="8" fillId="0" borderId="0" xfId="0" applyNumberFormat="1" applyFont="1" applyAlignment="1">
      <alignment/>
    </xf>
    <xf numFmtId="0" fontId="32" fillId="0" borderId="11" xfId="0" applyFont="1" applyFill="1" applyBorder="1" applyAlignment="1">
      <alignment vertical="center" wrapText="1"/>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4" xfId="0" applyFont="1" applyFill="1" applyBorder="1" applyAlignment="1" applyProtection="1">
      <alignment horizontal="center" vertical="center" wrapText="1"/>
      <protection locked="0"/>
    </xf>
    <xf numFmtId="167" fontId="0" fillId="0" borderId="24" xfId="0" applyNumberFormat="1" applyFont="1" applyFill="1" applyBorder="1" applyAlignment="1" applyProtection="1">
      <alignment vertical="center"/>
      <protection locked="0"/>
    </xf>
    <xf numFmtId="14" fontId="0" fillId="0" borderId="0" xfId="0" applyNumberFormat="1" applyFont="1" applyAlignment="1">
      <alignment vertical="center"/>
    </xf>
    <xf numFmtId="3" fontId="0" fillId="0" borderId="0" xfId="0" applyNumberFormat="1" applyFont="1" applyBorder="1" applyAlignment="1">
      <alignment vertical="center"/>
    </xf>
    <xf numFmtId="3" fontId="27" fillId="0" borderId="0" xfId="0" applyNumberFormat="1" applyFont="1" applyBorder="1" applyAlignment="1">
      <alignment vertical="center"/>
    </xf>
    <xf numFmtId="0" fontId="3" fillId="0" borderId="0" xfId="0" applyFont="1" applyBorder="1" applyAlignment="1">
      <alignment horizontal="left" vertical="center"/>
    </xf>
    <xf numFmtId="0" fontId="0" fillId="0" borderId="0" xfId="0" applyBorder="1"/>
    <xf numFmtId="0" fontId="0" fillId="0" borderId="0" xfId="0" applyFont="1" applyBorder="1" applyAlignment="1">
      <alignment vertical="center"/>
    </xf>
    <xf numFmtId="0" fontId="15" fillId="0" borderId="0" xfId="0" applyFont="1" applyBorder="1" applyAlignment="1">
      <alignment horizontal="left" vertical="center"/>
    </xf>
    <xf numFmtId="0" fontId="4" fillId="0" borderId="25" xfId="0" applyFont="1" applyBorder="1" applyAlignment="1">
      <alignment vertical="center"/>
    </xf>
    <xf numFmtId="3" fontId="27" fillId="0" borderId="25" xfId="0" applyNumberFormat="1" applyFont="1" applyBorder="1" applyAlignment="1">
      <alignment vertical="center"/>
    </xf>
    <xf numFmtId="0" fontId="0" fillId="0" borderId="25" xfId="0" applyBorder="1"/>
    <xf numFmtId="0" fontId="0" fillId="0" borderId="25" xfId="0" applyFont="1" applyBorder="1" applyAlignment="1">
      <alignment vertical="center"/>
    </xf>
    <xf numFmtId="0" fontId="0" fillId="0" borderId="0" xfId="0" applyFont="1" applyBorder="1" applyAlignment="1">
      <alignment vertical="center"/>
    </xf>
    <xf numFmtId="0" fontId="0" fillId="0" borderId="0" xfId="0" applyBorder="1"/>
    <xf numFmtId="0" fontId="0" fillId="0" borderId="0" xfId="0" applyFont="1" applyBorder="1" applyAlignment="1">
      <alignment vertical="center"/>
    </xf>
    <xf numFmtId="0" fontId="6" fillId="0" borderId="0" xfId="0" applyFont="1" applyBorder="1" applyAlignment="1">
      <alignment vertical="center"/>
    </xf>
    <xf numFmtId="0" fontId="0" fillId="0" borderId="11" xfId="0" applyFont="1" applyFill="1" applyBorder="1" applyAlignment="1" applyProtection="1">
      <alignment horizontal="left" vertical="center" wrapText="1"/>
      <protection locked="0"/>
    </xf>
    <xf numFmtId="0" fontId="2" fillId="0" borderId="24" xfId="0" applyFont="1" applyBorder="1" applyAlignment="1">
      <alignment horizontal="left" vertical="center"/>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4" xfId="0" applyNumberFormat="1" applyFont="1" applyBorder="1" applyAlignment="1">
      <alignment vertical="center"/>
    </xf>
    <xf numFmtId="164" fontId="2" fillId="0" borderId="0" xfId="0" applyNumberFormat="1" applyFont="1" applyBorder="1" applyAlignment="1">
      <alignment vertical="center"/>
    </xf>
    <xf numFmtId="0" fontId="0" fillId="0" borderId="0" xfId="0" applyBorder="1"/>
    <xf numFmtId="3" fontId="27" fillId="0" borderId="0" xfId="0" applyNumberFormat="1" applyFont="1" applyBorder="1" applyAlignment="1">
      <alignment vertical="center"/>
    </xf>
    <xf numFmtId="0" fontId="0" fillId="0" borderId="0" xfId="0"/>
    <xf numFmtId="0" fontId="2" fillId="0" borderId="0" xfId="0" applyFont="1" applyBorder="1" applyAlignment="1">
      <alignment horizontal="left" vertical="center"/>
    </xf>
    <xf numFmtId="0" fontId="0" fillId="0" borderId="11" xfId="0" applyFont="1" applyBorder="1" applyAlignment="1">
      <alignment vertical="center"/>
    </xf>
    <xf numFmtId="0" fontId="15" fillId="0" borderId="0" xfId="0" applyFont="1" applyBorder="1" applyAlignment="1">
      <alignment horizontal="left" vertical="center"/>
    </xf>
    <xf numFmtId="0" fontId="0" fillId="0" borderId="0" xfId="0" applyFont="1" applyBorder="1" applyAlignment="1">
      <alignment vertical="center"/>
    </xf>
    <xf numFmtId="0" fontId="3" fillId="0" borderId="0" xfId="0" applyFont="1" applyBorder="1" applyAlignment="1">
      <alignment horizontal="left" vertical="center"/>
    </xf>
    <xf numFmtId="0" fontId="0" fillId="4" borderId="0" xfId="0" applyFont="1" applyFill="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3" fillId="4" borderId="22" xfId="0" applyFont="1" applyFill="1" applyBorder="1" applyAlignment="1">
      <alignment horizontal="center" vertical="center" wrapText="1"/>
    </xf>
    <xf numFmtId="0" fontId="3"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left" vertical="top"/>
    </xf>
    <xf numFmtId="0" fontId="3" fillId="0" borderId="0" xfId="0" applyFont="1" applyBorder="1" applyAlignment="1">
      <alignment horizontal="left" vertical="top"/>
    </xf>
    <xf numFmtId="0" fontId="7" fillId="0" borderId="0" xfId="0" applyFont="1" applyFill="1" applyBorder="1" applyAlignment="1">
      <alignment horizontal="left"/>
    </xf>
    <xf numFmtId="0" fontId="34" fillId="0" borderId="0" xfId="0" applyFont="1" applyAlignment="1">
      <alignment vertical="center"/>
    </xf>
    <xf numFmtId="0" fontId="13" fillId="5" borderId="0" xfId="0" applyFont="1" applyFill="1" applyAlignment="1">
      <alignment horizontal="center" vertical="center"/>
    </xf>
    <xf numFmtId="0" fontId="0" fillId="0" borderId="0" xfId="0"/>
    <xf numFmtId="0" fontId="2" fillId="0" borderId="13" xfId="0" applyFont="1" applyBorder="1" applyAlignment="1">
      <alignment horizontal="left" vertical="center"/>
    </xf>
    <xf numFmtId="0" fontId="2" fillId="0" borderId="0" xfId="0" applyFont="1" applyBorder="1" applyAlignment="1">
      <alignment horizontal="left" vertical="center"/>
    </xf>
    <xf numFmtId="0" fontId="13" fillId="0" borderId="0" xfId="0" applyFont="1" applyAlignment="1">
      <alignment horizontal="left" vertical="center"/>
    </xf>
    <xf numFmtId="0" fontId="0" fillId="0" borderId="11" xfId="0" applyFont="1" applyBorder="1" applyAlignment="1">
      <alignment vertical="center"/>
    </xf>
    <xf numFmtId="0" fontId="6" fillId="0" borderId="0" xfId="0" applyFont="1" applyBorder="1" applyAlignment="1">
      <alignment vertical="center"/>
    </xf>
    <xf numFmtId="49" fontId="10" fillId="2" borderId="0" xfId="0" applyNumberFormat="1" applyFont="1" applyFill="1" applyAlignment="1" applyProtection="1">
      <alignment vertical="center"/>
      <protection/>
    </xf>
    <xf numFmtId="49" fontId="0" fillId="0" borderId="2" xfId="0" applyNumberFormat="1" applyBorder="1"/>
    <xf numFmtId="49" fontId="0" fillId="4" borderId="0" xfId="0" applyNumberFormat="1" applyFont="1" applyFill="1" applyBorder="1" applyAlignment="1">
      <alignment vertical="center"/>
    </xf>
    <xf numFmtId="49" fontId="0" fillId="0" borderId="19" xfId="0" applyNumberFormat="1" applyFont="1" applyBorder="1" applyAlignment="1">
      <alignment vertical="center"/>
    </xf>
    <xf numFmtId="49" fontId="0" fillId="0" borderId="2" xfId="0" applyNumberFormat="1" applyFont="1" applyBorder="1" applyAlignment="1">
      <alignment vertical="center"/>
    </xf>
    <xf numFmtId="49" fontId="15" fillId="0" borderId="0" xfId="0" applyNumberFormat="1" applyFont="1" applyBorder="1" applyAlignment="1">
      <alignment horizontal="left" vertical="center"/>
    </xf>
    <xf numFmtId="49" fontId="4" fillId="0" borderId="0" xfId="0" applyNumberFormat="1" applyFont="1" applyBorder="1" applyAlignment="1">
      <alignment horizontal="left" vertical="center"/>
    </xf>
    <xf numFmtId="49" fontId="29" fillId="0" borderId="0" xfId="0" applyNumberFormat="1" applyFont="1" applyBorder="1" applyAlignment="1">
      <alignment horizontal="left" vertical="center"/>
    </xf>
    <xf numFmtId="49" fontId="6" fillId="0" borderId="0" xfId="0" applyNumberFormat="1" applyFont="1" applyBorder="1" applyAlignment="1">
      <alignment vertical="center"/>
    </xf>
    <xf numFmtId="49" fontId="7" fillId="0" borderId="0" xfId="0" applyNumberFormat="1" applyFont="1" applyBorder="1" applyAlignment="1">
      <alignment vertical="center"/>
    </xf>
    <xf numFmtId="49" fontId="23" fillId="4" borderId="0" xfId="0" applyNumberFormat="1" applyFont="1" applyFill="1" applyBorder="1" applyAlignment="1">
      <alignment horizontal="left" vertical="center"/>
    </xf>
    <xf numFmtId="49" fontId="3" fillId="4" borderId="21" xfId="0" applyNumberFormat="1" applyFont="1" applyFill="1" applyBorder="1" applyAlignment="1">
      <alignment horizontal="center" vertical="center" wrapText="1"/>
    </xf>
    <xf numFmtId="49" fontId="23" fillId="0" borderId="0" xfId="0" applyNumberFormat="1" applyFont="1" applyBorder="1" applyAlignment="1">
      <alignment horizontal="left" vertical="center"/>
    </xf>
    <xf numFmtId="49" fontId="8" fillId="0" borderId="0" xfId="0" applyNumberFormat="1" applyFont="1" applyBorder="1" applyAlignment="1">
      <alignment/>
    </xf>
    <xf numFmtId="49" fontId="0" fillId="0" borderId="24" xfId="0" applyNumberFormat="1" applyFont="1" applyBorder="1" applyAlignment="1" applyProtection="1">
      <alignment horizontal="center" vertical="center"/>
      <protection locked="0"/>
    </xf>
    <xf numFmtId="49" fontId="0" fillId="0" borderId="0" xfId="0" applyNumberFormat="1"/>
    <xf numFmtId="164" fontId="2" fillId="0" borderId="0" xfId="0" applyNumberFormat="1" applyFont="1" applyBorder="1" applyAlignment="1">
      <alignment vertical="center"/>
    </xf>
    <xf numFmtId="0" fontId="2" fillId="0" borderId="0" xfId="0" applyFont="1" applyBorder="1" applyAlignment="1">
      <alignment horizontal="left" vertical="center"/>
    </xf>
    <xf numFmtId="0" fontId="13" fillId="0" borderId="0" xfId="0" applyFont="1" applyAlignment="1">
      <alignment horizontal="left" vertical="center"/>
    </xf>
    <xf numFmtId="49" fontId="0" fillId="0" borderId="0" xfId="0" applyNumberFormat="1" applyBorder="1"/>
    <xf numFmtId="0" fontId="0" fillId="0" borderId="0" xfId="0" applyBorder="1"/>
    <xf numFmtId="0" fontId="6" fillId="0" borderId="0" xfId="0" applyFont="1" applyBorder="1" applyAlignment="1">
      <alignment vertical="center"/>
    </xf>
    <xf numFmtId="0" fontId="0" fillId="0" borderId="11" xfId="0" applyFont="1" applyBorder="1" applyAlignment="1">
      <alignment vertical="center"/>
    </xf>
    <xf numFmtId="49" fontId="0" fillId="0" borderId="0" xfId="0" applyNumberFormat="1" applyFont="1" applyBorder="1" applyAlignment="1">
      <alignment vertical="center"/>
    </xf>
    <xf numFmtId="0" fontId="15" fillId="0" borderId="0" xfId="0" applyFont="1" applyBorder="1" applyAlignment="1">
      <alignment horizontal="left" vertical="center"/>
    </xf>
    <xf numFmtId="0" fontId="0" fillId="0" borderId="0" xfId="0" applyFont="1" applyBorder="1" applyAlignment="1">
      <alignment vertical="center"/>
    </xf>
    <xf numFmtId="0" fontId="3" fillId="0" borderId="0" xfId="0" applyFont="1" applyBorder="1" applyAlignment="1">
      <alignment horizontal="left" vertical="center"/>
    </xf>
    <xf numFmtId="0" fontId="0" fillId="4" borderId="0" xfId="0" applyFont="1" applyFill="1" applyBorder="1" applyAlignment="1">
      <alignment vertical="center"/>
    </xf>
    <xf numFmtId="0" fontId="7" fillId="0" borderId="0" xfId="0" applyFont="1" applyBorder="1" applyAlignment="1">
      <alignment vertical="center"/>
    </xf>
    <xf numFmtId="0" fontId="3" fillId="4" borderId="22" xfId="0" applyFont="1" applyFill="1" applyBorder="1" applyAlignment="1">
      <alignment horizontal="center" vertical="center" wrapText="1"/>
    </xf>
    <xf numFmtId="0" fontId="0" fillId="0" borderId="0" xfId="0"/>
    <xf numFmtId="167" fontId="0" fillId="0" borderId="24" xfId="0" applyNumberFormat="1" applyFont="1" applyBorder="1"/>
    <xf numFmtId="167" fontId="0" fillId="0" borderId="24" xfId="0" applyNumberFormat="1" applyFont="1" applyBorder="1" applyAlignment="1">
      <alignment horizontal="right"/>
    </xf>
    <xf numFmtId="0" fontId="0" fillId="0" borderId="24"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8" fillId="0" borderId="0" xfId="0" applyFont="1" applyAlignment="1">
      <alignment horizontal="right"/>
    </xf>
    <xf numFmtId="0" fontId="8" fillId="0" borderId="4" xfId="0" applyFont="1" applyBorder="1" applyAlignment="1">
      <alignment wrapText="1"/>
    </xf>
    <xf numFmtId="49" fontId="0" fillId="0" borderId="24" xfId="0" applyNumberFormat="1" applyFont="1" applyBorder="1" applyAlignment="1" applyProtection="1">
      <alignment horizontal="center" vertical="center" wrapText="1"/>
      <protection locked="0"/>
    </xf>
    <xf numFmtId="0" fontId="0" fillId="0" borderId="24" xfId="0" applyFont="1" applyBorder="1" applyAlignment="1">
      <alignment horizontal="center" vertical="center" wrapText="1"/>
    </xf>
    <xf numFmtId="0" fontId="8" fillId="0" borderId="5" xfId="0" applyFont="1" applyBorder="1" applyAlignment="1">
      <alignment wrapText="1"/>
    </xf>
    <xf numFmtId="0" fontId="8" fillId="0" borderId="0" xfId="0" applyFont="1" applyAlignment="1">
      <alignment wrapText="1"/>
    </xf>
    <xf numFmtId="0" fontId="8" fillId="0" borderId="13" xfId="0" applyFont="1" applyBorder="1" applyAlignment="1">
      <alignment wrapText="1"/>
    </xf>
    <xf numFmtId="0" fontId="8" fillId="0" borderId="0" xfId="0" applyFont="1" applyBorder="1" applyAlignment="1">
      <alignment wrapText="1"/>
    </xf>
    <xf numFmtId="166" fontId="8" fillId="0" borderId="0" xfId="0" applyNumberFormat="1" applyFont="1" applyBorder="1" applyAlignment="1">
      <alignment wrapText="1"/>
    </xf>
    <xf numFmtId="166" fontId="8" fillId="0" borderId="14" xfId="0" applyNumberFormat="1" applyFont="1" applyBorder="1" applyAlignment="1">
      <alignment wrapText="1"/>
    </xf>
    <xf numFmtId="167" fontId="0" fillId="0" borderId="24" xfId="0" applyNumberFormat="1" applyFont="1" applyBorder="1" applyAlignment="1">
      <alignment vertical="center" wrapText="1"/>
    </xf>
    <xf numFmtId="167" fontId="0" fillId="0" borderId="24" xfId="0" applyNumberFormat="1" applyFont="1" applyBorder="1" applyAlignment="1">
      <alignment vertical="center"/>
    </xf>
    <xf numFmtId="0" fontId="26" fillId="0" borderId="0" xfId="0" applyFont="1" applyBorder="1" applyAlignment="1">
      <alignment horizontal="left" vertical="center" wrapText="1"/>
    </xf>
    <xf numFmtId="3" fontId="23" fillId="0" borderId="0" xfId="0" applyNumberFormat="1" applyFont="1" applyBorder="1" applyAlignment="1">
      <alignment vertical="center"/>
    </xf>
    <xf numFmtId="3" fontId="23" fillId="4" borderId="0" xfId="0" applyNumberFormat="1" applyFont="1" applyFill="1" applyBorder="1" applyAlignment="1">
      <alignment vertical="center"/>
    </xf>
    <xf numFmtId="0" fontId="13" fillId="0" borderId="0" xfId="0" applyFont="1" applyFill="1" applyAlignment="1">
      <alignment horizontal="center" vertical="center"/>
    </xf>
    <xf numFmtId="0" fontId="0" fillId="0" borderId="0" xfId="0" applyFill="1"/>
    <xf numFmtId="3" fontId="27" fillId="0" borderId="0" xfId="0" applyNumberFormat="1" applyFont="1" applyBorder="1" applyAlignment="1">
      <alignment vertical="center"/>
    </xf>
    <xf numFmtId="0" fontId="22" fillId="0" borderId="10" xfId="0" applyFont="1" applyBorder="1" applyAlignment="1">
      <alignment horizontal="center" vertical="center"/>
    </xf>
    <xf numFmtId="0" fontId="22" fillId="0" borderId="11"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vertical="center"/>
    </xf>
    <xf numFmtId="3" fontId="10" fillId="0" borderId="0" xfId="0" applyNumberFormat="1" applyFont="1" applyBorder="1" applyAlignment="1">
      <alignment vertical="center"/>
    </xf>
    <xf numFmtId="3" fontId="0" fillId="0" borderId="0" xfId="0" applyNumberFormat="1" applyBorder="1"/>
    <xf numFmtId="3" fontId="17" fillId="0" borderId="7" xfId="0" applyNumberFormat="1" applyFont="1" applyBorder="1" applyAlignment="1">
      <alignment vertical="center"/>
    </xf>
    <xf numFmtId="3" fontId="0" fillId="0" borderId="7" xfId="0" applyNumberFormat="1" applyFont="1" applyBorder="1" applyAlignment="1">
      <alignment vertical="center"/>
    </xf>
    <xf numFmtId="0" fontId="3" fillId="4" borderId="9" xfId="0" applyFont="1" applyFill="1" applyBorder="1" applyAlignment="1">
      <alignment horizontal="center" vertical="center"/>
    </xf>
    <xf numFmtId="0" fontId="3" fillId="4" borderId="9" xfId="0" applyFont="1" applyFill="1" applyBorder="1" applyAlignment="1">
      <alignment horizontal="left" vertical="center"/>
    </xf>
    <xf numFmtId="0" fontId="3" fillId="4" borderId="26" xfId="0" applyFont="1" applyFill="1" applyBorder="1" applyAlignment="1">
      <alignment horizontal="left" vertical="center"/>
    </xf>
    <xf numFmtId="165" fontId="3" fillId="0" borderId="0"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49" fontId="0" fillId="0" borderId="0" xfId="0" applyNumberFormat="1" applyBorder="1"/>
    <xf numFmtId="0" fontId="4" fillId="0" borderId="0" xfId="0" applyFont="1" applyBorder="1" applyAlignment="1">
      <alignment horizontal="left" vertical="top" wrapText="1"/>
    </xf>
    <xf numFmtId="0" fontId="0" fillId="0" borderId="0" xfId="0" applyBorder="1"/>
    <xf numFmtId="0" fontId="3" fillId="0" borderId="0" xfId="0" applyFont="1" applyBorder="1" applyAlignment="1">
      <alignment horizontal="left" vertical="center" wrapText="1"/>
    </xf>
    <xf numFmtId="3" fontId="23" fillId="0" borderId="0" xfId="0" applyNumberFormat="1" applyFont="1" applyBorder="1" applyAlignment="1">
      <alignment horizontal="right" vertical="center"/>
    </xf>
    <xf numFmtId="4" fontId="18" fillId="0" borderId="0" xfId="0" applyNumberFormat="1" applyFont="1" applyBorder="1" applyAlignment="1">
      <alignment vertical="center"/>
    </xf>
    <xf numFmtId="0" fontId="2" fillId="0" borderId="0" xfId="0" applyFont="1" applyBorder="1" applyAlignment="1">
      <alignment vertical="center"/>
    </xf>
    <xf numFmtId="3" fontId="18" fillId="0" borderId="0" xfId="0" applyNumberFormat="1" applyFont="1" applyBorder="1" applyAlignment="1">
      <alignment vertical="center"/>
    </xf>
    <xf numFmtId="3" fontId="2" fillId="0" borderId="0" xfId="0" applyNumberFormat="1" applyFont="1" applyBorder="1" applyAlignment="1">
      <alignment vertical="center"/>
    </xf>
    <xf numFmtId="0" fontId="3" fillId="4" borderId="8" xfId="0" applyFont="1" applyFill="1" applyBorder="1" applyAlignment="1">
      <alignment horizontal="center" vertical="center"/>
    </xf>
    <xf numFmtId="0" fontId="4" fillId="3" borderId="9" xfId="0" applyFont="1" applyFill="1" applyBorder="1" applyAlignment="1">
      <alignment horizontal="left" vertical="center"/>
    </xf>
    <xf numFmtId="0" fontId="0" fillId="3" borderId="9" xfId="0" applyFont="1" applyFill="1" applyBorder="1" applyAlignment="1">
      <alignment vertical="center"/>
    </xf>
    <xf numFmtId="3" fontId="4" fillId="3" borderId="9" xfId="0" applyNumberFormat="1" applyFont="1" applyFill="1" applyBorder="1" applyAlignment="1">
      <alignment vertical="center"/>
    </xf>
    <xf numFmtId="3" fontId="0" fillId="3" borderId="9" xfId="0" applyNumberFormat="1" applyFont="1" applyFill="1" applyBorder="1" applyAlignment="1">
      <alignment vertical="center"/>
    </xf>
    <xf numFmtId="3" fontId="0" fillId="3" borderId="26" xfId="0" applyNumberFormat="1" applyFont="1" applyFill="1" applyBorder="1" applyAlignment="1">
      <alignment vertical="center"/>
    </xf>
    <xf numFmtId="0" fontId="35" fillId="0" borderId="0" xfId="0" applyFont="1" applyBorder="1" applyAlignment="1">
      <alignment horizontal="left" vertical="center" wrapText="1"/>
    </xf>
    <xf numFmtId="0" fontId="35" fillId="0" borderId="0" xfId="0" applyFont="1" applyBorder="1" applyAlignment="1">
      <alignment vertical="center"/>
    </xf>
    <xf numFmtId="165" fontId="3" fillId="0" borderId="0" xfId="0" applyNumberFormat="1" applyFont="1" applyBorder="1" applyAlignment="1">
      <alignment horizontal="left" vertical="center"/>
    </xf>
    <xf numFmtId="164" fontId="2" fillId="0" borderId="0" xfId="0" applyNumberFormat="1" applyFont="1" applyBorder="1" applyAlignment="1">
      <alignment vertical="center"/>
    </xf>
    <xf numFmtId="0" fontId="3" fillId="0" borderId="0" xfId="0" applyFont="1" applyBorder="1" applyAlignment="1">
      <alignment horizontal="left" vertical="center" wrapText="1"/>
    </xf>
    <xf numFmtId="4" fontId="0" fillId="0" borderId="24" xfId="0" applyNumberFormat="1" applyFont="1" applyBorder="1" applyAlignment="1" applyProtection="1">
      <alignment vertical="center"/>
      <protection locked="0"/>
    </xf>
    <xf numFmtId="0" fontId="0" fillId="0" borderId="24" xfId="0" applyFont="1" applyBorder="1" applyAlignment="1" applyProtection="1">
      <alignment horizontal="left" vertical="center" wrapText="1"/>
      <protection locked="0"/>
    </xf>
    <xf numFmtId="0" fontId="12" fillId="2" borderId="0" xfId="20" applyFont="1" applyFill="1" applyAlignment="1" applyProtection="1">
      <alignment horizontal="center" vertical="center"/>
      <protection/>
    </xf>
    <xf numFmtId="0" fontId="13" fillId="5" borderId="0" xfId="0" applyFont="1" applyFill="1" applyAlignment="1">
      <alignment horizontal="center" vertical="center"/>
    </xf>
    <xf numFmtId="0" fontId="0" fillId="0" borderId="0" xfId="0"/>
    <xf numFmtId="4" fontId="23" fillId="0" borderId="11" xfId="0" applyNumberFormat="1" applyFont="1" applyBorder="1" applyAlignment="1">
      <alignment/>
    </xf>
    <xf numFmtId="4" fontId="4" fillId="0" borderId="11" xfId="0" applyNumberFormat="1" applyFont="1" applyBorder="1" applyAlignment="1">
      <alignment vertical="center"/>
    </xf>
    <xf numFmtId="4" fontId="6" fillId="0" borderId="0" xfId="0" applyNumberFormat="1" applyFont="1" applyBorder="1" applyAlignment="1">
      <alignment/>
    </xf>
    <xf numFmtId="4" fontId="6" fillId="0" borderId="0" xfId="0" applyNumberFormat="1" applyFont="1" applyBorder="1" applyAlignment="1">
      <alignment vertical="center"/>
    </xf>
    <xf numFmtId="4" fontId="7" fillId="0" borderId="16" xfId="0" applyNumberFormat="1" applyFont="1" applyBorder="1" applyAlignment="1">
      <alignment/>
    </xf>
    <xf numFmtId="4" fontId="7" fillId="0" borderId="16" xfId="0" applyNumberFormat="1" applyFont="1" applyBorder="1" applyAlignment="1">
      <alignment vertical="center"/>
    </xf>
    <xf numFmtId="4" fontId="7" fillId="0" borderId="22" xfId="0" applyNumberFormat="1" applyFont="1" applyBorder="1" applyAlignment="1">
      <alignment/>
    </xf>
    <xf numFmtId="4" fontId="7" fillId="0" borderId="22" xfId="0" applyNumberFormat="1" applyFont="1" applyBorder="1" applyAlignment="1">
      <alignment vertical="center"/>
    </xf>
    <xf numFmtId="4" fontId="6" fillId="0" borderId="11" xfId="0" applyNumberFormat="1" applyFont="1" applyBorder="1" applyAlignment="1">
      <alignment/>
    </xf>
    <xf numFmtId="4" fontId="6" fillId="0" borderId="11" xfId="0" applyNumberFormat="1" applyFont="1" applyBorder="1" applyAlignment="1">
      <alignment vertical="center"/>
    </xf>
    <xf numFmtId="0" fontId="0" fillId="0" borderId="24" xfId="0" applyFont="1" applyFill="1" applyBorder="1" applyAlignment="1" applyProtection="1">
      <alignment horizontal="left" vertical="center" wrapText="1"/>
      <protection locked="0"/>
    </xf>
    <xf numFmtId="0" fontId="32" fillId="0" borderId="11" xfId="0" applyFont="1" applyFill="1" applyBorder="1" applyAlignment="1">
      <alignment vertical="center" wrapText="1"/>
    </xf>
    <xf numFmtId="0" fontId="0" fillId="0" borderId="11" xfId="0" applyFont="1" applyFill="1" applyBorder="1" applyAlignment="1">
      <alignment vertical="center"/>
    </xf>
    <xf numFmtId="0" fontId="32" fillId="0" borderId="11" xfId="0" applyFont="1" applyBorder="1" applyAlignment="1">
      <alignment vertical="center" wrapText="1"/>
    </xf>
    <xf numFmtId="0" fontId="0" fillId="0" borderId="11" xfId="0" applyFont="1" applyBorder="1" applyAlignment="1">
      <alignment vertical="center"/>
    </xf>
    <xf numFmtId="4" fontId="0" fillId="0" borderId="24" xfId="0" applyNumberFormat="1" applyFont="1" applyFill="1" applyBorder="1" applyAlignment="1" applyProtection="1">
      <alignment vertical="center"/>
      <protection locked="0"/>
    </xf>
    <xf numFmtId="0" fontId="4" fillId="0" borderId="0" xfId="0" applyFont="1" applyBorder="1" applyAlignment="1">
      <alignment horizontal="left" vertical="center" wrapText="1"/>
    </xf>
    <xf numFmtId="0" fontId="0" fillId="0" borderId="0" xfId="0" applyFont="1" applyBorder="1" applyAlignment="1">
      <alignment vertical="center"/>
    </xf>
    <xf numFmtId="0" fontId="3" fillId="0" borderId="0" xfId="0" applyFont="1" applyBorder="1" applyAlignment="1">
      <alignment horizontal="left" vertical="center"/>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4" fontId="7" fillId="0" borderId="0" xfId="0" applyNumberFormat="1" applyFont="1" applyBorder="1" applyAlignment="1">
      <alignment vertical="center"/>
    </xf>
    <xf numFmtId="0" fontId="7" fillId="0" borderId="0" xfId="0" applyFont="1" applyBorder="1" applyAlignment="1">
      <alignment vertical="center"/>
    </xf>
    <xf numFmtId="4" fontId="29" fillId="0" borderId="0" xfId="0" applyNumberFormat="1" applyFont="1" applyBorder="1" applyAlignment="1">
      <alignment vertical="center"/>
    </xf>
    <xf numFmtId="4" fontId="30" fillId="0" borderId="0" xfId="0" applyNumberFormat="1" applyFont="1" applyBorder="1" applyAlignment="1">
      <alignment vertical="center"/>
    </xf>
    <xf numFmtId="4" fontId="23" fillId="4" borderId="0" xfId="0" applyNumberFormat="1" applyFont="1" applyFill="1" applyBorder="1" applyAlignment="1">
      <alignment vertical="center"/>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6" fillId="0" borderId="0" xfId="0" applyFont="1" applyBorder="1" applyAlignment="1">
      <alignment vertical="center"/>
    </xf>
    <xf numFmtId="0" fontId="3" fillId="4" borderId="0" xfId="0" applyFont="1" applyFill="1" applyBorder="1" applyAlignment="1">
      <alignment horizontal="center" vertical="center"/>
    </xf>
    <xf numFmtId="0" fontId="0" fillId="4" borderId="0" xfId="0" applyFont="1" applyFill="1" applyBorder="1" applyAlignment="1">
      <alignment vertical="center"/>
    </xf>
    <xf numFmtId="4" fontId="23" fillId="0" borderId="0" xfId="0" applyNumberFormat="1" applyFont="1" applyBorder="1" applyAlignment="1">
      <alignment vertical="center"/>
    </xf>
    <xf numFmtId="4" fontId="2" fillId="0" borderId="0" xfId="0" applyNumberFormat="1" applyFont="1" applyBorder="1" applyAlignment="1">
      <alignment vertical="center"/>
    </xf>
    <xf numFmtId="4" fontId="4" fillId="4" borderId="9" xfId="0" applyNumberFormat="1" applyFont="1" applyFill="1" applyBorder="1" applyAlignment="1">
      <alignment vertical="center"/>
    </xf>
    <xf numFmtId="4" fontId="4" fillId="4" borderId="26" xfId="0" applyNumberFormat="1" applyFont="1" applyFill="1" applyBorder="1" applyAlignment="1">
      <alignment vertical="center"/>
    </xf>
    <xf numFmtId="4" fontId="10" fillId="0" borderId="0" xfId="0" applyNumberFormat="1" applyFont="1" applyBorder="1" applyAlignment="1">
      <alignment vertical="center"/>
    </xf>
    <xf numFmtId="4" fontId="17" fillId="0" borderId="0" xfId="0" applyNumberFormat="1" applyFont="1" applyBorder="1" applyAlignment="1">
      <alignment vertical="center"/>
    </xf>
    <xf numFmtId="0" fontId="4" fillId="0" borderId="0" xfId="0" applyFont="1" applyBorder="1" applyAlignment="1">
      <alignment horizontal="left" vertical="top" wrapText="1"/>
    </xf>
    <xf numFmtId="0" fontId="32" fillId="0" borderId="11" xfId="0" applyFont="1" applyBorder="1" applyAlignment="1">
      <alignment vertical="top" wrapText="1"/>
    </xf>
    <xf numFmtId="49" fontId="32" fillId="0" borderId="0" xfId="0" applyNumberFormat="1" applyFont="1" applyBorder="1" applyAlignment="1">
      <alignment vertical="top" wrapText="1"/>
    </xf>
    <xf numFmtId="49" fontId="0" fillId="0" borderId="0" xfId="0" applyNumberFormat="1" applyFont="1" applyBorder="1" applyAlignment="1">
      <alignment vertical="center"/>
    </xf>
    <xf numFmtId="0" fontId="0" fillId="0" borderId="2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4" fontId="6" fillId="0" borderId="22" xfId="0" applyNumberFormat="1" applyFont="1" applyBorder="1" applyAlignment="1">
      <alignment/>
    </xf>
    <xf numFmtId="4" fontId="6" fillId="0" borderId="22" xfId="0" applyNumberFormat="1" applyFont="1" applyBorder="1" applyAlignment="1">
      <alignment vertical="center"/>
    </xf>
    <xf numFmtId="0" fontId="38" fillId="0" borderId="24" xfId="0" applyFont="1" applyBorder="1" applyAlignment="1" applyProtection="1">
      <alignment horizontal="left" vertical="center" wrapText="1"/>
      <protection locked="0"/>
    </xf>
    <xf numFmtId="4" fontId="0" fillId="0" borderId="21" xfId="0" applyNumberFormat="1" applyFont="1" applyBorder="1" applyAlignment="1" applyProtection="1">
      <alignment vertical="center"/>
      <protection locked="0"/>
    </xf>
    <xf numFmtId="4" fontId="0" fillId="0" borderId="23" xfId="0" applyNumberFormat="1" applyFont="1" applyBorder="1" applyAlignment="1" applyProtection="1">
      <alignment vertical="center"/>
      <protection locked="0"/>
    </xf>
    <xf numFmtId="4" fontId="0" fillId="0" borderId="24" xfId="0" applyNumberFormat="1" applyFont="1" applyBorder="1" applyAlignment="1" applyProtection="1">
      <alignment horizontal="right" vertical="center"/>
      <protection locked="0"/>
    </xf>
    <xf numFmtId="0" fontId="0" fillId="0" borderId="24" xfId="0" applyFont="1" applyBorder="1" applyAlignment="1">
      <alignment horizontal="left" vertical="center"/>
    </xf>
    <xf numFmtId="0" fontId="37" fillId="0" borderId="24" xfId="0" applyFont="1" applyBorder="1" applyAlignment="1">
      <alignment horizontal="left" vertical="center"/>
    </xf>
    <xf numFmtId="0" fontId="38" fillId="0" borderId="24" xfId="0" applyFont="1" applyBorder="1" applyAlignment="1">
      <alignment horizontal="left" vertical="center"/>
    </xf>
    <xf numFmtId="0" fontId="38" fillId="0" borderId="24" xfId="0" applyFont="1" applyBorder="1" applyAlignment="1">
      <alignment horizontal="left" vertical="center" wrapText="1"/>
    </xf>
    <xf numFmtId="4" fontId="0" fillId="0" borderId="21" xfId="0" applyNumberFormat="1" applyFont="1" applyBorder="1" applyAlignment="1" applyProtection="1">
      <alignment vertical="center" wrapText="1"/>
      <protection locked="0"/>
    </xf>
    <xf numFmtId="4" fontId="0" fillId="0" borderId="23" xfId="0" applyNumberFormat="1" applyFont="1" applyBorder="1" applyAlignment="1" applyProtection="1">
      <alignment vertical="center" wrapText="1"/>
      <protection locked="0"/>
    </xf>
    <xf numFmtId="4" fontId="0" fillId="0" borderId="24" xfId="0" applyNumberFormat="1" applyFont="1" applyBorder="1" applyAlignment="1" applyProtection="1">
      <alignment horizontal="right" vertical="center" wrapText="1"/>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533400</xdr:colOff>
      <xdr:row>150</xdr:row>
      <xdr:rowOff>0</xdr:rowOff>
    </xdr:from>
    <xdr:to>
      <xdr:col>5</xdr:col>
      <xdr:colOff>533400</xdr:colOff>
      <xdr:row>150</xdr:row>
      <xdr:rowOff>9525</xdr:rowOff>
    </xdr:to>
    <xdr:pic>
      <xdr:nvPicPr>
        <xdr:cNvPr id="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2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2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2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2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2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2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2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2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2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2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3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3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3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3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3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3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3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3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3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3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4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4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4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4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4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4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4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4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4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4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5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5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5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5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5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5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5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5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5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5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6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6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6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6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6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6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6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6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6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6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7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7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7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7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7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7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7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7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7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7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8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8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8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8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8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8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8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8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8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8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9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9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9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9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9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9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9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9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9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9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0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0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0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0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0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0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0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0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0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0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3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3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3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3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3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3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3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3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3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3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4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4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4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4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4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4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533400</xdr:colOff>
      <xdr:row>150</xdr:row>
      <xdr:rowOff>0</xdr:rowOff>
    </xdr:from>
    <xdr:ext cx="0" cy="9525"/>
    <xdr:pic>
      <xdr:nvPicPr>
        <xdr:cNvPr id="14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9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9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9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9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9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9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9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9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9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9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6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6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6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6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6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6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6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6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6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6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7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7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7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7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7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7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7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7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7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7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8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8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8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8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8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8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8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8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8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8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9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9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9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9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9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9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9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9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9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9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0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0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0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0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0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0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0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0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0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0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1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1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1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1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1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1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1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1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1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1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2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2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2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2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2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2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2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2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2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2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3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3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3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3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3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3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3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3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3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3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4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4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4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4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4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4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4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4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4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4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5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5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5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5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5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5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5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5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5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5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6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6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6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6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6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6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6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6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6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6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7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7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37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37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37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37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37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37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37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37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38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38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38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38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38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38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38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38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38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38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39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39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39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39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39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39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39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39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39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39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0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0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0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0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0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0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0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0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0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0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1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1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1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1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1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1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1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1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1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1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2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2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2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2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2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2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2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2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2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2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3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3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3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3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3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3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3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3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3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3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4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4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4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4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4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4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4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4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4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4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5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5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5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5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5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5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5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5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5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5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6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6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6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6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6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6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6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6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6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6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7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7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7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7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7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7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7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7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7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7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8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8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8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8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8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8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8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8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8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8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9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9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9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9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9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9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9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9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49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49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0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0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0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0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0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0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0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0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0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0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1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1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1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1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1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1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1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1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1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1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2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2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2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2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2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2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2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2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2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2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3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3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3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3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3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3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3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3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3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3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4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4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4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4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4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4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4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4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4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4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5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5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5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5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5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5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5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5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5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5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6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6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6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6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6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6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6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6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6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6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7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7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7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7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7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7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7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7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7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7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8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8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8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8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8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8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8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8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8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8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9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9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9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9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9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9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9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9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59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59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0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0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0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0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0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0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0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0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0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0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1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1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1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1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1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1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1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1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1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1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2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2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2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2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2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2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2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2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2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2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3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3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3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3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3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3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3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3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3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3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4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4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4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4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4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4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4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4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4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4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5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5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5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5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5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5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5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5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5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5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6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6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6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6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6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6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6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6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6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6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7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7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7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7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7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7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7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7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7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7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8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8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8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8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8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8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8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8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8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8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9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9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9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9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9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9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9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9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69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69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0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0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0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0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0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0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0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0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0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0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1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1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1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1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1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1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1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1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1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1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2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2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2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2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2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2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2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2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2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2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3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3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3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3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3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3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3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3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3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3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4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4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4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4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149</xdr:row>
      <xdr:rowOff>0</xdr:rowOff>
    </xdr:from>
    <xdr:ext cx="0" cy="9525"/>
    <xdr:pic>
      <xdr:nvPicPr>
        <xdr:cNvPr id="74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149</xdr:row>
      <xdr:rowOff>0</xdr:rowOff>
    </xdr:from>
    <xdr:ext cx="9525" cy="9525"/>
    <xdr:pic>
      <xdr:nvPicPr>
        <xdr:cNvPr id="74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4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4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4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4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5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5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5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5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5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5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5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5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5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5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6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6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6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6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6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6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6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6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6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6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7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7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7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7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7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7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7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7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7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7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8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8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8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8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8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8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8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8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8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8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9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9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9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9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9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9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9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9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79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79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0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0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0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0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0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0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0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0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0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0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1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1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1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1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1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1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1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1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1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1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2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2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2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2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2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2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2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2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2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2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3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3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3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3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3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3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3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3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3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3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4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4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4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4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4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4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4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4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4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4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5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5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5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5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5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5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5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5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5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5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6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6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6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6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6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6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6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6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6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6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7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7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7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7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7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7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7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7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7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7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8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8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8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8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8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8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8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8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8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8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9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9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9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9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9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9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9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9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89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89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0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0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0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0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0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0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0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0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0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0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1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1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1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1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1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1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1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1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1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1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2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2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2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2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2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2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2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2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2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2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3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3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3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3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3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3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3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3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3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3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4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4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4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4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4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4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4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4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4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4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5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5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5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5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5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5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5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5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5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5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6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6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6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6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6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6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6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6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6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6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7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7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7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7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7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7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7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7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7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7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8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8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8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8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8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8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8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8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8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8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9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9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9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9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9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9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9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9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99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99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0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0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0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0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0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0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0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0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0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0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1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1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1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1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1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1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1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1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1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1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2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2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2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2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2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2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2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2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2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2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3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3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3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3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3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3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3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3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3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3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4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4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4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4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4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4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4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4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4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4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5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5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5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5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5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5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5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5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5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5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6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6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6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6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6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6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6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6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6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6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7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7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7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7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7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7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7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7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7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7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8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8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8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8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8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8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8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8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8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8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9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9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9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9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9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9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9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9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09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09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10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10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10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10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10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10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10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10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10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10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11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11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11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11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11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11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11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11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533400</xdr:colOff>
      <xdr:row>150</xdr:row>
      <xdr:rowOff>0</xdr:rowOff>
    </xdr:from>
    <xdr:to>
      <xdr:col>5</xdr:col>
      <xdr:colOff>533400</xdr:colOff>
      <xdr:row>150</xdr:row>
      <xdr:rowOff>9525</xdr:rowOff>
    </xdr:to>
    <xdr:pic>
      <xdr:nvPicPr>
        <xdr:cNvPr id="111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1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2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2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2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2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2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2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2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2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2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2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3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3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3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3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3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3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3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3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3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3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4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4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4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4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4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4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4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4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4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4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5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5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5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5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5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5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5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5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5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5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6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6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6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6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6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6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6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6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6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6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7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7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7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7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7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7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7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7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7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7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8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8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8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8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8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8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8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8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8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8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9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9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9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9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9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9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9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9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19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19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0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0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0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0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0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0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0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0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0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0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1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1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1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1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1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1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1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1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1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1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2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2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2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2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2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2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2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2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2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2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3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3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3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3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3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3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3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3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3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3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4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4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4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4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4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4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4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4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4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4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5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5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5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5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5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5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5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5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5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5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26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26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533400</xdr:colOff>
      <xdr:row>150</xdr:row>
      <xdr:rowOff>0</xdr:rowOff>
    </xdr:from>
    <xdr:ext cx="0" cy="9525"/>
    <xdr:pic>
      <xdr:nvPicPr>
        <xdr:cNvPr id="126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26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26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26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26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26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26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26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27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27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27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27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27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27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27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27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27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27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28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28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28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28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28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28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28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28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28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28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29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29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29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29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29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29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29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29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29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29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0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0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0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0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0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0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0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0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0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0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1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1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1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1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1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1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1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1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1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1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2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2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2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2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2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2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2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2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2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2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3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3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3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3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3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3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3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3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3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3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4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4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4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4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4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4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4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4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4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4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5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5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5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5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5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5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5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5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5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5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6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6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6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6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6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6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6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6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6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6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7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7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7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7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7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7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7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7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7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7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8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8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8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8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8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8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8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8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8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8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9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9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9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9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9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9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9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9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39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39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0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0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0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0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0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0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0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0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0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0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1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1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1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1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1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1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1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1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1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1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2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2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2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2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2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2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2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2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2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2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3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3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3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3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3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3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3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3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3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3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4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4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4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4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4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4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4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4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4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4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5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5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5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5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5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5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5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5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5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5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6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6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6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6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6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6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6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6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6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6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7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7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7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7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7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7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7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7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7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7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8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8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8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8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8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8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8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8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8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8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9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9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9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9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9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9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9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9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49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49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0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0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0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0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0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0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0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0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0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0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1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1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1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1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1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1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1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1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1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1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2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2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2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2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2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2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2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2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2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2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3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3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3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3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3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3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3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3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3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3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4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4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4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4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4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4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4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4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4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4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5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5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5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5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5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5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5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5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5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5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6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6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6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6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6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6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6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6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6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6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7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7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7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7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7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7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7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7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7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7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8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8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8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8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8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8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8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8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8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8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9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9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9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9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9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9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9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9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59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59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0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0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0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0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0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0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0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0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0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0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1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1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1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1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1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1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1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1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1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1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2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2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2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2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2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2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2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2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2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2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3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3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3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3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3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3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3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3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3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3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4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4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4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4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4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4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4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4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4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4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5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5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5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5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5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5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5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5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5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5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6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6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6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6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6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6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6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6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6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6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7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7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7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7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7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7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7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7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7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7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8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8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8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8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8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8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8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8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8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8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9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9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9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9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9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9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9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9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69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69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0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0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0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0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0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0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0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0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0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0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1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1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1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1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1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1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1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1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1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1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2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2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2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2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2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2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2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2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2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2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3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3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3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3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3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3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3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3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3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3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4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4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4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4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4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4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4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4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4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4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5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5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5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5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5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5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5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5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5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5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6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6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6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6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6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6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6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6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6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6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7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7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7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7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7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7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7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7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7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7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8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8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8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8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8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8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8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8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8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8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9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9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9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9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9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9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9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9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79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79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0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0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0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0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0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0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0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0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0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0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1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1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1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1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1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1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1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1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1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1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2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2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2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2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2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2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2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2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2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2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3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3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3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3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3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3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3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3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3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3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4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4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4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4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4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4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4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4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4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4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5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5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5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5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5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5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5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5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5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5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186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186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533400</xdr:colOff>
      <xdr:row>150</xdr:row>
      <xdr:rowOff>0</xdr:rowOff>
    </xdr:from>
    <xdr:to>
      <xdr:col>5</xdr:col>
      <xdr:colOff>533400</xdr:colOff>
      <xdr:row>150</xdr:row>
      <xdr:rowOff>9525</xdr:rowOff>
    </xdr:to>
    <xdr:pic>
      <xdr:nvPicPr>
        <xdr:cNvPr id="186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86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86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86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86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86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86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86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87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87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87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87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87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87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87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87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87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87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88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88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88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88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88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88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88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88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88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88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89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89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89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89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89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89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89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89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89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89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0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0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0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0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0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0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0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0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0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0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1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1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1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1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1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1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1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1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1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1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2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2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2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2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2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2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2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2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2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2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3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3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3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3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3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3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3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3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3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3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4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4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4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4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4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4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4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4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4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4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5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5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5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5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5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5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5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5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5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5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6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6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6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6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6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6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6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6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6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6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7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7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7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7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7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7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7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7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7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7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8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8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8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8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8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8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8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8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8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8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9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9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9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9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9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9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9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9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199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199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200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200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200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200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150</xdr:row>
      <xdr:rowOff>0</xdr:rowOff>
    </xdr:from>
    <xdr:to>
      <xdr:col>5</xdr:col>
      <xdr:colOff>533400</xdr:colOff>
      <xdr:row>150</xdr:row>
      <xdr:rowOff>9525</xdr:rowOff>
    </xdr:to>
    <xdr:pic>
      <xdr:nvPicPr>
        <xdr:cNvPr id="200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150</xdr:row>
      <xdr:rowOff>0</xdr:rowOff>
    </xdr:from>
    <xdr:to>
      <xdr:col>5</xdr:col>
      <xdr:colOff>523875</xdr:colOff>
      <xdr:row>150</xdr:row>
      <xdr:rowOff>9525</xdr:rowOff>
    </xdr:to>
    <xdr:pic>
      <xdr:nvPicPr>
        <xdr:cNvPr id="200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533400</xdr:colOff>
      <xdr:row>150</xdr:row>
      <xdr:rowOff>0</xdr:rowOff>
    </xdr:from>
    <xdr:ext cx="0" cy="9525"/>
    <xdr:pic>
      <xdr:nvPicPr>
        <xdr:cNvPr id="200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0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0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0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1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1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1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1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1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1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1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1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1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1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2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2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2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2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2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2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2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2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2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2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3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3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3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3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3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3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3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3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3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3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4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4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4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4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4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4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4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4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4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4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5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5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5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5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5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5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5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5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5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5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6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6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6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6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6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6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6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6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6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6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7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7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7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7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7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7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7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7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7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7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8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8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8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8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8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8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8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8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8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8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9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9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9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9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9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9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9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9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09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09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0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0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0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0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0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0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0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0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0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0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1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1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1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1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1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1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1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1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1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1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2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2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2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2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2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2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2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2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2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2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3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3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3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3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3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3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3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3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3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3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4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4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4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4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4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4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4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4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4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4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5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5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5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5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5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5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5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5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5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5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6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6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6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6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6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6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6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6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6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6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7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7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7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7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7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7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7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7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7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7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8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8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8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8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8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8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8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8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8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8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9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9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9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9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9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9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9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9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19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19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0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0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0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0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0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0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0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0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0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0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1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1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1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1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1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1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1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1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1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1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2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2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2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2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2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2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2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2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2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2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3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3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3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3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3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3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3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3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3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3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4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4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4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4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4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4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4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4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4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4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5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5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5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5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5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5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5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5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5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5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6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6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6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6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6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6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6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6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6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6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7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7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7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7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7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7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7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7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7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7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8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8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8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8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8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8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8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8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8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8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9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9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9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9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9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9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9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9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29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29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0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0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0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0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0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0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0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0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0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0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1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1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1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1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1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1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1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1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1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1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2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2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2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2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2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2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2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2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2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2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3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3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3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3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3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3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3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3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3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3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4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4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4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4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4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4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4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4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4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4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5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5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5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5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5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5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5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5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5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5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6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6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6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6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6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6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6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6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6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6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7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7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7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7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7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7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7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7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7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7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8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8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8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8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8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8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8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8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8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8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9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9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9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9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9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9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9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9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39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39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0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0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0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0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0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0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0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0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0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0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1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1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1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1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1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1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1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1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1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1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2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2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2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2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2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2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2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2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2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2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3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3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3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3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3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3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3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3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3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3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4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4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4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4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4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4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4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4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4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4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5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5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5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5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5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5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5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5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5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5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6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6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6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6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6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6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6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6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6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6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7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7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7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7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7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7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7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7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7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7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8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8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8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8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8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8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8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8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8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8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9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9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9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9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9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9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9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9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49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49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0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0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0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0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0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0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0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0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0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0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1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1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1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1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1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1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1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1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1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1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2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2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2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2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2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2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2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2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2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2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3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3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3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3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3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3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3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3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3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3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4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4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4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4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4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4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4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4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4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4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5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5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5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5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5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5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5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5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5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5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6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6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6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6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6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6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6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6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6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6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7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7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7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7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7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7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7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7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7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7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8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8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8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8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8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8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8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8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8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8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9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9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9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9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9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9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9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9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59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59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60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60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60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60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533400</xdr:colOff>
      <xdr:row>150</xdr:row>
      <xdr:rowOff>0</xdr:rowOff>
    </xdr:from>
    <xdr:ext cx="0" cy="9525"/>
    <xdr:pic>
      <xdr:nvPicPr>
        <xdr:cNvPr id="260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523875</xdr:colOff>
      <xdr:row>150</xdr:row>
      <xdr:rowOff>0</xdr:rowOff>
    </xdr:from>
    <xdr:ext cx="9525" cy="9525"/>
    <xdr:pic>
      <xdr:nvPicPr>
        <xdr:cNvPr id="260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62225"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533400</xdr:colOff>
      <xdr:row>150</xdr:row>
      <xdr:rowOff>0</xdr:rowOff>
    </xdr:from>
    <xdr:to>
      <xdr:col>4</xdr:col>
      <xdr:colOff>533400</xdr:colOff>
      <xdr:row>150</xdr:row>
      <xdr:rowOff>9525</xdr:rowOff>
    </xdr:to>
    <xdr:pic>
      <xdr:nvPicPr>
        <xdr:cNvPr id="260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0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0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0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1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1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1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1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1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1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1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1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1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1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2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2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2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2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2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2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2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2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2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2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3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3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3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3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3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3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3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3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3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3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4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4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4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4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4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4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4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4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4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4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5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5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5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5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5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5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5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5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5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5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6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6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6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6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6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6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6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6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6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6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7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7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7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7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7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7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7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7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7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7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8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8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8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8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8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8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8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8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8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8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9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9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9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9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9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9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9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9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69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69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0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0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0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0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0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0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0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0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0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0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1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1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1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1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1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1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1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1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1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1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2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2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2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2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2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2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2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2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2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2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3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3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3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3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3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3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3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3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3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3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4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4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4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4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4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4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4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4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274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274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533400</xdr:colOff>
      <xdr:row>150</xdr:row>
      <xdr:rowOff>0</xdr:rowOff>
    </xdr:from>
    <xdr:ext cx="0" cy="9525"/>
    <xdr:pic>
      <xdr:nvPicPr>
        <xdr:cNvPr id="275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5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5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5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5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5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5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5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5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5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6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6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6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6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6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6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6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6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6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6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7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7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7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7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7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7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7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7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7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7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8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8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8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8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8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8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8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8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8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8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9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9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9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9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9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9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9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9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79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79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0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0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0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0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0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0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0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0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0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0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1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1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1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1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1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1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1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1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1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1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2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2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2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2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2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2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2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2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2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2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3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3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3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3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3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3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3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3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3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3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4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4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4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4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4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4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4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4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4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4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5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5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5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5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5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5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5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5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5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5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6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6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6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6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6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6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6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6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6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6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7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7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7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7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7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7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7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7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7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7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8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8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8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8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8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8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8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8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8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8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9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9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9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9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9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9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9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9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89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89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0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0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0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0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0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0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0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0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0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0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1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1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1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1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1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1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1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1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1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1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2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2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2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2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2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2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2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2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2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2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3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3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3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3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3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3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3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3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3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3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4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4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4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4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4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4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4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4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4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4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5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5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5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5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5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5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5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5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5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5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6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6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6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6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6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6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6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6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6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6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7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7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7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7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7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7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297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297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297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297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298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298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298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298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298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298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298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298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298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298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299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299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299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299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299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299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299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299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299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299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0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0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0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0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0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0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0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0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0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0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1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1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1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1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1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1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1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1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1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1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2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2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2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2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2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2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2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2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2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2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3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3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3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3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3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3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3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3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3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3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4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4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4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4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4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4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4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4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4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4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5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5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5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5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5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5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5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5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5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5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6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6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6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6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6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6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6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6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6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6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7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7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7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7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7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7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7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7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7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7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8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8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8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8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8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8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8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8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8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8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9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9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9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9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9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9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9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9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09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09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0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0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0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0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0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0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0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0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0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0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1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1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1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1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1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1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1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1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1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1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2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2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2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2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2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2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2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2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2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2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3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3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3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3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3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3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3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3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3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3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4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4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4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4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4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4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4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4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4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4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5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5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5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5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5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5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5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5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5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5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6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6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6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6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6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6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6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6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6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6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7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7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7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7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7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7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7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7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7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7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8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8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8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8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8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8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8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8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8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8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9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9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9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9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9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9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9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9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19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19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0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0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0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0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0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0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0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0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0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0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1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1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1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1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1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1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1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1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1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1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2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2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2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2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2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2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2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2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2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2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3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3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3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3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3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3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3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3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3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3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4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4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4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4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4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4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4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4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4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4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5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5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5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5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5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5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5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5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5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5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6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6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6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6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6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6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6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6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6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6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7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7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7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7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7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7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7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7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7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7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8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8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8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8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8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8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8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8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8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8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9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9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9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9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9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9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9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9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29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29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0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0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0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0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0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0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0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0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0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0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1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1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1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1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1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1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1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1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1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1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2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2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2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2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2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2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2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2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2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2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3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3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3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3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3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3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3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3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3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3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4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4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4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4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4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4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4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4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149</xdr:row>
      <xdr:rowOff>0</xdr:rowOff>
    </xdr:from>
    <xdr:ext cx="0" cy="9525"/>
    <xdr:pic>
      <xdr:nvPicPr>
        <xdr:cNvPr id="334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060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149</xdr:row>
      <xdr:rowOff>0</xdr:rowOff>
    </xdr:from>
    <xdr:ext cx="9525" cy="9525"/>
    <xdr:pic>
      <xdr:nvPicPr>
        <xdr:cNvPr id="334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060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5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5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5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5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5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5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5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5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5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5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6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6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6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6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6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6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6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6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6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6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7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7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7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7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7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7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7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7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7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7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8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8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8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8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8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8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8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8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8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8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9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9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9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9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9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9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9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9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39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39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0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0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0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0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0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0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0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0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0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0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1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1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1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1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1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1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1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1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1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1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2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2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2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2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2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2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2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2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2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2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3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3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3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3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3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3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3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3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3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3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4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4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4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4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4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4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4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4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4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4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5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5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5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5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5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5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5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5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5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5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6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6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6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6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6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6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6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6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6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6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7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7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7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7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7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7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7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7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7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7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8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8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8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8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8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8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8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8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8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8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9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9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9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9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9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9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9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9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49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49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0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0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0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0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0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0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0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0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0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0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1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1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1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1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1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1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1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1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1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1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2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2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2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2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2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2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2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2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2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2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3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3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3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3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3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3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3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3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3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3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4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4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4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4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4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4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4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4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4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4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5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5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5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5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5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5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5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5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5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5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6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6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6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6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6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6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6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6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6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6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7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7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7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7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7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7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7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7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7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7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8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8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8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8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8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8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8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8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8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8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9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9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9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9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9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9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9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9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59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59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0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0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0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0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0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0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0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0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0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0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1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1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1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1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1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1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1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1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1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1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2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2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2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2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2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2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2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2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2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2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3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3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3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3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3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3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3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3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3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3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4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4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4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4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4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4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4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4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4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4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5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5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5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5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5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5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5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5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5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5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6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6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6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6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6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6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6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6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6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6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7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7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7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7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7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7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7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7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7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7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8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8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8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8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8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8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8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8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8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8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9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9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9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9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9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9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9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9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69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69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70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70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70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70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70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70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70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70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70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70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71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71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71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71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71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71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71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71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71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71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72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72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533400</xdr:colOff>
      <xdr:row>150</xdr:row>
      <xdr:rowOff>0</xdr:rowOff>
    </xdr:from>
    <xdr:to>
      <xdr:col>4</xdr:col>
      <xdr:colOff>533400</xdr:colOff>
      <xdr:row>150</xdr:row>
      <xdr:rowOff>9525</xdr:rowOff>
    </xdr:to>
    <xdr:pic>
      <xdr:nvPicPr>
        <xdr:cNvPr id="372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2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2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2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2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2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2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2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3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3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3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3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3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3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3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3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3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3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4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4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4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4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4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4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4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4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4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4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5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5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5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5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5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5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5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5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5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5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6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6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6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6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6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6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6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6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6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6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7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7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7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7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7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7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7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7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7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7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8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8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8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8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8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8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8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8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8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8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9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9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9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9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9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9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9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9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79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79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0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0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0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0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0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0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0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0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0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0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1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1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1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1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1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1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1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1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1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1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2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2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2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2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2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2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2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2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2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2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3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3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3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3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3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3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3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3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3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3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4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4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4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4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4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4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4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4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4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4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5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5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5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5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5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5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5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5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5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5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6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6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6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6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386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386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533400</xdr:colOff>
      <xdr:row>150</xdr:row>
      <xdr:rowOff>0</xdr:rowOff>
    </xdr:from>
    <xdr:ext cx="0" cy="9525"/>
    <xdr:pic>
      <xdr:nvPicPr>
        <xdr:cNvPr id="386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86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86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86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87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87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87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87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87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87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87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87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87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87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88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88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88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88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88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88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88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88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88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88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89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89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89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89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89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89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89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89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89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89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0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0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0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0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0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0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0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0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0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0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1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1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1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1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1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1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1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1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1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1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2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2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2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2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2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2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2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2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2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2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3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3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3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3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3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3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3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3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3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3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4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4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4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4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4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4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4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4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4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4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5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5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5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5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5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5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5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5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5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5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6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6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6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6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6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6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6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6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6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6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7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7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7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7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7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7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7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7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7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7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8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8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8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8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8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8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8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8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8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8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9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9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9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9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9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9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9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9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399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399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0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0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0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0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0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0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0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0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0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0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1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1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1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1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1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1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1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1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1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1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2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2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2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2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2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2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2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2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2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2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3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3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3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3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3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3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3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3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3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3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4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4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4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4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4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4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4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4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4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4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5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5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5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5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5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5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5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5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5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5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6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6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6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6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6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6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6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6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6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6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7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7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7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7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7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7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7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7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7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7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8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8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8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8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8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8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8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8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8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8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9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9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9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9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9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9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9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9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09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09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0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0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0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0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0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0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0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0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0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0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1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1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1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1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1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1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1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1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1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1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2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2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2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2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2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2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2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2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2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2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3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3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3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3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3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3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3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3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3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3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4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4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4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4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4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4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4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4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4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4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5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5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5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5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5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5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5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5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5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5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6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6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6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6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6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6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6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6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6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6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7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7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7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7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7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7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7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7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7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7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8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8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8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8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8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8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8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8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8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8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9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9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9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9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9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9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9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9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19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19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0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0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0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0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0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0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0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0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0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0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1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1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1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1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1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1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1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1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1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1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2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2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2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2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2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2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2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2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2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2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3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3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3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3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3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3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3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3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3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3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4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4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4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4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4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4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4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4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4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4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5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5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5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5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5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5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5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5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5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5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6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6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6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6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6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6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6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6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6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6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7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7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7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7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7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7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7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7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7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7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8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8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8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8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8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8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8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8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8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8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9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9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9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9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9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9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9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9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29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29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0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0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0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0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0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0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0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0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0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0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1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1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1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1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1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1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1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1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1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1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2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2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2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2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2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2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2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2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2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2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3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3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3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3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3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3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3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3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3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3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4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4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4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4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4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4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4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4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4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4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5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5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5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5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5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5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5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5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5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5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6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6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6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6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6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6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6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6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6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6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7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7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7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7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7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7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7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7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7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7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8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8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8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8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8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8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8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8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8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8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9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9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9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9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9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9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9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9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39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39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0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0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0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0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0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0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0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0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0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0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1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1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1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1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1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1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1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1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1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1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2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2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2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2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2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2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2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2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2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2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3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3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3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3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3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3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3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3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3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3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4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4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4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4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4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4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4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4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4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4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5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5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5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5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5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5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5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5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5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5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6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6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6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6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46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46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533400</xdr:colOff>
      <xdr:row>150</xdr:row>
      <xdr:rowOff>0</xdr:rowOff>
    </xdr:from>
    <xdr:to>
      <xdr:col>4</xdr:col>
      <xdr:colOff>533400</xdr:colOff>
      <xdr:row>150</xdr:row>
      <xdr:rowOff>9525</xdr:rowOff>
    </xdr:to>
    <xdr:pic>
      <xdr:nvPicPr>
        <xdr:cNvPr id="446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46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46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46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47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47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47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47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47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47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47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47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47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47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48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48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48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48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48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48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48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48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48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48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49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49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49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49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49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49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49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49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49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49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0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0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0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0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0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0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0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0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0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0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1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1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1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1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1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1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1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1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1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1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2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2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2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2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2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2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2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2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2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2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3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3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3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3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3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3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3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3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3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3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4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4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4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4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4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4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4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4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4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4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5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5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5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5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5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5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5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5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5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5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6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6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6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6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6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6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6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6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6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6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7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7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7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7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7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7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7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7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7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7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8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8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8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8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8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8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8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8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8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8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9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9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9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9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9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9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9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9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59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59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60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60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60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60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60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60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60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60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150</xdr:row>
      <xdr:rowOff>0</xdr:rowOff>
    </xdr:from>
    <xdr:to>
      <xdr:col>4</xdr:col>
      <xdr:colOff>533400</xdr:colOff>
      <xdr:row>150</xdr:row>
      <xdr:rowOff>9525</xdr:rowOff>
    </xdr:to>
    <xdr:pic>
      <xdr:nvPicPr>
        <xdr:cNvPr id="460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523875</xdr:colOff>
      <xdr:row>150</xdr:row>
      <xdr:rowOff>0</xdr:rowOff>
    </xdr:from>
    <xdr:to>
      <xdr:col>4</xdr:col>
      <xdr:colOff>523875</xdr:colOff>
      <xdr:row>150</xdr:row>
      <xdr:rowOff>9525</xdr:rowOff>
    </xdr:to>
    <xdr:pic>
      <xdr:nvPicPr>
        <xdr:cNvPr id="460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533400</xdr:colOff>
      <xdr:row>150</xdr:row>
      <xdr:rowOff>0</xdr:rowOff>
    </xdr:from>
    <xdr:ext cx="0" cy="9525"/>
    <xdr:pic>
      <xdr:nvPicPr>
        <xdr:cNvPr id="461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1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1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1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1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1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1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1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1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1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2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2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2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2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2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2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2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2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2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2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3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3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3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3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3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3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3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3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3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3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4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4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4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4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4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4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4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4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4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4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5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5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5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5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5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5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5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5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5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5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6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6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6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6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6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6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6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6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6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6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7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7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7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7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7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7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7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7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7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7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8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8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8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8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8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8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8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8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8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8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9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9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9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9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9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9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9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9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69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69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0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0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0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0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0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0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0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0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0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0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1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1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1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1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1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1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1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1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1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1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2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2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2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2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2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2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2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2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2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2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3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3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3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3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3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3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3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3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3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3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4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4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4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4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4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4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4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4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4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4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5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5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5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5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5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5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5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5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5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5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6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6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6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6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6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6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6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6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6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6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7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7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7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7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7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7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7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7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7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7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8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8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8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8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8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8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8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8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8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8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9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9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9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9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9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9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9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9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79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79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0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0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0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0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0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0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0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0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0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0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1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1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1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1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1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1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1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1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1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1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2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2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2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2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2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2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2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2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2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2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3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3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3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3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3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3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3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3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3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3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4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4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4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4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4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4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4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4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4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4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5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5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5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5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5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5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5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5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5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5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6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6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6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6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6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6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6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6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6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6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7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7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7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7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7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7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7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7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7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7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8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8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8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8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8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8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8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8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8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8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9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9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9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9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9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9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9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9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89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89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0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0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0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0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0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0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0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0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0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0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1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1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1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1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1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1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1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1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1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1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2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2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2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2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2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2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2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2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2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2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3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3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3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3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3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3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3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3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3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3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4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4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4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4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4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4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4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4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4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4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5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5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5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5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5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5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5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5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5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5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6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6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6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6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6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6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6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6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6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6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7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7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7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7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7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7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7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7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7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7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8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8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8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8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8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8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8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8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8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8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9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9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9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9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9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9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9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9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499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499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0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0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0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0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0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0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0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0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0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0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1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1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1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1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1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1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1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1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1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1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2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2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2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2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2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2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2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2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2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2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3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3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3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3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3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3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3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3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3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3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4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4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4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4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4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4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4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4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4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4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5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5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5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5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5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5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5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5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5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5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6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6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6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6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6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6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6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6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6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6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7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7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7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7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7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7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7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7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7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7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8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8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8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8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8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8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8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8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8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8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9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9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9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9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9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9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9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9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09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09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0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0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0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0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0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0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0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0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0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0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1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1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1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1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1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1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1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1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1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1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2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2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2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2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2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2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2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2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2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2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3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3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3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3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3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3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3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3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3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3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4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4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4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4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4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4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4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4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4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4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5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5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5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5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5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5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5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5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5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5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6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6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6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6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6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6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6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6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6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6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7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7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7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7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7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7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7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7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7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7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80"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81"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82"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83"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84"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85"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86"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87"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88"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89"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90"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91"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92"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93"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94"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95"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96"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97"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198"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199"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200"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201"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202"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203"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204" name="Picture 195"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205" name="Picture 196"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206" name="Picture 197"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207" name="Picture 198"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533400</xdr:colOff>
      <xdr:row>150</xdr:row>
      <xdr:rowOff>0</xdr:rowOff>
    </xdr:from>
    <xdr:ext cx="0" cy="9525"/>
    <xdr:pic>
      <xdr:nvPicPr>
        <xdr:cNvPr id="5208" name="Picture 199"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90675" y="29232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523875</xdr:colOff>
      <xdr:row>150</xdr:row>
      <xdr:rowOff>0</xdr:rowOff>
    </xdr:from>
    <xdr:ext cx="9525" cy="9525"/>
    <xdr:pic>
      <xdr:nvPicPr>
        <xdr:cNvPr id="5209" name="Picture 200" descr="empt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81150" y="2923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X94"/>
  <sheetViews>
    <sheetView showGridLines="0" tabSelected="1" workbookViewId="0" topLeftCell="A1">
      <pane ySplit="1" topLeftCell="A2" activePane="bottomLeft" state="frozen"/>
      <selection pane="bottomLeft" activeCell="C4" sqref="C4:AP4"/>
    </sheetView>
  </sheetViews>
  <sheetFormatPr defaultColWidth="9.33203125" defaultRowHeight="13.5"/>
  <cols>
    <col min="1" max="1" width="8.33203125" style="0" customWidth="1"/>
    <col min="2" max="2" width="1.66796875" style="0" customWidth="1"/>
    <col min="3" max="3" width="4.16015625" style="0" customWidth="1"/>
    <col min="4" max="33" width="2.5" style="0" customWidth="1"/>
    <col min="34" max="34" width="3.33203125" style="0" customWidth="1"/>
    <col min="35" max="37" width="2.5" style="0" customWidth="1"/>
    <col min="38" max="38" width="8.33203125" style="0" customWidth="1"/>
    <col min="39" max="39" width="3.33203125" style="0" customWidth="1"/>
    <col min="40" max="40" width="14.5" style="0" customWidth="1"/>
    <col min="41" max="41" width="7.5" style="0" customWidth="1"/>
    <col min="42" max="42" width="4.16015625" style="0" customWidth="1"/>
    <col min="43" max="43" width="1.66796875" style="0" customWidth="1"/>
    <col min="44" max="44" width="13.66015625" style="0" customWidth="1"/>
    <col min="45" max="46" width="25.83203125" style="0" hidden="1" customWidth="1"/>
    <col min="47" max="47" width="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89" width="9.33203125" style="0" hidden="1" customWidth="1"/>
  </cols>
  <sheetData>
    <row r="1" spans="1:73" ht="21.4" customHeight="1">
      <c r="A1" s="10" t="s">
        <v>0</v>
      </c>
      <c r="B1" s="11"/>
      <c r="C1" s="11"/>
      <c r="D1" s="12"/>
      <c r="E1" s="11"/>
      <c r="F1" s="11"/>
      <c r="G1" s="11"/>
      <c r="H1" s="11"/>
      <c r="I1" s="11"/>
      <c r="J1" s="11"/>
      <c r="K1" s="13"/>
      <c r="L1" s="13"/>
      <c r="M1" s="13"/>
      <c r="N1" s="13"/>
      <c r="O1" s="13"/>
      <c r="P1" s="13"/>
      <c r="Q1" s="13"/>
      <c r="R1" s="13"/>
      <c r="S1" s="13"/>
      <c r="T1" s="11"/>
      <c r="U1" s="11"/>
      <c r="V1" s="11"/>
      <c r="W1" s="13"/>
      <c r="X1" s="13"/>
      <c r="Y1" s="13"/>
      <c r="Z1" s="13"/>
      <c r="AA1" s="13"/>
      <c r="AB1" s="13"/>
      <c r="AC1" s="13"/>
      <c r="AD1" s="13"/>
      <c r="AE1" s="13"/>
      <c r="AF1" s="13"/>
      <c r="AG1" s="11"/>
      <c r="AH1" s="11"/>
      <c r="AI1" s="14"/>
      <c r="AJ1" s="14"/>
      <c r="AK1" s="14"/>
      <c r="AL1" s="14"/>
      <c r="AM1" s="14"/>
      <c r="AN1" s="14"/>
      <c r="AO1" s="14"/>
      <c r="AP1" s="14"/>
      <c r="AQ1" s="14"/>
      <c r="AR1" s="14"/>
      <c r="AS1" s="14"/>
      <c r="AT1" s="14"/>
      <c r="AU1" s="14"/>
      <c r="AV1" s="14"/>
      <c r="AW1" s="14"/>
      <c r="AX1" s="14"/>
      <c r="AY1" s="14"/>
      <c r="AZ1" s="14"/>
      <c r="BA1" s="15" t="s">
        <v>1</v>
      </c>
      <c r="BB1" s="15" t="s">
        <v>2</v>
      </c>
      <c r="BC1" s="14"/>
      <c r="BD1" s="14"/>
      <c r="BE1" s="14"/>
      <c r="BF1" s="14"/>
      <c r="BG1" s="14"/>
      <c r="BH1" s="14"/>
      <c r="BI1" s="14"/>
      <c r="BJ1" s="14"/>
      <c r="BK1" s="14"/>
      <c r="BL1" s="14"/>
      <c r="BM1" s="14"/>
      <c r="BN1" s="14"/>
      <c r="BO1" s="14"/>
      <c r="BP1" s="14"/>
      <c r="BQ1" s="14"/>
      <c r="BR1" s="14"/>
      <c r="BT1" s="16" t="s">
        <v>3</v>
      </c>
      <c r="BU1" s="16" t="s">
        <v>3</v>
      </c>
    </row>
    <row r="2" spans="3:72" ht="37" customHeight="1">
      <c r="C2" s="269"/>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R2" s="251"/>
      <c r="AS2" s="252"/>
      <c r="AT2" s="252"/>
      <c r="AU2" s="252"/>
      <c r="AV2" s="252"/>
      <c r="AW2" s="252"/>
      <c r="AX2" s="252"/>
      <c r="AY2" s="252"/>
      <c r="AZ2" s="252"/>
      <c r="BA2" s="252"/>
      <c r="BB2" s="252"/>
      <c r="BC2" s="252"/>
      <c r="BD2" s="252"/>
      <c r="BE2" s="252"/>
      <c r="BS2" s="18" t="s">
        <v>5</v>
      </c>
      <c r="BT2" s="18" t="s">
        <v>6</v>
      </c>
    </row>
    <row r="3" spans="2:72" ht="7"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c r="BS3" s="18" t="s">
        <v>5</v>
      </c>
      <c r="BT3" s="18" t="s">
        <v>7</v>
      </c>
    </row>
    <row r="4" spans="2:71" ht="37" customHeight="1">
      <c r="B4" s="22"/>
      <c r="C4" s="271" t="s">
        <v>8</v>
      </c>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3"/>
      <c r="AS4" s="17" t="s">
        <v>9</v>
      </c>
      <c r="BS4" s="18" t="s">
        <v>10</v>
      </c>
    </row>
    <row r="5" spans="2:71" ht="14.5" customHeight="1">
      <c r="B5" s="22"/>
      <c r="C5" s="24"/>
      <c r="D5" s="25" t="s">
        <v>11</v>
      </c>
      <c r="E5" s="24"/>
      <c r="F5" s="24"/>
      <c r="G5" s="24"/>
      <c r="H5" s="24"/>
      <c r="I5" s="24"/>
      <c r="J5" s="24"/>
      <c r="K5" s="267" t="s">
        <v>540</v>
      </c>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4"/>
      <c r="AQ5" s="23"/>
      <c r="BS5" s="18" t="s">
        <v>5</v>
      </c>
    </row>
    <row r="6" spans="2:71" ht="55.5" customHeight="1">
      <c r="B6" s="22"/>
      <c r="C6" s="24"/>
      <c r="D6" s="27" t="s">
        <v>12</v>
      </c>
      <c r="E6" s="24"/>
      <c r="F6" s="24"/>
      <c r="G6" s="24"/>
      <c r="H6" s="24"/>
      <c r="I6" s="24"/>
      <c r="J6" s="24"/>
      <c r="K6" s="274" t="s">
        <v>614</v>
      </c>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4"/>
      <c r="AQ6" s="23"/>
      <c r="BS6" s="18" t="s">
        <v>5</v>
      </c>
    </row>
    <row r="7" spans="2:71" ht="14.5" customHeight="1">
      <c r="B7" s="22"/>
      <c r="C7" s="24"/>
      <c r="D7" s="189" t="s">
        <v>13</v>
      </c>
      <c r="E7" s="167"/>
      <c r="F7" s="167"/>
      <c r="G7" s="167"/>
      <c r="H7" s="167"/>
      <c r="I7" s="167"/>
      <c r="J7" s="167"/>
      <c r="K7" s="188" t="s">
        <v>533</v>
      </c>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89" t="s">
        <v>15</v>
      </c>
      <c r="AL7" s="167"/>
      <c r="AM7" s="167"/>
      <c r="AN7" s="188" t="s">
        <v>534</v>
      </c>
      <c r="AO7" s="167"/>
      <c r="AP7" s="24"/>
      <c r="AQ7" s="23"/>
      <c r="BS7" s="18" t="s">
        <v>5</v>
      </c>
    </row>
    <row r="8" spans="2:71" ht="14.5" customHeight="1">
      <c r="B8" s="22"/>
      <c r="C8" s="24"/>
      <c r="D8" s="189" t="s">
        <v>16</v>
      </c>
      <c r="E8" s="167"/>
      <c r="F8" s="167"/>
      <c r="G8" s="167"/>
      <c r="H8" s="167"/>
      <c r="I8" s="167"/>
      <c r="J8" s="167"/>
      <c r="K8" s="188" t="s">
        <v>532</v>
      </c>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89" t="s">
        <v>17</v>
      </c>
      <c r="AL8" s="167"/>
      <c r="AM8" s="167"/>
      <c r="AN8" s="266">
        <v>44067</v>
      </c>
      <c r="AO8" s="266"/>
      <c r="AP8" s="24"/>
      <c r="AQ8" s="23"/>
      <c r="BS8" s="18" t="s">
        <v>5</v>
      </c>
    </row>
    <row r="9" spans="2:71" ht="29.25" customHeight="1">
      <c r="B9" s="22"/>
      <c r="C9" s="24"/>
      <c r="D9" s="190" t="s">
        <v>18</v>
      </c>
      <c r="E9" s="167"/>
      <c r="F9" s="167"/>
      <c r="G9" s="167"/>
      <c r="H9" s="167"/>
      <c r="I9" s="167"/>
      <c r="J9" s="167"/>
      <c r="K9" s="191" t="s">
        <v>535</v>
      </c>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90" t="s">
        <v>19</v>
      </c>
      <c r="AL9" s="167"/>
      <c r="AM9" s="167"/>
      <c r="AN9" s="191" t="s">
        <v>536</v>
      </c>
      <c r="AO9" s="167"/>
      <c r="AP9" s="24"/>
      <c r="AQ9" s="23"/>
      <c r="BS9" s="18" t="s">
        <v>5</v>
      </c>
    </row>
    <row r="10" spans="2:71" ht="14.5" customHeight="1">
      <c r="B10" s="22"/>
      <c r="C10" s="24"/>
      <c r="D10" s="189" t="s">
        <v>20</v>
      </c>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89" t="s">
        <v>21</v>
      </c>
      <c r="AL10" s="167"/>
      <c r="AM10" s="167"/>
      <c r="AN10" s="267" t="s">
        <v>537</v>
      </c>
      <c r="AO10" s="268"/>
      <c r="AP10" s="24"/>
      <c r="AQ10" s="23"/>
      <c r="BS10" s="18" t="s">
        <v>5</v>
      </c>
    </row>
    <row r="11" spans="2:71" ht="18.4" customHeight="1">
      <c r="B11" s="22"/>
      <c r="C11" s="24"/>
      <c r="D11" s="167"/>
      <c r="E11" s="292" t="s">
        <v>538</v>
      </c>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167"/>
      <c r="AF11" s="167"/>
      <c r="AG11" s="167"/>
      <c r="AH11" s="167"/>
      <c r="AI11" s="167"/>
      <c r="AJ11" s="167"/>
      <c r="AK11" s="189" t="s">
        <v>22</v>
      </c>
      <c r="AL11" s="167"/>
      <c r="AM11" s="167"/>
      <c r="AN11" s="188" t="s">
        <v>2</v>
      </c>
      <c r="AO11" s="167"/>
      <c r="AP11" s="24"/>
      <c r="AQ11" s="23"/>
      <c r="BS11" s="18" t="s">
        <v>5</v>
      </c>
    </row>
    <row r="12" spans="2:71" ht="7" customHeight="1">
      <c r="B12" s="22"/>
      <c r="C12" s="24"/>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24"/>
      <c r="AQ12" s="23"/>
      <c r="BS12" s="18" t="s">
        <v>5</v>
      </c>
    </row>
    <row r="13" spans="2:71" ht="14.5" customHeight="1">
      <c r="B13" s="22"/>
      <c r="C13" s="24"/>
      <c r="D13" s="189" t="s">
        <v>23</v>
      </c>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89" t="s">
        <v>21</v>
      </c>
      <c r="AL13" s="167"/>
      <c r="AM13" s="167"/>
      <c r="AN13" s="188" t="s">
        <v>2</v>
      </c>
      <c r="AO13" s="167"/>
      <c r="AP13" s="24"/>
      <c r="AQ13" s="23"/>
      <c r="BS13" s="18" t="s">
        <v>5</v>
      </c>
    </row>
    <row r="14" spans="2:71" ht="13.5">
      <c r="B14" s="22"/>
      <c r="C14" s="24"/>
      <c r="D14" s="167"/>
      <c r="E14" s="188" t="s">
        <v>24</v>
      </c>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89" t="s">
        <v>22</v>
      </c>
      <c r="AL14" s="167"/>
      <c r="AM14" s="167"/>
      <c r="AN14" s="188" t="s">
        <v>2</v>
      </c>
      <c r="AO14" s="167"/>
      <c r="AP14" s="24"/>
      <c r="AQ14" s="23"/>
      <c r="BS14" s="18" t="s">
        <v>5</v>
      </c>
    </row>
    <row r="15" spans="2:71" ht="7" customHeight="1">
      <c r="B15" s="22"/>
      <c r="C15" s="24"/>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24"/>
      <c r="AQ15" s="23"/>
      <c r="BS15" s="18" t="s">
        <v>3</v>
      </c>
    </row>
    <row r="16" spans="2:71" ht="14.5" customHeight="1">
      <c r="B16" s="22"/>
      <c r="C16" s="24"/>
      <c r="D16" s="189" t="s">
        <v>25</v>
      </c>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89" t="s">
        <v>21</v>
      </c>
      <c r="AL16" s="167"/>
      <c r="AM16" s="167"/>
      <c r="AN16" s="188" t="s">
        <v>26</v>
      </c>
      <c r="AO16" s="167"/>
      <c r="AP16" s="24"/>
      <c r="AQ16" s="23"/>
      <c r="BS16" s="18" t="s">
        <v>3</v>
      </c>
    </row>
    <row r="17" spans="2:71" ht="18.4" customHeight="1">
      <c r="B17" s="22"/>
      <c r="C17" s="24"/>
      <c r="D17" s="167"/>
      <c r="E17" s="188" t="s">
        <v>539</v>
      </c>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89" t="s">
        <v>22</v>
      </c>
      <c r="AL17" s="167"/>
      <c r="AM17" s="167"/>
      <c r="AN17" s="188" t="s">
        <v>2</v>
      </c>
      <c r="AO17" s="167"/>
      <c r="AP17" s="24"/>
      <c r="AQ17" s="23"/>
      <c r="BS17" s="18" t="s">
        <v>28</v>
      </c>
    </row>
    <row r="18" spans="2:71" ht="7" customHeight="1">
      <c r="B18" s="22"/>
      <c r="C18" s="24"/>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24"/>
      <c r="AQ18" s="23"/>
      <c r="BS18" s="18" t="s">
        <v>5</v>
      </c>
    </row>
    <row r="19" spans="2:71" ht="14.5" customHeight="1">
      <c r="B19" s="22"/>
      <c r="C19" s="24"/>
      <c r="D19" s="189" t="s">
        <v>29</v>
      </c>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89" t="s">
        <v>21</v>
      </c>
      <c r="AL19" s="167"/>
      <c r="AM19" s="167"/>
      <c r="AN19" s="188" t="s">
        <v>26</v>
      </c>
      <c r="AO19" s="167"/>
      <c r="AP19" s="24"/>
      <c r="AQ19" s="23"/>
      <c r="BS19" s="18" t="s">
        <v>5</v>
      </c>
    </row>
    <row r="20" spans="2:43" ht="18.4" customHeight="1">
      <c r="B20" s="22"/>
      <c r="C20" s="24"/>
      <c r="D20" s="167"/>
      <c r="E20" s="188" t="s">
        <v>539</v>
      </c>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89" t="s">
        <v>22</v>
      </c>
      <c r="AL20" s="167"/>
      <c r="AM20" s="167"/>
      <c r="AN20" s="188" t="s">
        <v>2</v>
      </c>
      <c r="AO20" s="167"/>
      <c r="AP20" s="24"/>
      <c r="AQ20" s="23"/>
    </row>
    <row r="21" spans="2:43" ht="7" customHeight="1">
      <c r="B21" s="22"/>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3"/>
    </row>
    <row r="22" spans="2:43" ht="13.5">
      <c r="B22" s="22"/>
      <c r="C22" s="24"/>
      <c r="D22" s="28" t="s">
        <v>30</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3"/>
    </row>
    <row r="23" spans="2:43" ht="131.25" customHeight="1">
      <c r="B23" s="22"/>
      <c r="C23" s="24"/>
      <c r="D23" s="24"/>
      <c r="E23" s="276" t="s">
        <v>829</v>
      </c>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4"/>
      <c r="AP23" s="24"/>
      <c r="AQ23" s="23"/>
    </row>
    <row r="24" spans="2:43" ht="7" customHeight="1">
      <c r="B24" s="22"/>
      <c r="C24" s="24"/>
      <c r="D24" s="24"/>
      <c r="E24" s="193"/>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3"/>
    </row>
    <row r="25" spans="2:43" ht="7" customHeight="1">
      <c r="B25" s="22"/>
      <c r="C25" s="24"/>
      <c r="D25" s="29"/>
      <c r="E25" s="193"/>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4"/>
      <c r="AQ25" s="23"/>
    </row>
    <row r="26" spans="2:43" ht="14.5" customHeight="1">
      <c r="B26" s="22"/>
      <c r="C26" s="24"/>
      <c r="D26" s="30" t="s">
        <v>31</v>
      </c>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59">
        <f>AG82</f>
        <v>0</v>
      </c>
      <c r="AL26" s="260"/>
      <c r="AM26" s="260"/>
      <c r="AN26" s="260"/>
      <c r="AO26" s="260"/>
      <c r="AP26" s="24"/>
      <c r="AQ26" s="23"/>
    </row>
    <row r="27" spans="2:43" ht="14.5" customHeight="1">
      <c r="B27" s="22"/>
      <c r="C27" s="24"/>
      <c r="D27" s="30" t="s">
        <v>32</v>
      </c>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59">
        <f>ROUND(AG91,2)</f>
        <v>0</v>
      </c>
      <c r="AL27" s="259"/>
      <c r="AM27" s="259"/>
      <c r="AN27" s="259"/>
      <c r="AO27" s="259"/>
      <c r="AP27" s="24"/>
      <c r="AQ27" s="23"/>
    </row>
    <row r="28" spans="2:43" s="1" customFormat="1" ht="7" customHeight="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156"/>
      <c r="AL28" s="156"/>
      <c r="AM28" s="156"/>
      <c r="AN28" s="156"/>
      <c r="AO28" s="156"/>
      <c r="AP28" s="32"/>
      <c r="AQ28" s="33"/>
    </row>
    <row r="29" spans="2:43" s="1" customFormat="1" ht="25.9" customHeight="1">
      <c r="B29" s="31"/>
      <c r="C29" s="32"/>
      <c r="D29" s="34" t="s">
        <v>33</v>
      </c>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261">
        <f>AK27+AK26</f>
        <v>0</v>
      </c>
      <c r="AL29" s="262"/>
      <c r="AM29" s="262"/>
      <c r="AN29" s="262"/>
      <c r="AO29" s="262"/>
      <c r="AP29" s="32"/>
      <c r="AQ29" s="33"/>
    </row>
    <row r="30" spans="2:43" s="1" customFormat="1" ht="7" customHeight="1">
      <c r="B30" s="3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156"/>
      <c r="AL30" s="156"/>
      <c r="AM30" s="156"/>
      <c r="AN30" s="156"/>
      <c r="AO30" s="156"/>
      <c r="AP30" s="32"/>
      <c r="AQ30" s="33"/>
    </row>
    <row r="31" spans="2:43" s="2" customFormat="1" ht="14.5" customHeight="1">
      <c r="B31" s="36"/>
      <c r="C31" s="37"/>
      <c r="D31" s="38" t="s">
        <v>34</v>
      </c>
      <c r="E31" s="37"/>
      <c r="F31" s="38" t="s">
        <v>35</v>
      </c>
      <c r="G31" s="37"/>
      <c r="H31" s="37"/>
      <c r="I31" s="37"/>
      <c r="J31" s="37"/>
      <c r="K31" s="37"/>
      <c r="L31" s="291">
        <v>0.21</v>
      </c>
      <c r="M31" s="279"/>
      <c r="N31" s="279"/>
      <c r="O31" s="279"/>
      <c r="P31" s="37"/>
      <c r="Q31" s="37"/>
      <c r="R31" s="37"/>
      <c r="S31" s="37"/>
      <c r="T31" s="40" t="s">
        <v>36</v>
      </c>
      <c r="U31" s="37"/>
      <c r="V31" s="37"/>
      <c r="W31" s="278">
        <f>AK29</f>
        <v>0</v>
      </c>
      <c r="X31" s="279"/>
      <c r="Y31" s="279"/>
      <c r="Z31" s="279"/>
      <c r="AA31" s="279"/>
      <c r="AB31" s="279"/>
      <c r="AC31" s="279"/>
      <c r="AD31" s="279"/>
      <c r="AE31" s="279"/>
      <c r="AF31" s="37"/>
      <c r="AG31" s="37"/>
      <c r="AH31" s="37"/>
      <c r="AI31" s="37"/>
      <c r="AJ31" s="37"/>
      <c r="AK31" s="280">
        <f>W31*L31</f>
        <v>0</v>
      </c>
      <c r="AL31" s="281"/>
      <c r="AM31" s="281"/>
      <c r="AN31" s="281"/>
      <c r="AO31" s="281"/>
      <c r="AP31" s="37"/>
      <c r="AQ31" s="41"/>
    </row>
    <row r="32" spans="2:43" s="2" customFormat="1" ht="14.5" customHeight="1">
      <c r="B32" s="36"/>
      <c r="C32" s="37"/>
      <c r="D32" s="37"/>
      <c r="E32" s="37"/>
      <c r="F32" s="38" t="s">
        <v>37</v>
      </c>
      <c r="G32" s="37"/>
      <c r="H32" s="37"/>
      <c r="I32" s="37"/>
      <c r="J32" s="37"/>
      <c r="K32" s="37"/>
      <c r="L32" s="291">
        <v>0.15</v>
      </c>
      <c r="M32" s="279"/>
      <c r="N32" s="279"/>
      <c r="O32" s="279"/>
      <c r="P32" s="37"/>
      <c r="Q32" s="37"/>
      <c r="R32" s="37"/>
      <c r="S32" s="37"/>
      <c r="T32" s="40" t="s">
        <v>36</v>
      </c>
      <c r="U32" s="37"/>
      <c r="V32" s="37"/>
      <c r="W32" s="278">
        <v>0</v>
      </c>
      <c r="X32" s="279"/>
      <c r="Y32" s="279"/>
      <c r="Z32" s="279"/>
      <c r="AA32" s="279"/>
      <c r="AB32" s="279"/>
      <c r="AC32" s="279"/>
      <c r="AD32" s="279"/>
      <c r="AE32" s="279"/>
      <c r="AF32" s="37"/>
      <c r="AG32" s="37"/>
      <c r="AH32" s="37"/>
      <c r="AI32" s="37"/>
      <c r="AJ32" s="37"/>
      <c r="AK32" s="280">
        <f>W32*L32</f>
        <v>0</v>
      </c>
      <c r="AL32" s="281"/>
      <c r="AM32" s="281"/>
      <c r="AN32" s="281"/>
      <c r="AO32" s="281"/>
      <c r="AP32" s="37"/>
      <c r="AQ32" s="41"/>
    </row>
    <row r="33" spans="2:43" s="2" customFormat="1" ht="14.5" customHeight="1" hidden="1">
      <c r="B33" s="36"/>
      <c r="C33" s="37"/>
      <c r="D33" s="37"/>
      <c r="E33" s="37"/>
      <c r="F33" s="38" t="s">
        <v>38</v>
      </c>
      <c r="G33" s="37"/>
      <c r="H33" s="37"/>
      <c r="I33" s="37"/>
      <c r="J33" s="37"/>
      <c r="K33" s="37"/>
      <c r="L33" s="291">
        <v>0.21</v>
      </c>
      <c r="M33" s="279"/>
      <c r="N33" s="279"/>
      <c r="O33" s="279"/>
      <c r="P33" s="37"/>
      <c r="Q33" s="37"/>
      <c r="R33" s="37"/>
      <c r="S33" s="37"/>
      <c r="T33" s="40" t="s">
        <v>36</v>
      </c>
      <c r="U33" s="37"/>
      <c r="V33" s="37"/>
      <c r="W33" s="278" t="e">
        <f>ROUND(BB82+SUM(CF92),2)</f>
        <v>#REF!</v>
      </c>
      <c r="X33" s="279"/>
      <c r="Y33" s="279"/>
      <c r="Z33" s="279"/>
      <c r="AA33" s="279"/>
      <c r="AB33" s="279"/>
      <c r="AC33" s="279"/>
      <c r="AD33" s="279"/>
      <c r="AE33" s="279"/>
      <c r="AF33" s="37"/>
      <c r="AG33" s="37"/>
      <c r="AH33" s="37"/>
      <c r="AI33" s="37"/>
      <c r="AJ33" s="37"/>
      <c r="AK33" s="280">
        <v>0</v>
      </c>
      <c r="AL33" s="281"/>
      <c r="AM33" s="281"/>
      <c r="AN33" s="281"/>
      <c r="AO33" s="281"/>
      <c r="AP33" s="37"/>
      <c r="AQ33" s="41"/>
    </row>
    <row r="34" spans="2:43" s="2" customFormat="1" ht="14.5" customHeight="1" hidden="1">
      <c r="B34" s="36"/>
      <c r="C34" s="37"/>
      <c r="D34" s="37"/>
      <c r="E34" s="37"/>
      <c r="F34" s="38" t="s">
        <v>39</v>
      </c>
      <c r="G34" s="37"/>
      <c r="H34" s="37"/>
      <c r="I34" s="37"/>
      <c r="J34" s="37"/>
      <c r="K34" s="37"/>
      <c r="L34" s="291">
        <v>0.15</v>
      </c>
      <c r="M34" s="279"/>
      <c r="N34" s="279"/>
      <c r="O34" s="279"/>
      <c r="P34" s="37"/>
      <c r="Q34" s="37"/>
      <c r="R34" s="37"/>
      <c r="S34" s="37"/>
      <c r="T34" s="40" t="s">
        <v>36</v>
      </c>
      <c r="U34" s="37"/>
      <c r="V34" s="37"/>
      <c r="W34" s="278" t="e">
        <f>ROUND(BC82+SUM(CG92),2)</f>
        <v>#REF!</v>
      </c>
      <c r="X34" s="279"/>
      <c r="Y34" s="279"/>
      <c r="Z34" s="279"/>
      <c r="AA34" s="279"/>
      <c r="AB34" s="279"/>
      <c r="AC34" s="279"/>
      <c r="AD34" s="279"/>
      <c r="AE34" s="279"/>
      <c r="AF34" s="37"/>
      <c r="AG34" s="37"/>
      <c r="AH34" s="37"/>
      <c r="AI34" s="37"/>
      <c r="AJ34" s="37"/>
      <c r="AK34" s="280">
        <v>0</v>
      </c>
      <c r="AL34" s="281"/>
      <c r="AM34" s="281"/>
      <c r="AN34" s="281"/>
      <c r="AO34" s="281"/>
      <c r="AP34" s="37"/>
      <c r="AQ34" s="41"/>
    </row>
    <row r="35" spans="2:43" s="2" customFormat="1" ht="14.5" customHeight="1" hidden="1">
      <c r="B35" s="36"/>
      <c r="C35" s="37"/>
      <c r="D35" s="37"/>
      <c r="E35" s="37"/>
      <c r="F35" s="38" t="s">
        <v>40</v>
      </c>
      <c r="G35" s="37"/>
      <c r="H35" s="37"/>
      <c r="I35" s="37"/>
      <c r="J35" s="37"/>
      <c r="K35" s="37"/>
      <c r="L35" s="291">
        <v>0</v>
      </c>
      <c r="M35" s="279"/>
      <c r="N35" s="279"/>
      <c r="O35" s="279"/>
      <c r="P35" s="37"/>
      <c r="Q35" s="37"/>
      <c r="R35" s="37"/>
      <c r="S35" s="37"/>
      <c r="T35" s="40" t="s">
        <v>36</v>
      </c>
      <c r="U35" s="37"/>
      <c r="V35" s="37"/>
      <c r="W35" s="278" t="e">
        <f>ROUND(BD82+SUM(CH92),2)</f>
        <v>#REF!</v>
      </c>
      <c r="X35" s="279"/>
      <c r="Y35" s="279"/>
      <c r="Z35" s="279"/>
      <c r="AA35" s="279"/>
      <c r="AB35" s="279"/>
      <c r="AC35" s="279"/>
      <c r="AD35" s="279"/>
      <c r="AE35" s="279"/>
      <c r="AF35" s="37"/>
      <c r="AG35" s="37"/>
      <c r="AH35" s="37"/>
      <c r="AI35" s="37"/>
      <c r="AJ35" s="37"/>
      <c r="AK35" s="280">
        <v>0</v>
      </c>
      <c r="AL35" s="281"/>
      <c r="AM35" s="281"/>
      <c r="AN35" s="281"/>
      <c r="AO35" s="281"/>
      <c r="AP35" s="37"/>
      <c r="AQ35" s="41"/>
    </row>
    <row r="36" spans="2:43" s="1" customFormat="1" ht="7" customHeight="1">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156"/>
      <c r="AL36" s="156"/>
      <c r="AM36" s="156"/>
      <c r="AN36" s="156"/>
      <c r="AO36" s="156"/>
      <c r="AP36" s="32"/>
      <c r="AQ36" s="33"/>
    </row>
    <row r="37" spans="2:43" s="1" customFormat="1" ht="25.9" customHeight="1">
      <c r="B37" s="31"/>
      <c r="C37" s="42"/>
      <c r="D37" s="43" t="s">
        <v>41</v>
      </c>
      <c r="E37" s="44"/>
      <c r="F37" s="44"/>
      <c r="G37" s="44"/>
      <c r="H37" s="44"/>
      <c r="I37" s="44"/>
      <c r="J37" s="44"/>
      <c r="K37" s="44"/>
      <c r="L37" s="44"/>
      <c r="M37" s="44"/>
      <c r="N37" s="44"/>
      <c r="O37" s="44"/>
      <c r="P37" s="44"/>
      <c r="Q37" s="44"/>
      <c r="R37" s="44"/>
      <c r="S37" s="44"/>
      <c r="T37" s="45" t="s">
        <v>42</v>
      </c>
      <c r="U37" s="44"/>
      <c r="V37" s="44"/>
      <c r="W37" s="44"/>
      <c r="X37" s="283" t="s">
        <v>43</v>
      </c>
      <c r="Y37" s="284"/>
      <c r="Z37" s="284"/>
      <c r="AA37" s="284"/>
      <c r="AB37" s="284"/>
      <c r="AC37" s="44"/>
      <c r="AD37" s="44"/>
      <c r="AE37" s="44"/>
      <c r="AF37" s="44"/>
      <c r="AG37" s="44"/>
      <c r="AH37" s="44"/>
      <c r="AI37" s="44"/>
      <c r="AJ37" s="44"/>
      <c r="AK37" s="285">
        <f>AK29+AK31</f>
        <v>0</v>
      </c>
      <c r="AL37" s="286"/>
      <c r="AM37" s="286"/>
      <c r="AN37" s="286"/>
      <c r="AO37" s="287"/>
      <c r="AP37" s="42"/>
      <c r="AQ37" s="33"/>
    </row>
    <row r="38" spans="2:43" s="1" customFormat="1" ht="14.5" customHeight="1">
      <c r="B38" s="31"/>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3"/>
    </row>
    <row r="39" spans="2:43" ht="13.5">
      <c r="B39" s="2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3"/>
    </row>
    <row r="40" spans="2:43" ht="13.5">
      <c r="B40" s="2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3"/>
    </row>
    <row r="41" spans="2:43" ht="13.5">
      <c r="B41" s="22"/>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3"/>
    </row>
    <row r="42" spans="2:43" ht="13.5">
      <c r="B42" s="22"/>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3"/>
    </row>
    <row r="43" spans="2:43" ht="13.5">
      <c r="B43" s="22"/>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3"/>
    </row>
    <row r="44" spans="2:43" s="1" customFormat="1" ht="13.5">
      <c r="B44" s="31"/>
      <c r="C44" s="32"/>
      <c r="D44" s="46" t="s">
        <v>44</v>
      </c>
      <c r="E44" s="47"/>
      <c r="F44" s="47"/>
      <c r="G44" s="47"/>
      <c r="H44" s="47"/>
      <c r="I44" s="47"/>
      <c r="J44" s="47"/>
      <c r="K44" s="47"/>
      <c r="L44" s="47"/>
      <c r="M44" s="47"/>
      <c r="N44" s="47"/>
      <c r="O44" s="47"/>
      <c r="P44" s="47"/>
      <c r="Q44" s="47"/>
      <c r="R44" s="47"/>
      <c r="S44" s="47"/>
      <c r="T44" s="47"/>
      <c r="U44" s="47"/>
      <c r="V44" s="47"/>
      <c r="W44" s="47"/>
      <c r="X44" s="47"/>
      <c r="Y44" s="47"/>
      <c r="Z44" s="48"/>
      <c r="AA44" s="32"/>
      <c r="AB44" s="32"/>
      <c r="AC44" s="46" t="s">
        <v>45</v>
      </c>
      <c r="AD44" s="47"/>
      <c r="AE44" s="47"/>
      <c r="AF44" s="47"/>
      <c r="AG44" s="47"/>
      <c r="AH44" s="47"/>
      <c r="AI44" s="47"/>
      <c r="AJ44" s="47"/>
      <c r="AK44" s="47"/>
      <c r="AL44" s="47"/>
      <c r="AM44" s="47"/>
      <c r="AN44" s="47"/>
      <c r="AO44" s="48"/>
      <c r="AP44" s="32"/>
      <c r="AQ44" s="33"/>
    </row>
    <row r="45" spans="2:43" ht="13.5">
      <c r="B45" s="22"/>
      <c r="C45" s="24"/>
      <c r="D45" s="49"/>
      <c r="E45" s="24"/>
      <c r="F45" s="24"/>
      <c r="G45" s="24"/>
      <c r="H45" s="24"/>
      <c r="I45" s="24"/>
      <c r="J45" s="24"/>
      <c r="K45" s="24"/>
      <c r="L45" s="24"/>
      <c r="M45" s="24"/>
      <c r="N45" s="24"/>
      <c r="O45" s="24"/>
      <c r="P45" s="24"/>
      <c r="Q45" s="24"/>
      <c r="R45" s="24"/>
      <c r="S45" s="24"/>
      <c r="T45" s="24"/>
      <c r="U45" s="24"/>
      <c r="V45" s="24"/>
      <c r="W45" s="24"/>
      <c r="X45" s="24"/>
      <c r="Y45" s="24"/>
      <c r="Z45" s="50"/>
      <c r="AA45" s="24"/>
      <c r="AB45" s="24"/>
      <c r="AC45" s="49"/>
      <c r="AD45" s="24"/>
      <c r="AE45" s="24"/>
      <c r="AF45" s="24"/>
      <c r="AG45" s="24"/>
      <c r="AH45" s="24"/>
      <c r="AI45" s="24"/>
      <c r="AJ45" s="24"/>
      <c r="AK45" s="24"/>
      <c r="AL45" s="24"/>
      <c r="AM45" s="24"/>
      <c r="AN45" s="24"/>
      <c r="AO45" s="50"/>
      <c r="AP45" s="24"/>
      <c r="AQ45" s="23"/>
    </row>
    <row r="46" spans="2:43" ht="13.5">
      <c r="B46" s="22"/>
      <c r="C46" s="24"/>
      <c r="D46" s="49"/>
      <c r="E46" s="24"/>
      <c r="F46" s="24"/>
      <c r="G46" s="24"/>
      <c r="H46" s="24"/>
      <c r="I46" s="24"/>
      <c r="J46" s="24"/>
      <c r="K46" s="24"/>
      <c r="L46" s="24"/>
      <c r="M46" s="24"/>
      <c r="N46" s="24"/>
      <c r="O46" s="24"/>
      <c r="P46" s="24"/>
      <c r="Q46" s="24"/>
      <c r="R46" s="24"/>
      <c r="S46" s="24"/>
      <c r="T46" s="24"/>
      <c r="U46" s="24"/>
      <c r="V46" s="24"/>
      <c r="W46" s="24"/>
      <c r="X46" s="24"/>
      <c r="Y46" s="24"/>
      <c r="Z46" s="50"/>
      <c r="AA46" s="24"/>
      <c r="AB46" s="24"/>
      <c r="AC46" s="49"/>
      <c r="AD46" s="24"/>
      <c r="AE46" s="24"/>
      <c r="AF46" s="24"/>
      <c r="AG46" s="24"/>
      <c r="AH46" s="24"/>
      <c r="AI46" s="24"/>
      <c r="AJ46" s="24"/>
      <c r="AK46" s="24"/>
      <c r="AL46" s="24"/>
      <c r="AM46" s="24"/>
      <c r="AN46" s="24"/>
      <c r="AO46" s="50"/>
      <c r="AP46" s="24"/>
      <c r="AQ46" s="23"/>
    </row>
    <row r="47" spans="2:43" ht="13.5">
      <c r="B47" s="22"/>
      <c r="C47" s="24"/>
      <c r="D47" s="49"/>
      <c r="E47" s="24"/>
      <c r="F47" s="24"/>
      <c r="G47" s="24"/>
      <c r="H47" s="24"/>
      <c r="I47" s="24"/>
      <c r="J47" s="24"/>
      <c r="K47" s="24"/>
      <c r="L47" s="24"/>
      <c r="M47" s="24"/>
      <c r="N47" s="24"/>
      <c r="O47" s="24"/>
      <c r="P47" s="24"/>
      <c r="Q47" s="24"/>
      <c r="R47" s="24"/>
      <c r="S47" s="24"/>
      <c r="T47" s="24"/>
      <c r="U47" s="24"/>
      <c r="V47" s="24"/>
      <c r="W47" s="24"/>
      <c r="X47" s="24"/>
      <c r="Y47" s="24"/>
      <c r="Z47" s="50"/>
      <c r="AA47" s="24"/>
      <c r="AB47" s="24"/>
      <c r="AC47" s="49"/>
      <c r="AD47" s="24"/>
      <c r="AE47" s="24"/>
      <c r="AF47" s="24"/>
      <c r="AG47" s="24"/>
      <c r="AH47" s="24"/>
      <c r="AI47" s="24"/>
      <c r="AJ47" s="24"/>
      <c r="AK47" s="24"/>
      <c r="AL47" s="24"/>
      <c r="AM47" s="24"/>
      <c r="AN47" s="24"/>
      <c r="AO47" s="50"/>
      <c r="AP47" s="24"/>
      <c r="AQ47" s="23"/>
    </row>
    <row r="48" spans="2:43" ht="13.5">
      <c r="B48" s="22"/>
      <c r="C48" s="24"/>
      <c r="D48" s="49"/>
      <c r="E48" s="24"/>
      <c r="F48" s="24"/>
      <c r="G48" s="24"/>
      <c r="H48" s="24"/>
      <c r="I48" s="24"/>
      <c r="J48" s="24"/>
      <c r="K48" s="24"/>
      <c r="L48" s="24"/>
      <c r="M48" s="24"/>
      <c r="N48" s="24"/>
      <c r="O48" s="24"/>
      <c r="P48" s="24"/>
      <c r="Q48" s="24"/>
      <c r="R48" s="24"/>
      <c r="S48" s="24"/>
      <c r="T48" s="24"/>
      <c r="U48" s="24"/>
      <c r="V48" s="24"/>
      <c r="W48" s="24"/>
      <c r="X48" s="24"/>
      <c r="Y48" s="24"/>
      <c r="Z48" s="50"/>
      <c r="AA48" s="24"/>
      <c r="AB48" s="24"/>
      <c r="AC48" s="49"/>
      <c r="AD48" s="24"/>
      <c r="AE48" s="24"/>
      <c r="AF48" s="24"/>
      <c r="AG48" s="24"/>
      <c r="AH48" s="24"/>
      <c r="AI48" s="24"/>
      <c r="AJ48" s="24"/>
      <c r="AK48" s="24"/>
      <c r="AL48" s="24"/>
      <c r="AM48" s="24"/>
      <c r="AN48" s="24"/>
      <c r="AO48" s="50"/>
      <c r="AP48" s="24"/>
      <c r="AQ48" s="23"/>
    </row>
    <row r="49" spans="2:43" ht="13.5">
      <c r="B49" s="22"/>
      <c r="C49" s="24"/>
      <c r="D49" s="49"/>
      <c r="E49" s="24"/>
      <c r="F49" s="24"/>
      <c r="G49" s="24"/>
      <c r="H49" s="24"/>
      <c r="I49" s="24"/>
      <c r="J49" s="24"/>
      <c r="K49" s="24"/>
      <c r="L49" s="24"/>
      <c r="M49" s="24"/>
      <c r="N49" s="24"/>
      <c r="O49" s="24"/>
      <c r="P49" s="24"/>
      <c r="Q49" s="24"/>
      <c r="R49" s="24"/>
      <c r="S49" s="24"/>
      <c r="T49" s="24"/>
      <c r="U49" s="24"/>
      <c r="V49" s="24"/>
      <c r="W49" s="24"/>
      <c r="X49" s="24"/>
      <c r="Y49" s="24"/>
      <c r="Z49" s="50"/>
      <c r="AA49" s="24"/>
      <c r="AB49" s="24"/>
      <c r="AC49" s="49"/>
      <c r="AD49" s="24"/>
      <c r="AE49" s="24"/>
      <c r="AF49" s="24"/>
      <c r="AG49" s="24"/>
      <c r="AH49" s="24"/>
      <c r="AI49" s="24"/>
      <c r="AJ49" s="24"/>
      <c r="AK49" s="24"/>
      <c r="AL49" s="24"/>
      <c r="AM49" s="24"/>
      <c r="AN49" s="24"/>
      <c r="AO49" s="50"/>
      <c r="AP49" s="24"/>
      <c r="AQ49" s="23"/>
    </row>
    <row r="50" spans="2:43" ht="13.5">
      <c r="B50" s="22"/>
      <c r="C50" s="24"/>
      <c r="D50" s="49"/>
      <c r="E50" s="24"/>
      <c r="F50" s="24"/>
      <c r="G50" s="24"/>
      <c r="H50" s="24"/>
      <c r="I50" s="24"/>
      <c r="J50" s="24"/>
      <c r="K50" s="24"/>
      <c r="L50" s="24"/>
      <c r="M50" s="24"/>
      <c r="N50" s="24"/>
      <c r="O50" s="24"/>
      <c r="P50" s="24"/>
      <c r="Q50" s="24"/>
      <c r="R50" s="24"/>
      <c r="S50" s="24"/>
      <c r="T50" s="24"/>
      <c r="U50" s="24"/>
      <c r="V50" s="24"/>
      <c r="W50" s="24"/>
      <c r="X50" s="24"/>
      <c r="Y50" s="24"/>
      <c r="Z50" s="50"/>
      <c r="AA50" s="24"/>
      <c r="AB50" s="24"/>
      <c r="AC50" s="49"/>
      <c r="AD50" s="24"/>
      <c r="AE50" s="24"/>
      <c r="AF50" s="24"/>
      <c r="AG50" s="24"/>
      <c r="AH50" s="24"/>
      <c r="AI50" s="24"/>
      <c r="AJ50" s="24"/>
      <c r="AK50" s="24"/>
      <c r="AL50" s="24"/>
      <c r="AM50" s="24"/>
      <c r="AN50" s="24"/>
      <c r="AO50" s="50"/>
      <c r="AP50" s="24"/>
      <c r="AQ50" s="23"/>
    </row>
    <row r="51" spans="2:43" ht="13.5">
      <c r="B51" s="22"/>
      <c r="C51" s="24"/>
      <c r="D51" s="49"/>
      <c r="E51" s="24"/>
      <c r="F51" s="24"/>
      <c r="G51" s="24"/>
      <c r="H51" s="24"/>
      <c r="I51" s="24"/>
      <c r="J51" s="24"/>
      <c r="K51" s="24"/>
      <c r="L51" s="24"/>
      <c r="M51" s="24"/>
      <c r="N51" s="24"/>
      <c r="O51" s="24"/>
      <c r="P51" s="24"/>
      <c r="Q51" s="24"/>
      <c r="R51" s="24"/>
      <c r="S51" s="24"/>
      <c r="T51" s="24"/>
      <c r="U51" s="24"/>
      <c r="V51" s="24"/>
      <c r="W51" s="24"/>
      <c r="X51" s="24"/>
      <c r="Y51" s="24"/>
      <c r="Z51" s="50"/>
      <c r="AA51" s="24"/>
      <c r="AB51" s="24"/>
      <c r="AC51" s="49"/>
      <c r="AD51" s="24"/>
      <c r="AE51" s="24"/>
      <c r="AF51" s="24"/>
      <c r="AG51" s="24"/>
      <c r="AH51" s="24"/>
      <c r="AI51" s="24"/>
      <c r="AJ51" s="24"/>
      <c r="AK51" s="24"/>
      <c r="AL51" s="24"/>
      <c r="AM51" s="24"/>
      <c r="AN51" s="24"/>
      <c r="AO51" s="50"/>
      <c r="AP51" s="24"/>
      <c r="AQ51" s="23"/>
    </row>
    <row r="52" spans="2:43" ht="13.5">
      <c r="B52" s="22"/>
      <c r="C52" s="24"/>
      <c r="D52" s="49"/>
      <c r="E52" s="24"/>
      <c r="F52" s="24"/>
      <c r="G52" s="24"/>
      <c r="H52" s="24"/>
      <c r="I52" s="24"/>
      <c r="J52" s="24"/>
      <c r="K52" s="24"/>
      <c r="L52" s="24"/>
      <c r="M52" s="24"/>
      <c r="N52" s="24"/>
      <c r="O52" s="24"/>
      <c r="P52" s="24"/>
      <c r="Q52" s="24"/>
      <c r="R52" s="24"/>
      <c r="S52" s="24"/>
      <c r="T52" s="24"/>
      <c r="U52" s="24"/>
      <c r="V52" s="24"/>
      <c r="W52" s="24"/>
      <c r="X52" s="24"/>
      <c r="Y52" s="24"/>
      <c r="Z52" s="50"/>
      <c r="AA52" s="24"/>
      <c r="AB52" s="24"/>
      <c r="AC52" s="49"/>
      <c r="AD52" s="24"/>
      <c r="AE52" s="24"/>
      <c r="AF52" s="24"/>
      <c r="AG52" s="24"/>
      <c r="AH52" s="24"/>
      <c r="AI52" s="24"/>
      <c r="AJ52" s="24"/>
      <c r="AK52" s="24"/>
      <c r="AL52" s="24"/>
      <c r="AM52" s="24"/>
      <c r="AN52" s="24"/>
      <c r="AO52" s="50"/>
      <c r="AP52" s="24"/>
      <c r="AQ52" s="23"/>
    </row>
    <row r="53" spans="2:43" s="1" customFormat="1" ht="13.5">
      <c r="B53" s="31"/>
      <c r="C53" s="32"/>
      <c r="D53" s="51" t="s">
        <v>46</v>
      </c>
      <c r="E53" s="52"/>
      <c r="F53" s="52"/>
      <c r="G53" s="52"/>
      <c r="H53" s="52"/>
      <c r="I53" s="52"/>
      <c r="J53" s="52"/>
      <c r="K53" s="52"/>
      <c r="L53" s="52"/>
      <c r="M53" s="52"/>
      <c r="N53" s="52"/>
      <c r="O53" s="52"/>
      <c r="P53" s="52"/>
      <c r="Q53" s="52"/>
      <c r="R53" s="53" t="s">
        <v>47</v>
      </c>
      <c r="S53" s="52"/>
      <c r="T53" s="52"/>
      <c r="U53" s="52"/>
      <c r="V53" s="52"/>
      <c r="W53" s="52"/>
      <c r="X53" s="52"/>
      <c r="Y53" s="52"/>
      <c r="Z53" s="54"/>
      <c r="AA53" s="32"/>
      <c r="AB53" s="32"/>
      <c r="AC53" s="51" t="s">
        <v>46</v>
      </c>
      <c r="AD53" s="52"/>
      <c r="AE53" s="52"/>
      <c r="AF53" s="52"/>
      <c r="AG53" s="52"/>
      <c r="AH53" s="52"/>
      <c r="AI53" s="52"/>
      <c r="AJ53" s="52"/>
      <c r="AK53" s="52"/>
      <c r="AL53" s="52"/>
      <c r="AM53" s="53" t="s">
        <v>47</v>
      </c>
      <c r="AN53" s="52"/>
      <c r="AO53" s="54"/>
      <c r="AP53" s="32"/>
      <c r="AQ53" s="33"/>
    </row>
    <row r="54" spans="2:43" ht="13.5">
      <c r="B54" s="22"/>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3"/>
    </row>
    <row r="55" spans="2:43" s="1" customFormat="1" ht="13.5">
      <c r="B55" s="31"/>
      <c r="C55" s="32"/>
      <c r="D55" s="46" t="s">
        <v>48</v>
      </c>
      <c r="E55" s="47"/>
      <c r="F55" s="47"/>
      <c r="G55" s="47"/>
      <c r="H55" s="47"/>
      <c r="I55" s="47"/>
      <c r="J55" s="47"/>
      <c r="K55" s="47"/>
      <c r="L55" s="47"/>
      <c r="M55" s="47"/>
      <c r="N55" s="47"/>
      <c r="O55" s="47"/>
      <c r="P55" s="47"/>
      <c r="Q55" s="47"/>
      <c r="R55" s="47"/>
      <c r="S55" s="47"/>
      <c r="T55" s="47"/>
      <c r="U55" s="47"/>
      <c r="V55" s="47"/>
      <c r="W55" s="47"/>
      <c r="X55" s="47"/>
      <c r="Y55" s="47"/>
      <c r="Z55" s="48"/>
      <c r="AA55" s="32"/>
      <c r="AB55" s="32"/>
      <c r="AC55" s="46" t="s">
        <v>49</v>
      </c>
      <c r="AD55" s="47"/>
      <c r="AE55" s="47"/>
      <c r="AF55" s="47"/>
      <c r="AG55" s="47"/>
      <c r="AH55" s="47"/>
      <c r="AI55" s="47"/>
      <c r="AJ55" s="47"/>
      <c r="AK55" s="47"/>
      <c r="AL55" s="47"/>
      <c r="AM55" s="47"/>
      <c r="AN55" s="47"/>
      <c r="AO55" s="48"/>
      <c r="AP55" s="32"/>
      <c r="AQ55" s="33"/>
    </row>
    <row r="56" spans="2:43" ht="13.5">
      <c r="B56" s="22"/>
      <c r="C56" s="24"/>
      <c r="D56" s="49"/>
      <c r="E56" s="24"/>
      <c r="F56" s="24"/>
      <c r="G56" s="24"/>
      <c r="H56" s="24"/>
      <c r="I56" s="24"/>
      <c r="J56" s="24"/>
      <c r="K56" s="24"/>
      <c r="L56" s="24"/>
      <c r="M56" s="24"/>
      <c r="N56" s="24"/>
      <c r="O56" s="24"/>
      <c r="P56" s="24"/>
      <c r="Q56" s="24"/>
      <c r="R56" s="24"/>
      <c r="S56" s="24"/>
      <c r="T56" s="24"/>
      <c r="U56" s="24"/>
      <c r="V56" s="24"/>
      <c r="W56" s="24"/>
      <c r="X56" s="24"/>
      <c r="Y56" s="24"/>
      <c r="Z56" s="50"/>
      <c r="AA56" s="24"/>
      <c r="AB56" s="24"/>
      <c r="AC56" s="49"/>
      <c r="AD56" s="24"/>
      <c r="AE56" s="24"/>
      <c r="AF56" s="24"/>
      <c r="AG56" s="24"/>
      <c r="AH56" s="24"/>
      <c r="AI56" s="24"/>
      <c r="AJ56" s="24"/>
      <c r="AK56" s="24"/>
      <c r="AL56" s="24"/>
      <c r="AM56" s="24"/>
      <c r="AN56" s="24"/>
      <c r="AO56" s="50"/>
      <c r="AP56" s="24"/>
      <c r="AQ56" s="23"/>
    </row>
    <row r="57" spans="2:43" ht="13.5">
      <c r="B57" s="22"/>
      <c r="C57" s="24"/>
      <c r="D57" s="49"/>
      <c r="E57" s="24"/>
      <c r="F57" s="24"/>
      <c r="G57" s="24"/>
      <c r="H57" s="24"/>
      <c r="I57" s="24"/>
      <c r="J57" s="24"/>
      <c r="K57" s="24"/>
      <c r="L57" s="24"/>
      <c r="M57" s="24"/>
      <c r="N57" s="24"/>
      <c r="O57" s="24"/>
      <c r="P57" s="24"/>
      <c r="Q57" s="24"/>
      <c r="R57" s="24"/>
      <c r="S57" s="24"/>
      <c r="T57" s="24"/>
      <c r="U57" s="24"/>
      <c r="V57" s="24"/>
      <c r="W57" s="24"/>
      <c r="X57" s="24"/>
      <c r="Y57" s="24"/>
      <c r="Z57" s="50"/>
      <c r="AA57" s="24"/>
      <c r="AB57" s="24"/>
      <c r="AC57" s="49"/>
      <c r="AD57" s="24"/>
      <c r="AE57" s="24"/>
      <c r="AF57" s="24"/>
      <c r="AG57" s="24"/>
      <c r="AH57" s="24"/>
      <c r="AI57" s="24"/>
      <c r="AJ57" s="24"/>
      <c r="AK57" s="24"/>
      <c r="AL57" s="24"/>
      <c r="AM57" s="24"/>
      <c r="AN57" s="24"/>
      <c r="AO57" s="50"/>
      <c r="AP57" s="24"/>
      <c r="AQ57" s="23"/>
    </row>
    <row r="58" spans="2:43" ht="13.5">
      <c r="B58" s="22"/>
      <c r="C58" s="24"/>
      <c r="D58" s="49"/>
      <c r="E58" s="24"/>
      <c r="F58" s="24"/>
      <c r="G58" s="24"/>
      <c r="H58" s="24"/>
      <c r="I58" s="24"/>
      <c r="J58" s="24"/>
      <c r="K58" s="24"/>
      <c r="L58" s="24"/>
      <c r="M58" s="24"/>
      <c r="N58" s="24"/>
      <c r="O58" s="24"/>
      <c r="P58" s="24"/>
      <c r="Q58" s="24"/>
      <c r="R58" s="24"/>
      <c r="S58" s="24"/>
      <c r="T58" s="24"/>
      <c r="U58" s="24"/>
      <c r="V58" s="24"/>
      <c r="W58" s="24"/>
      <c r="X58" s="24"/>
      <c r="Y58" s="24"/>
      <c r="Z58" s="50"/>
      <c r="AA58" s="24"/>
      <c r="AB58" s="24"/>
      <c r="AC58" s="49"/>
      <c r="AD58" s="24"/>
      <c r="AE58" s="24"/>
      <c r="AF58" s="24"/>
      <c r="AG58" s="24"/>
      <c r="AH58" s="24"/>
      <c r="AI58" s="24"/>
      <c r="AJ58" s="24"/>
      <c r="AK58" s="24"/>
      <c r="AL58" s="24"/>
      <c r="AM58" s="24"/>
      <c r="AN58" s="24"/>
      <c r="AO58" s="50"/>
      <c r="AP58" s="24"/>
      <c r="AQ58" s="23"/>
    </row>
    <row r="59" spans="2:43" ht="13.5">
      <c r="B59" s="22"/>
      <c r="C59" s="24"/>
      <c r="D59" s="49"/>
      <c r="E59" s="24"/>
      <c r="F59" s="24"/>
      <c r="G59" s="24"/>
      <c r="H59" s="24"/>
      <c r="I59" s="24"/>
      <c r="J59" s="24"/>
      <c r="K59" s="24"/>
      <c r="L59" s="24"/>
      <c r="M59" s="24"/>
      <c r="N59" s="24"/>
      <c r="O59" s="24"/>
      <c r="P59" s="24"/>
      <c r="Q59" s="24"/>
      <c r="R59" s="24"/>
      <c r="S59" s="24"/>
      <c r="T59" s="24"/>
      <c r="U59" s="24"/>
      <c r="V59" s="24"/>
      <c r="W59" s="24"/>
      <c r="X59" s="24"/>
      <c r="Y59" s="24"/>
      <c r="Z59" s="50"/>
      <c r="AA59" s="24"/>
      <c r="AB59" s="24"/>
      <c r="AC59" s="49"/>
      <c r="AD59" s="24"/>
      <c r="AE59" s="24"/>
      <c r="AF59" s="24"/>
      <c r="AG59" s="24"/>
      <c r="AH59" s="24"/>
      <c r="AI59" s="24"/>
      <c r="AJ59" s="24"/>
      <c r="AK59" s="24"/>
      <c r="AL59" s="24"/>
      <c r="AM59" s="24"/>
      <c r="AN59" s="24"/>
      <c r="AO59" s="50"/>
      <c r="AP59" s="24"/>
      <c r="AQ59" s="23"/>
    </row>
    <row r="60" spans="2:43" ht="13.5">
      <c r="B60" s="22"/>
      <c r="C60" s="24"/>
      <c r="D60" s="49"/>
      <c r="E60" s="24"/>
      <c r="F60" s="24"/>
      <c r="G60" s="24"/>
      <c r="H60" s="24"/>
      <c r="I60" s="24"/>
      <c r="J60" s="24"/>
      <c r="K60" s="24"/>
      <c r="L60" s="24"/>
      <c r="M60" s="24"/>
      <c r="N60" s="24"/>
      <c r="O60" s="24"/>
      <c r="P60" s="24"/>
      <c r="Q60" s="24"/>
      <c r="R60" s="24"/>
      <c r="S60" s="24"/>
      <c r="T60" s="24"/>
      <c r="U60" s="24"/>
      <c r="V60" s="24"/>
      <c r="W60" s="24"/>
      <c r="X60" s="24"/>
      <c r="Y60" s="24"/>
      <c r="Z60" s="50"/>
      <c r="AA60" s="24"/>
      <c r="AB60" s="24"/>
      <c r="AC60" s="49"/>
      <c r="AD60" s="24"/>
      <c r="AE60" s="24"/>
      <c r="AF60" s="24"/>
      <c r="AG60" s="24"/>
      <c r="AH60" s="24"/>
      <c r="AI60" s="24"/>
      <c r="AJ60" s="24"/>
      <c r="AK60" s="24"/>
      <c r="AL60" s="24"/>
      <c r="AM60" s="24"/>
      <c r="AN60" s="24"/>
      <c r="AO60" s="50"/>
      <c r="AP60" s="24"/>
      <c r="AQ60" s="23"/>
    </row>
    <row r="61" spans="2:43" ht="13.5">
      <c r="B61" s="22"/>
      <c r="C61" s="24"/>
      <c r="D61" s="49"/>
      <c r="E61" s="24"/>
      <c r="F61" s="24"/>
      <c r="G61" s="24"/>
      <c r="H61" s="24"/>
      <c r="I61" s="24"/>
      <c r="J61" s="24"/>
      <c r="K61" s="24"/>
      <c r="L61" s="24"/>
      <c r="M61" s="24"/>
      <c r="N61" s="24"/>
      <c r="O61" s="24"/>
      <c r="P61" s="24"/>
      <c r="Q61" s="24"/>
      <c r="R61" s="24"/>
      <c r="S61" s="24"/>
      <c r="T61" s="24"/>
      <c r="U61" s="24"/>
      <c r="V61" s="24"/>
      <c r="W61" s="24"/>
      <c r="X61" s="24"/>
      <c r="Y61" s="24"/>
      <c r="Z61" s="50"/>
      <c r="AA61" s="24"/>
      <c r="AB61" s="24"/>
      <c r="AC61" s="49"/>
      <c r="AD61" s="24"/>
      <c r="AE61" s="24"/>
      <c r="AF61" s="24"/>
      <c r="AG61" s="24"/>
      <c r="AH61" s="24"/>
      <c r="AI61" s="24"/>
      <c r="AJ61" s="24"/>
      <c r="AK61" s="24"/>
      <c r="AL61" s="24"/>
      <c r="AM61" s="24"/>
      <c r="AN61" s="24"/>
      <c r="AO61" s="50"/>
      <c r="AP61" s="24"/>
      <c r="AQ61" s="23"/>
    </row>
    <row r="62" spans="2:43" ht="13.5">
      <c r="B62" s="22"/>
      <c r="C62" s="24"/>
      <c r="D62" s="49"/>
      <c r="E62" s="24"/>
      <c r="F62" s="24"/>
      <c r="G62" s="24"/>
      <c r="H62" s="24"/>
      <c r="I62" s="24"/>
      <c r="J62" s="24"/>
      <c r="K62" s="24"/>
      <c r="L62" s="24"/>
      <c r="M62" s="24"/>
      <c r="N62" s="24"/>
      <c r="O62" s="24"/>
      <c r="P62" s="24"/>
      <c r="Q62" s="24"/>
      <c r="R62" s="24"/>
      <c r="S62" s="24"/>
      <c r="T62" s="24"/>
      <c r="U62" s="24"/>
      <c r="V62" s="24"/>
      <c r="W62" s="24"/>
      <c r="X62" s="24"/>
      <c r="Y62" s="24"/>
      <c r="Z62" s="50"/>
      <c r="AA62" s="24"/>
      <c r="AB62" s="24"/>
      <c r="AC62" s="49"/>
      <c r="AD62" s="24"/>
      <c r="AE62" s="24"/>
      <c r="AF62" s="24"/>
      <c r="AG62" s="24"/>
      <c r="AH62" s="24"/>
      <c r="AI62" s="24"/>
      <c r="AJ62" s="24"/>
      <c r="AK62" s="24"/>
      <c r="AL62" s="24"/>
      <c r="AM62" s="24"/>
      <c r="AN62" s="24"/>
      <c r="AO62" s="50"/>
      <c r="AP62" s="24"/>
      <c r="AQ62" s="23"/>
    </row>
    <row r="63" spans="2:43" ht="13.5">
      <c r="B63" s="22"/>
      <c r="C63" s="24"/>
      <c r="D63" s="49"/>
      <c r="E63" s="24"/>
      <c r="F63" s="24"/>
      <c r="G63" s="24"/>
      <c r="H63" s="24"/>
      <c r="I63" s="24"/>
      <c r="J63" s="24"/>
      <c r="K63" s="24"/>
      <c r="L63" s="24"/>
      <c r="M63" s="24"/>
      <c r="N63" s="24"/>
      <c r="O63" s="24"/>
      <c r="P63" s="24"/>
      <c r="Q63" s="24"/>
      <c r="R63" s="24"/>
      <c r="S63" s="24"/>
      <c r="T63" s="24"/>
      <c r="U63" s="24"/>
      <c r="V63" s="24"/>
      <c r="W63" s="24"/>
      <c r="X63" s="24"/>
      <c r="Y63" s="24"/>
      <c r="Z63" s="50"/>
      <c r="AA63" s="24"/>
      <c r="AB63" s="24"/>
      <c r="AC63" s="49"/>
      <c r="AD63" s="24"/>
      <c r="AE63" s="24"/>
      <c r="AF63" s="24"/>
      <c r="AG63" s="24"/>
      <c r="AH63" s="24"/>
      <c r="AI63" s="24"/>
      <c r="AJ63" s="24"/>
      <c r="AK63" s="24"/>
      <c r="AL63" s="24"/>
      <c r="AM63" s="24"/>
      <c r="AN63" s="24"/>
      <c r="AO63" s="50"/>
      <c r="AP63" s="24"/>
      <c r="AQ63" s="23"/>
    </row>
    <row r="64" spans="2:43" s="1" customFormat="1" ht="13.5">
      <c r="B64" s="31"/>
      <c r="C64" s="32"/>
      <c r="D64" s="51" t="s">
        <v>46</v>
      </c>
      <c r="E64" s="52"/>
      <c r="F64" s="52"/>
      <c r="G64" s="52"/>
      <c r="H64" s="52"/>
      <c r="I64" s="52"/>
      <c r="J64" s="52"/>
      <c r="K64" s="52"/>
      <c r="L64" s="52"/>
      <c r="M64" s="52"/>
      <c r="N64" s="52"/>
      <c r="O64" s="52"/>
      <c r="P64" s="52"/>
      <c r="Q64" s="52"/>
      <c r="R64" s="53" t="s">
        <v>47</v>
      </c>
      <c r="S64" s="52"/>
      <c r="T64" s="52"/>
      <c r="U64" s="52"/>
      <c r="V64" s="52"/>
      <c r="W64" s="52"/>
      <c r="X64" s="52"/>
      <c r="Y64" s="52"/>
      <c r="Z64" s="54"/>
      <c r="AA64" s="32"/>
      <c r="AB64" s="32"/>
      <c r="AC64" s="51" t="s">
        <v>46</v>
      </c>
      <c r="AD64" s="52"/>
      <c r="AE64" s="52"/>
      <c r="AF64" s="52"/>
      <c r="AG64" s="52"/>
      <c r="AH64" s="52"/>
      <c r="AI64" s="52"/>
      <c r="AJ64" s="52"/>
      <c r="AK64" s="52"/>
      <c r="AL64" s="52"/>
      <c r="AM64" s="53" t="s">
        <v>47</v>
      </c>
      <c r="AN64" s="52"/>
      <c r="AO64" s="54"/>
      <c r="AP64" s="32"/>
      <c r="AQ64" s="33"/>
    </row>
    <row r="65" spans="2:43" s="1" customFormat="1" ht="7" customHeight="1">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3"/>
    </row>
    <row r="66" spans="2:43" s="1" customFormat="1" ht="7" customHeight="1">
      <c r="B66" s="55"/>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7"/>
    </row>
    <row r="70" spans="2:43" s="1" customFormat="1" ht="7" customHeight="1">
      <c r="B70" s="58"/>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60"/>
    </row>
    <row r="71" spans="2:43" s="1" customFormat="1" ht="37" customHeight="1">
      <c r="B71" s="31"/>
      <c r="C71" s="271" t="s">
        <v>50</v>
      </c>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c r="AN71" s="272"/>
      <c r="AO71" s="272"/>
      <c r="AP71" s="272"/>
      <c r="AQ71" s="33"/>
    </row>
    <row r="72" spans="2:43" s="3" customFormat="1" ht="14.5" customHeight="1">
      <c r="B72" s="61"/>
      <c r="C72" s="28" t="s">
        <v>11</v>
      </c>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3"/>
    </row>
    <row r="73" spans="2:43" s="4" customFormat="1" ht="66" customHeight="1">
      <c r="B73" s="64"/>
      <c r="C73" s="65" t="s">
        <v>12</v>
      </c>
      <c r="D73" s="66"/>
      <c r="E73" s="66"/>
      <c r="F73" s="66"/>
      <c r="G73" s="66"/>
      <c r="H73" s="66"/>
      <c r="I73" s="66"/>
      <c r="J73" s="66"/>
      <c r="K73" s="66"/>
      <c r="L73" s="288" t="str">
        <f>K6</f>
        <v>VÝMĚNA KOTLŮ A TECHNOLOGIE KOTELNY
INSTALACE TERMOSTATICKÝCH VENTILŮ NA OTOPNÝCH TĚLESECH 
V OBJEKTU ZÁKLADNÍ ŠKOLY A MATEŘSKÉ ŠKOLY CERHOVICE, OKRES BEROUN</v>
      </c>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66"/>
      <c r="AQ73" s="67"/>
    </row>
    <row r="74" spans="2:43" s="1" customFormat="1" ht="7" customHeight="1">
      <c r="B74" s="31"/>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3"/>
    </row>
    <row r="75" spans="2:43" s="1" customFormat="1" ht="13.5">
      <c r="B75" s="31"/>
      <c r="C75" s="28" t="s">
        <v>16</v>
      </c>
      <c r="D75" s="32"/>
      <c r="E75" s="32"/>
      <c r="F75" s="32"/>
      <c r="G75" s="32"/>
      <c r="H75" s="32"/>
      <c r="I75" s="32"/>
      <c r="J75" s="32"/>
      <c r="K75" s="32"/>
      <c r="L75" s="68" t="str">
        <f>IF(K8="","",K8)</f>
        <v>Na Dražkách 217, 267 61 Cerhovice</v>
      </c>
      <c r="M75" s="32"/>
      <c r="N75" s="32"/>
      <c r="O75" s="32"/>
      <c r="P75" s="32"/>
      <c r="Q75" s="32"/>
      <c r="R75" s="32"/>
      <c r="S75" s="32"/>
      <c r="T75" s="32"/>
      <c r="U75" s="32"/>
      <c r="V75" s="32"/>
      <c r="W75" s="32"/>
      <c r="X75" s="32"/>
      <c r="Y75" s="32"/>
      <c r="Z75" s="32"/>
      <c r="AA75" s="32"/>
      <c r="AB75" s="32"/>
      <c r="AC75" s="32"/>
      <c r="AD75" s="32"/>
      <c r="AE75" s="32"/>
      <c r="AF75" s="32"/>
      <c r="AG75" s="32"/>
      <c r="AH75" s="32"/>
      <c r="AI75" s="28" t="s">
        <v>17</v>
      </c>
      <c r="AJ75" s="32"/>
      <c r="AK75" s="32"/>
      <c r="AL75" s="32"/>
      <c r="AM75" s="290">
        <f>AN8</f>
        <v>44067</v>
      </c>
      <c r="AN75" s="290"/>
      <c r="AO75" s="290"/>
      <c r="AP75" s="290"/>
      <c r="AQ75" s="33"/>
    </row>
    <row r="76" spans="2:43" s="1" customFormat="1" ht="7" customHeight="1">
      <c r="B76" s="31"/>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3"/>
    </row>
    <row r="77" spans="2:57" s="1" customFormat="1" ht="13.5">
      <c r="B77" s="31"/>
      <c r="C77" s="28" t="s">
        <v>20</v>
      </c>
      <c r="D77" s="32"/>
      <c r="E77" s="32"/>
      <c r="F77" s="32"/>
      <c r="G77" s="32"/>
      <c r="H77" s="32"/>
      <c r="I77" s="32"/>
      <c r="J77" s="32"/>
      <c r="K77" s="32"/>
      <c r="L77" s="62" t="str">
        <f>IF(E11="","",E11)</f>
        <v>Městys Cerhovice, nám.Kapitána Kučery 10, 267 61 Cerhovice</v>
      </c>
      <c r="M77" s="32"/>
      <c r="N77" s="32"/>
      <c r="O77" s="32"/>
      <c r="P77" s="32"/>
      <c r="Q77" s="32"/>
      <c r="R77" s="32"/>
      <c r="S77" s="32"/>
      <c r="T77" s="32"/>
      <c r="U77" s="32"/>
      <c r="V77" s="32"/>
      <c r="W77" s="32"/>
      <c r="X77" s="32"/>
      <c r="Y77" s="32"/>
      <c r="Z77" s="32"/>
      <c r="AA77" s="32"/>
      <c r="AB77" s="32"/>
      <c r="AC77" s="32"/>
      <c r="AD77" s="32"/>
      <c r="AE77" s="32"/>
      <c r="AF77" s="32"/>
      <c r="AG77" s="32"/>
      <c r="AH77" s="32"/>
      <c r="AI77" s="28" t="s">
        <v>25</v>
      </c>
      <c r="AJ77" s="32"/>
      <c r="AK77" s="32"/>
      <c r="AL77" s="32"/>
      <c r="AM77" s="258" t="s">
        <v>27</v>
      </c>
      <c r="AN77" s="258"/>
      <c r="AO77" s="258"/>
      <c r="AP77" s="258"/>
      <c r="AQ77" s="33"/>
      <c r="AS77" s="254" t="s">
        <v>51</v>
      </c>
      <c r="AT77" s="255"/>
      <c r="AU77" s="47"/>
      <c r="AV77" s="47"/>
      <c r="AW77" s="47"/>
      <c r="AX77" s="47"/>
      <c r="AY77" s="47"/>
      <c r="AZ77" s="47"/>
      <c r="BA77" s="47"/>
      <c r="BB77" s="47"/>
      <c r="BC77" s="47"/>
      <c r="BD77" s="48"/>
      <c r="BE77" s="155"/>
    </row>
    <row r="78" spans="2:56" s="1" customFormat="1" ht="13.5">
      <c r="B78" s="31"/>
      <c r="C78" s="28" t="s">
        <v>23</v>
      </c>
      <c r="D78" s="32"/>
      <c r="E78" s="32"/>
      <c r="F78" s="32"/>
      <c r="G78" s="32"/>
      <c r="H78" s="32"/>
      <c r="I78" s="32"/>
      <c r="J78" s="32"/>
      <c r="K78" s="32"/>
      <c r="L78" s="62" t="str">
        <f>IF(E14="","",E14)</f>
        <v xml:space="preserve"> </v>
      </c>
      <c r="M78" s="32"/>
      <c r="N78" s="32"/>
      <c r="O78" s="32"/>
      <c r="P78" s="32"/>
      <c r="Q78" s="32"/>
      <c r="R78" s="32"/>
      <c r="S78" s="32"/>
      <c r="T78" s="32"/>
      <c r="U78" s="32"/>
      <c r="V78" s="32"/>
      <c r="W78" s="32"/>
      <c r="X78" s="32"/>
      <c r="Y78" s="32"/>
      <c r="Z78" s="32"/>
      <c r="AA78" s="32"/>
      <c r="AB78" s="32"/>
      <c r="AC78" s="32"/>
      <c r="AD78" s="32"/>
      <c r="AE78" s="32"/>
      <c r="AF78" s="32"/>
      <c r="AG78" s="32"/>
      <c r="AH78" s="32"/>
      <c r="AI78" s="28" t="s">
        <v>29</v>
      </c>
      <c r="AJ78" s="32"/>
      <c r="AK78" s="32"/>
      <c r="AL78" s="32"/>
      <c r="AM78" s="258" t="str">
        <f>IF(E18="","",E18)</f>
        <v/>
      </c>
      <c r="AN78" s="258"/>
      <c r="AO78" s="258"/>
      <c r="AP78" s="258"/>
      <c r="AQ78" s="33"/>
      <c r="AS78" s="256"/>
      <c r="AT78" s="257"/>
      <c r="AU78" s="32"/>
      <c r="AV78" s="32"/>
      <c r="AW78" s="32"/>
      <c r="AX78" s="32"/>
      <c r="AY78" s="32"/>
      <c r="AZ78" s="32"/>
      <c r="BA78" s="32"/>
      <c r="BB78" s="32"/>
      <c r="BC78" s="32"/>
      <c r="BD78" s="69"/>
    </row>
    <row r="79" spans="2:56" s="1" customFormat="1" ht="10.9" customHeight="1">
      <c r="B79" s="31"/>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3"/>
      <c r="AS79" s="256"/>
      <c r="AT79" s="257"/>
      <c r="AU79" s="32"/>
      <c r="AV79" s="32"/>
      <c r="AW79" s="32"/>
      <c r="AX79" s="32"/>
      <c r="AY79" s="32"/>
      <c r="AZ79" s="32"/>
      <c r="BA79" s="32"/>
      <c r="BB79" s="32"/>
      <c r="BC79" s="32"/>
      <c r="BD79" s="69"/>
    </row>
    <row r="80" spans="2:56" s="1" customFormat="1" ht="29.25" customHeight="1">
      <c r="B80" s="31"/>
      <c r="C80" s="282" t="s">
        <v>52</v>
      </c>
      <c r="D80" s="264"/>
      <c r="E80" s="264"/>
      <c r="F80" s="264"/>
      <c r="G80" s="264"/>
      <c r="H80" s="70"/>
      <c r="I80" s="263" t="s">
        <v>53</v>
      </c>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3" t="s">
        <v>54</v>
      </c>
      <c r="AH80" s="264"/>
      <c r="AI80" s="264"/>
      <c r="AJ80" s="264"/>
      <c r="AK80" s="264"/>
      <c r="AL80" s="264"/>
      <c r="AM80" s="264"/>
      <c r="AN80" s="263" t="s">
        <v>55</v>
      </c>
      <c r="AO80" s="264"/>
      <c r="AP80" s="265"/>
      <c r="AQ80" s="33"/>
      <c r="AS80" s="71" t="s">
        <v>56</v>
      </c>
      <c r="AT80" s="72" t="s">
        <v>57</v>
      </c>
      <c r="AU80" s="72" t="s">
        <v>58</v>
      </c>
      <c r="AV80" s="72" t="s">
        <v>59</v>
      </c>
      <c r="AW80" s="72" t="s">
        <v>60</v>
      </c>
      <c r="AX80" s="72" t="s">
        <v>61</v>
      </c>
      <c r="AY80" s="72" t="s">
        <v>62</v>
      </c>
      <c r="AZ80" s="72" t="s">
        <v>63</v>
      </c>
      <c r="BA80" s="72" t="s">
        <v>64</v>
      </c>
      <c r="BB80" s="72" t="s">
        <v>65</v>
      </c>
      <c r="BC80" s="72" t="s">
        <v>66</v>
      </c>
      <c r="BD80" s="73" t="s">
        <v>67</v>
      </c>
    </row>
    <row r="81" spans="2:56" s="1" customFormat="1" ht="10.9" customHeight="1">
      <c r="B81" s="31"/>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3"/>
      <c r="AS81" s="74"/>
      <c r="AT81" s="47"/>
      <c r="AU81" s="47"/>
      <c r="AV81" s="47"/>
      <c r="AW81" s="47"/>
      <c r="AX81" s="47"/>
      <c r="AY81" s="47"/>
      <c r="AZ81" s="47"/>
      <c r="BA81" s="47"/>
      <c r="BB81" s="47"/>
      <c r="BC81" s="47"/>
      <c r="BD81" s="48"/>
    </row>
    <row r="82" spans="2:76" s="4" customFormat="1" ht="32.5" customHeight="1">
      <c r="B82" s="64"/>
      <c r="C82" s="75" t="s">
        <v>68</v>
      </c>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277">
        <f>ROUND(SUM(AG83:AG89),2)</f>
        <v>0</v>
      </c>
      <c r="AH82" s="277"/>
      <c r="AI82" s="277"/>
      <c r="AJ82" s="277"/>
      <c r="AK82" s="277"/>
      <c r="AL82" s="277"/>
      <c r="AM82" s="277"/>
      <c r="AN82" s="249">
        <f>SUM(AN83:AN89)+AN91</f>
        <v>0</v>
      </c>
      <c r="AO82" s="249"/>
      <c r="AP82" s="249"/>
      <c r="AQ82" s="162"/>
      <c r="AS82" s="77">
        <f>ROUND(SUM(AS83:AS89),2)</f>
        <v>0</v>
      </c>
      <c r="AT82" s="78" t="e">
        <f aca="true" t="shared" si="0" ref="AT82">ROUND(SUM(AV82:AW82),2)</f>
        <v>#REF!</v>
      </c>
      <c r="AU82" s="79">
        <f>ROUND(SUM(AU83:AU89),5)</f>
        <v>0</v>
      </c>
      <c r="AV82" s="78" t="e">
        <f>ROUND(AZ82*L31,2)</f>
        <v>#REF!</v>
      </c>
      <c r="AW82" s="78" t="e">
        <f>ROUND(BA82*L32,2)</f>
        <v>#REF!</v>
      </c>
      <c r="AX82" s="78" t="e">
        <f>ROUND(BB82*L31,2)</f>
        <v>#REF!</v>
      </c>
      <c r="AY82" s="78" t="e">
        <f>ROUND(BC82*L32,2)</f>
        <v>#REF!</v>
      </c>
      <c r="AZ82" s="78" t="e">
        <f>ROUND(SUM(AZ83:AZ89),2)</f>
        <v>#REF!</v>
      </c>
      <c r="BA82" s="78" t="e">
        <f>ROUND(SUM(BA83:BA89),2)</f>
        <v>#REF!</v>
      </c>
      <c r="BB82" s="78" t="e">
        <f>ROUND(SUM(BB83:BB89),2)</f>
        <v>#REF!</v>
      </c>
      <c r="BC82" s="78" t="e">
        <f>ROUND(SUM(BC83:BC89),2)</f>
        <v>#REF!</v>
      </c>
      <c r="BD82" s="80" t="e">
        <f>ROUND(SUM(BD83:BD89),2)</f>
        <v>#REF!</v>
      </c>
      <c r="BS82" s="81" t="s">
        <v>69</v>
      </c>
      <c r="BT82" s="81" t="s">
        <v>70</v>
      </c>
      <c r="BU82" s="82" t="s">
        <v>71</v>
      </c>
      <c r="BV82" s="81" t="s">
        <v>72</v>
      </c>
      <c r="BW82" s="81" t="s">
        <v>73</v>
      </c>
      <c r="BX82" s="81" t="s">
        <v>74</v>
      </c>
    </row>
    <row r="83" spans="1:76" s="5" customFormat="1" ht="31.5" customHeight="1">
      <c r="A83" s="83"/>
      <c r="B83" s="84"/>
      <c r="C83" s="85"/>
      <c r="D83" s="248" t="s">
        <v>75</v>
      </c>
      <c r="E83" s="248"/>
      <c r="F83" s="248"/>
      <c r="G83" s="248"/>
      <c r="H83" s="248"/>
      <c r="I83" s="86"/>
      <c r="J83" s="248" t="s">
        <v>615</v>
      </c>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53">
        <f>'SO - 01 - Výměna kotlů a techn.'!M30</f>
        <v>0</v>
      </c>
      <c r="AH83" s="253"/>
      <c r="AI83" s="253"/>
      <c r="AJ83" s="253"/>
      <c r="AK83" s="253"/>
      <c r="AL83" s="253"/>
      <c r="AM83" s="253"/>
      <c r="AN83" s="157">
        <f>'SO - 01 - Výměna kotlů a techn.'!L38</f>
        <v>0</v>
      </c>
      <c r="AO83" s="157"/>
      <c r="AP83" s="157"/>
      <c r="AQ83" s="163"/>
      <c r="AR83" s="157"/>
      <c r="AS83" s="157"/>
      <c r="AT83" s="157"/>
      <c r="AU83" s="88"/>
      <c r="AV83" s="87"/>
      <c r="AW83" s="87"/>
      <c r="AX83" s="87"/>
      <c r="AY83" s="87">
        <f>'SO - 01 - Výměna kotlů a techn.'!M35</f>
        <v>0</v>
      </c>
      <c r="AZ83" s="87">
        <f>'SO - 01 - Výměna kotlů a techn.'!H32</f>
        <v>0</v>
      </c>
      <c r="BA83" s="87">
        <f>'SO - 01 - Výměna kotlů a techn.'!H33</f>
        <v>0</v>
      </c>
      <c r="BB83" s="87" t="e">
        <f>'SO - 01 - Výměna kotlů a techn.'!H34</f>
        <v>#REF!</v>
      </c>
      <c r="BC83" s="87" t="e">
        <f>'SO - 01 - Výměna kotlů a techn.'!H35</f>
        <v>#REF!</v>
      </c>
      <c r="BD83" s="89" t="e">
        <f>'SO - 01 - Výměna kotlů a techn.'!H36</f>
        <v>#REF!</v>
      </c>
      <c r="BT83" s="90" t="s">
        <v>76</v>
      </c>
      <c r="BV83" s="90" t="s">
        <v>72</v>
      </c>
      <c r="BW83" s="90" t="s">
        <v>77</v>
      </c>
      <c r="BX83" s="90" t="s">
        <v>73</v>
      </c>
    </row>
    <row r="84" spans="1:76" s="5" customFormat="1" ht="31.5" customHeight="1">
      <c r="A84" s="83"/>
      <c r="B84" s="84"/>
      <c r="C84" s="85"/>
      <c r="D84" s="248" t="s">
        <v>78</v>
      </c>
      <c r="E84" s="248"/>
      <c r="F84" s="248"/>
      <c r="G84" s="248"/>
      <c r="H84" s="248"/>
      <c r="I84" s="86"/>
      <c r="J84" s="248" t="s">
        <v>433</v>
      </c>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53">
        <f>'SO - 02 - Vnitřní vodovod...'!M30</f>
        <v>0</v>
      </c>
      <c r="AH84" s="253"/>
      <c r="AI84" s="253"/>
      <c r="AJ84" s="253"/>
      <c r="AK84" s="253"/>
      <c r="AL84" s="253"/>
      <c r="AM84" s="253"/>
      <c r="AN84" s="157">
        <f>'SO - 02 - Vnitřní vodovod...'!L38</f>
        <v>0</v>
      </c>
      <c r="AO84" s="157"/>
      <c r="AP84" s="157"/>
      <c r="AQ84" s="163"/>
      <c r="AR84" s="157"/>
      <c r="AS84" s="157"/>
      <c r="AT84" s="157"/>
      <c r="AU84" s="88"/>
      <c r="AV84" s="87"/>
      <c r="AW84" s="87"/>
      <c r="AX84" s="87"/>
      <c r="AY84" s="87">
        <f>'SO - 02 - Vnitřní vodovod...'!M35</f>
        <v>0</v>
      </c>
      <c r="AZ84" s="87">
        <f>'SO - 02 - Vnitřní vodovod...'!H32</f>
        <v>0</v>
      </c>
      <c r="BA84" s="87">
        <f>'SO - 02 - Vnitřní vodovod...'!H33</f>
        <v>0</v>
      </c>
      <c r="BB84" s="87" t="e">
        <f>'SO - 02 - Vnitřní vodovod...'!H34</f>
        <v>#REF!</v>
      </c>
      <c r="BC84" s="87" t="e">
        <f>'SO - 02 - Vnitřní vodovod...'!H35</f>
        <v>#REF!</v>
      </c>
      <c r="BD84" s="89" t="e">
        <f>'SO - 02 - Vnitřní vodovod...'!H36</f>
        <v>#REF!</v>
      </c>
      <c r="BT84" s="90" t="s">
        <v>76</v>
      </c>
      <c r="BV84" s="90" t="s">
        <v>72</v>
      </c>
      <c r="BW84" s="90" t="s">
        <v>79</v>
      </c>
      <c r="BX84" s="90" t="s">
        <v>73</v>
      </c>
    </row>
    <row r="85" spans="1:76" s="5" customFormat="1" ht="31.5" customHeight="1">
      <c r="A85" s="83"/>
      <c r="B85" s="84"/>
      <c r="C85" s="85"/>
      <c r="D85" s="248" t="s">
        <v>80</v>
      </c>
      <c r="E85" s="248"/>
      <c r="F85" s="248"/>
      <c r="G85" s="248"/>
      <c r="H85" s="248"/>
      <c r="I85" s="86"/>
      <c r="J85" s="248" t="s">
        <v>434</v>
      </c>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53">
        <f>'SO - 03 - Elektro'!M30</f>
        <v>0</v>
      </c>
      <c r="AH85" s="253"/>
      <c r="AI85" s="253"/>
      <c r="AJ85" s="253"/>
      <c r="AK85" s="253"/>
      <c r="AL85" s="253"/>
      <c r="AM85" s="253"/>
      <c r="AN85" s="157">
        <f>'SO - 03 - Elektro'!L38</f>
        <v>0</v>
      </c>
      <c r="AO85" s="157"/>
      <c r="AP85" s="157"/>
      <c r="AQ85" s="163"/>
      <c r="AR85" s="157"/>
      <c r="AS85" s="157"/>
      <c r="AT85" s="157"/>
      <c r="AU85" s="88"/>
      <c r="AV85" s="87"/>
      <c r="AW85" s="87"/>
      <c r="AX85" s="87"/>
      <c r="AY85" s="87" t="e">
        <f>#REF!</f>
        <v>#REF!</v>
      </c>
      <c r="AZ85" s="87" t="e">
        <f>#REF!</f>
        <v>#REF!</v>
      </c>
      <c r="BA85" s="87" t="e">
        <f>#REF!</f>
        <v>#REF!</v>
      </c>
      <c r="BB85" s="87" t="e">
        <f>#REF!</f>
        <v>#REF!</v>
      </c>
      <c r="BC85" s="87" t="e">
        <f>#REF!</f>
        <v>#REF!</v>
      </c>
      <c r="BD85" s="89" t="e">
        <f>#REF!</f>
        <v>#REF!</v>
      </c>
      <c r="BT85" s="90" t="s">
        <v>76</v>
      </c>
      <c r="BV85" s="90" t="s">
        <v>72</v>
      </c>
      <c r="BW85" s="90" t="s">
        <v>81</v>
      </c>
      <c r="BX85" s="90" t="s">
        <v>73</v>
      </c>
    </row>
    <row r="86" spans="1:76" s="5" customFormat="1" ht="31.5" customHeight="1">
      <c r="A86" s="83"/>
      <c r="B86" s="84"/>
      <c r="C86" s="85"/>
      <c r="D86" s="248" t="s">
        <v>435</v>
      </c>
      <c r="E86" s="248"/>
      <c r="F86" s="248"/>
      <c r="G86" s="248"/>
      <c r="H86" s="248"/>
      <c r="I86" s="86"/>
      <c r="J86" s="248" t="s">
        <v>436</v>
      </c>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53">
        <f>'SO - 04 - Plynovod'!M30</f>
        <v>0</v>
      </c>
      <c r="AH86" s="253"/>
      <c r="AI86" s="253"/>
      <c r="AJ86" s="253"/>
      <c r="AK86" s="253"/>
      <c r="AL86" s="253"/>
      <c r="AM86" s="253"/>
      <c r="AN86" s="157">
        <f>'SO - 04 - Plynovod'!L38</f>
        <v>0</v>
      </c>
      <c r="AO86" s="157"/>
      <c r="AP86" s="157"/>
      <c r="AQ86" s="163"/>
      <c r="AR86" s="157"/>
      <c r="AS86" s="157"/>
      <c r="AT86" s="157"/>
      <c r="AU86" s="88"/>
      <c r="AV86" s="87"/>
      <c r="AW86" s="87"/>
      <c r="AX86" s="87"/>
      <c r="AY86" s="87">
        <f>'SO - 04 - Plynovod'!M35</f>
        <v>0</v>
      </c>
      <c r="AZ86" s="87">
        <f>'SO - 04 - Plynovod'!H32</f>
        <v>0</v>
      </c>
      <c r="BA86" s="87">
        <f>'SO - 04 - Plynovod'!H33</f>
        <v>0</v>
      </c>
      <c r="BB86" s="87" t="e">
        <f>'SO - 04 - Plynovod'!H34</f>
        <v>#REF!</v>
      </c>
      <c r="BC86" s="87" t="e">
        <f>'SO - 04 - Plynovod'!H35</f>
        <v>#REF!</v>
      </c>
      <c r="BD86" s="89" t="e">
        <f>'SO - 04 - Plynovod'!H36</f>
        <v>#REF!</v>
      </c>
      <c r="BT86" s="90" t="s">
        <v>76</v>
      </c>
      <c r="BV86" s="90" t="s">
        <v>72</v>
      </c>
      <c r="BW86" s="90" t="s">
        <v>82</v>
      </c>
      <c r="BX86" s="90" t="s">
        <v>73</v>
      </c>
    </row>
    <row r="87" spans="1:76" s="5" customFormat="1" ht="31.5" customHeight="1">
      <c r="A87" s="83"/>
      <c r="B87" s="84"/>
      <c r="C87" s="85"/>
      <c r="D87" s="248" t="s">
        <v>437</v>
      </c>
      <c r="E87" s="248"/>
      <c r="F87" s="248"/>
      <c r="G87" s="248"/>
      <c r="H87" s="248"/>
      <c r="I87" s="86"/>
      <c r="J87" s="248" t="s">
        <v>83</v>
      </c>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53">
        <f>'SO - 05 - Stavební část'!M30</f>
        <v>0</v>
      </c>
      <c r="AH87" s="253"/>
      <c r="AI87" s="253"/>
      <c r="AJ87" s="253"/>
      <c r="AK87" s="253"/>
      <c r="AL87" s="253"/>
      <c r="AM87" s="253"/>
      <c r="AN87" s="157">
        <f>'SO - 05 - Stavební část'!L38</f>
        <v>0</v>
      </c>
      <c r="AO87" s="157"/>
      <c r="AP87" s="157"/>
      <c r="AQ87" s="163"/>
      <c r="AR87" s="157"/>
      <c r="AS87" s="157"/>
      <c r="AT87" s="157"/>
      <c r="AU87" s="88"/>
      <c r="AV87" s="87"/>
      <c r="AW87" s="87"/>
      <c r="AX87" s="87"/>
      <c r="AY87" s="87">
        <f>'SO - 05 - Stavební část'!M35</f>
        <v>0</v>
      </c>
      <c r="AZ87" s="87">
        <f>'SO - 05 - Stavební část'!H32</f>
        <v>0</v>
      </c>
      <c r="BA87" s="87">
        <f>'SO - 05 - Stavební část'!H33</f>
        <v>0</v>
      </c>
      <c r="BB87" s="87" t="e">
        <f>'SO - 05 - Stavební část'!H34</f>
        <v>#REF!</v>
      </c>
      <c r="BC87" s="87" t="e">
        <f>'SO - 05 - Stavební část'!H35</f>
        <v>#REF!</v>
      </c>
      <c r="BD87" s="89" t="e">
        <f>'SO - 05 - Stavební část'!H36</f>
        <v>#REF!</v>
      </c>
      <c r="BT87" s="90" t="s">
        <v>76</v>
      </c>
      <c r="BV87" s="90" t="s">
        <v>72</v>
      </c>
      <c r="BW87" s="90" t="s">
        <v>84</v>
      </c>
      <c r="BX87" s="90" t="s">
        <v>73</v>
      </c>
    </row>
    <row r="88" spans="1:76" s="5" customFormat="1" ht="31.5" customHeight="1">
      <c r="A88" s="83"/>
      <c r="B88" s="84"/>
      <c r="C88" s="85"/>
      <c r="D88" s="248" t="s">
        <v>438</v>
      </c>
      <c r="E88" s="248"/>
      <c r="F88" s="248"/>
      <c r="G88" s="248"/>
      <c r="H88" s="248"/>
      <c r="I88" s="86"/>
      <c r="J88" s="248" t="s">
        <v>616</v>
      </c>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53">
        <f>'SO - 06 - Instalace term. vent.'!M30</f>
        <v>0</v>
      </c>
      <c r="AH88" s="253"/>
      <c r="AI88" s="253"/>
      <c r="AJ88" s="253"/>
      <c r="AK88" s="253"/>
      <c r="AL88" s="253"/>
      <c r="AM88" s="253"/>
      <c r="AN88" s="177">
        <f>'SO - 06 - Instalace term. vent.'!L38</f>
        <v>0</v>
      </c>
      <c r="AO88" s="177"/>
      <c r="AP88" s="177"/>
      <c r="AQ88" s="163"/>
      <c r="AR88" s="177"/>
      <c r="AS88" s="177"/>
      <c r="AT88" s="177"/>
      <c r="AU88" s="88"/>
      <c r="AV88" s="87"/>
      <c r="AW88" s="87"/>
      <c r="AX88" s="87"/>
      <c r="AY88" s="87"/>
      <c r="AZ88" s="87"/>
      <c r="BA88" s="87"/>
      <c r="BB88" s="87"/>
      <c r="BC88" s="87"/>
      <c r="BD88" s="89"/>
      <c r="BT88" s="90"/>
      <c r="BV88" s="90"/>
      <c r="BW88" s="90"/>
      <c r="BX88" s="90"/>
    </row>
    <row r="89" spans="1:76" s="5" customFormat="1" ht="31.5" customHeight="1">
      <c r="A89" s="83"/>
      <c r="B89" s="84"/>
      <c r="C89" s="85"/>
      <c r="D89" s="248" t="s">
        <v>705</v>
      </c>
      <c r="E89" s="248"/>
      <c r="F89" s="248"/>
      <c r="G89" s="248"/>
      <c r="H89" s="248"/>
      <c r="I89" s="86"/>
      <c r="J89" s="248" t="s">
        <v>85</v>
      </c>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53">
        <f>'SO - 07 - Vedlejší rozpoč...'!M30</f>
        <v>0</v>
      </c>
      <c r="AH89" s="253"/>
      <c r="AI89" s="253"/>
      <c r="AJ89" s="253"/>
      <c r="AK89" s="253"/>
      <c r="AL89" s="253"/>
      <c r="AM89" s="253"/>
      <c r="AN89" s="157">
        <f>'SO - 07 - Vedlejší rozpoč...'!L38</f>
        <v>0</v>
      </c>
      <c r="AO89" s="157"/>
      <c r="AP89" s="157"/>
      <c r="AQ89" s="163"/>
      <c r="AR89" s="157"/>
      <c r="AS89" s="157"/>
      <c r="AT89" s="157"/>
      <c r="AU89" s="92"/>
      <c r="AV89" s="91"/>
      <c r="AW89" s="91"/>
      <c r="AX89" s="91"/>
      <c r="AY89" s="91">
        <f>'SO - 07 - Vedlejší rozpoč...'!M35</f>
        <v>0</v>
      </c>
      <c r="AZ89" s="91">
        <f>'SO - 07 - Vedlejší rozpoč...'!H32</f>
        <v>0</v>
      </c>
      <c r="BA89" s="91">
        <f>'SO - 07 - Vedlejší rozpoč...'!H33</f>
        <v>0</v>
      </c>
      <c r="BB89" s="91" t="e">
        <f>'SO - 07 - Vedlejší rozpoč...'!H34</f>
        <v>#REF!</v>
      </c>
      <c r="BC89" s="91" t="e">
        <f>'SO - 07 - Vedlejší rozpoč...'!H35</f>
        <v>#REF!</v>
      </c>
      <c r="BD89" s="93" t="e">
        <f>'SO - 07 - Vedlejší rozpoč...'!H36</f>
        <v>#REF!</v>
      </c>
      <c r="BT89" s="90" t="s">
        <v>76</v>
      </c>
      <c r="BV89" s="90" t="s">
        <v>72</v>
      </c>
      <c r="BW89" s="90" t="s">
        <v>86</v>
      </c>
      <c r="BX89" s="90" t="s">
        <v>73</v>
      </c>
    </row>
    <row r="90" spans="2:43" ht="13.5">
      <c r="B90" s="22"/>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159"/>
      <c r="AO90" s="159"/>
      <c r="AP90" s="159"/>
      <c r="AQ90" s="164"/>
    </row>
    <row r="91" spans="2:48" s="1" customFormat="1" ht="30" customHeight="1">
      <c r="B91" s="31"/>
      <c r="C91" s="75" t="s">
        <v>87</v>
      </c>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249">
        <v>0</v>
      </c>
      <c r="AH91" s="249"/>
      <c r="AI91" s="249"/>
      <c r="AJ91" s="249"/>
      <c r="AK91" s="249"/>
      <c r="AL91" s="249"/>
      <c r="AM91" s="249"/>
      <c r="AN91" s="249">
        <v>0</v>
      </c>
      <c r="AO91" s="249"/>
      <c r="AP91" s="249"/>
      <c r="AQ91" s="165"/>
      <c r="AS91" s="71" t="s">
        <v>88</v>
      </c>
      <c r="AT91" s="72" t="s">
        <v>89</v>
      </c>
      <c r="AU91" s="72" t="s">
        <v>34</v>
      </c>
      <c r="AV91" s="73" t="s">
        <v>57</v>
      </c>
    </row>
    <row r="92" spans="2:48" s="1" customFormat="1" ht="10.9" customHeight="1">
      <c r="B92" s="31"/>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156"/>
      <c r="AH92" s="156"/>
      <c r="AI92" s="156"/>
      <c r="AJ92" s="156"/>
      <c r="AK92" s="156"/>
      <c r="AL92" s="156"/>
      <c r="AM92" s="156"/>
      <c r="AN92" s="156"/>
      <c r="AO92" s="156"/>
      <c r="AP92" s="156"/>
      <c r="AQ92" s="33"/>
      <c r="AS92" s="94"/>
      <c r="AT92" s="52"/>
      <c r="AU92" s="52"/>
      <c r="AV92" s="54"/>
    </row>
    <row r="93" spans="2:43" s="1" customFormat="1" ht="30" customHeight="1">
      <c r="B93" s="31"/>
      <c r="C93" s="95" t="s">
        <v>90</v>
      </c>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250">
        <f>ROUND(AG82+AG91,2)</f>
        <v>0</v>
      </c>
      <c r="AH93" s="250"/>
      <c r="AI93" s="250"/>
      <c r="AJ93" s="250"/>
      <c r="AK93" s="250"/>
      <c r="AL93" s="250"/>
      <c r="AM93" s="250"/>
      <c r="AN93" s="250">
        <f>AN82+AN91</f>
        <v>0</v>
      </c>
      <c r="AO93" s="250"/>
      <c r="AP93" s="250"/>
      <c r="AQ93" s="33"/>
    </row>
    <row r="94" spans="2:43" s="1" customFormat="1" ht="7" customHeight="1">
      <c r="B94" s="55"/>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7"/>
    </row>
  </sheetData>
  <mergeCells count="66">
    <mergeCell ref="E11:AD11"/>
    <mergeCell ref="D88:H88"/>
    <mergeCell ref="J88:AF88"/>
    <mergeCell ref="AG88:AM88"/>
    <mergeCell ref="L31:O31"/>
    <mergeCell ref="W31:AE31"/>
    <mergeCell ref="AK31:AO31"/>
    <mergeCell ref="L32:O32"/>
    <mergeCell ref="W32:AE32"/>
    <mergeCell ref="AK32:AO32"/>
    <mergeCell ref="L33:O33"/>
    <mergeCell ref="W33:AE33"/>
    <mergeCell ref="AK33:AO33"/>
    <mergeCell ref="L34:O34"/>
    <mergeCell ref="W34:AE34"/>
    <mergeCell ref="AK34:AO34"/>
    <mergeCell ref="W35:AE35"/>
    <mergeCell ref="AK35:AO35"/>
    <mergeCell ref="D84:H84"/>
    <mergeCell ref="C80:G80"/>
    <mergeCell ref="I80:AF80"/>
    <mergeCell ref="AG80:AM80"/>
    <mergeCell ref="X37:AB37"/>
    <mergeCell ref="AK37:AO37"/>
    <mergeCell ref="C71:AP71"/>
    <mergeCell ref="L73:AO73"/>
    <mergeCell ref="AM77:AP77"/>
    <mergeCell ref="AM75:AP75"/>
    <mergeCell ref="L35:O35"/>
    <mergeCell ref="D89:H89"/>
    <mergeCell ref="J85:AF85"/>
    <mergeCell ref="AG82:AM82"/>
    <mergeCell ref="AN82:AP82"/>
    <mergeCell ref="AG87:AM87"/>
    <mergeCell ref="D87:H87"/>
    <mergeCell ref="J84:AF84"/>
    <mergeCell ref="AG85:AM85"/>
    <mergeCell ref="D85:H85"/>
    <mergeCell ref="J87:AF87"/>
    <mergeCell ref="D86:H86"/>
    <mergeCell ref="J86:AF86"/>
    <mergeCell ref="AG83:AM83"/>
    <mergeCell ref="D83:H83"/>
    <mergeCell ref="J83:AF83"/>
    <mergeCell ref="AG84:AM84"/>
    <mergeCell ref="AR2:BE2"/>
    <mergeCell ref="AG89:AM89"/>
    <mergeCell ref="AG86:AM86"/>
    <mergeCell ref="AS77:AT79"/>
    <mergeCell ref="AM78:AP78"/>
    <mergeCell ref="AK26:AO26"/>
    <mergeCell ref="AK27:AO27"/>
    <mergeCell ref="AK29:AO29"/>
    <mergeCell ref="AN80:AP80"/>
    <mergeCell ref="AN8:AO8"/>
    <mergeCell ref="AN10:AO10"/>
    <mergeCell ref="C2:AP2"/>
    <mergeCell ref="C4:AP4"/>
    <mergeCell ref="K5:AO5"/>
    <mergeCell ref="K6:AO6"/>
    <mergeCell ref="E23:AN23"/>
    <mergeCell ref="J89:AF89"/>
    <mergeCell ref="AG91:AM91"/>
    <mergeCell ref="AN91:AP91"/>
    <mergeCell ref="AG93:AM93"/>
    <mergeCell ref="AN93:AP93"/>
  </mergeCells>
  <printOptions/>
  <pageMargins left="0.5833333" right="0.5833333" top="0.5" bottom="0.4666667" header="0" footer="0"/>
  <pageSetup blackAndWhite="1" fitToHeight="100" fitToWidth="1" horizontalDpi="600" verticalDpi="600" orientation="portrait" paperSize="9" scale="94" r:id="rId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0"/>
  <sheetViews>
    <sheetView showGridLines="0" workbookViewId="0" topLeftCell="A1">
      <pane ySplit="1" topLeftCell="A2" activePane="bottomLeft" state="frozen"/>
      <selection pane="topLeft" activeCell="AN82" sqref="AN82:AP82"/>
      <selection pane="bottomLeft" activeCell="C4" sqref="C4:Q4"/>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7" width="11.16015625" style="0" customWidth="1"/>
    <col min="8" max="8" width="12.5" style="0" customWidth="1"/>
    <col min="9" max="9" width="9.16015625" style="0" customWidth="1"/>
    <col min="10" max="10" width="7.83203125" style="0" customWidth="1"/>
    <col min="11" max="11" width="11.5" style="0" customWidth="1"/>
    <col min="12" max="12" width="12" style="0" customWidth="1"/>
    <col min="13" max="14" width="6" style="0" customWidth="1"/>
    <col min="15" max="15" width="2" style="0" customWidth="1"/>
    <col min="16" max="16" width="12.5" style="0" customWidth="1"/>
    <col min="17" max="17" width="7" style="0" customWidth="1"/>
    <col min="18" max="18" width="1.66796875" style="0" customWidth="1"/>
    <col min="19" max="19" width="12.5" style="0" customWidth="1"/>
    <col min="20" max="20" width="29.66015625" style="0" hidden="1" customWidth="1"/>
    <col min="21" max="21" width="16.33203125" style="0" hidden="1" customWidth="1"/>
    <col min="22" max="22" width="12.33203125" style="0" hidden="1" customWidth="1"/>
    <col min="23" max="23" width="16.33203125" style="0" hidden="1" customWidth="1"/>
    <col min="24" max="24" width="12.16015625" style="0" hidden="1" customWidth="1"/>
    <col min="25" max="25" width="15" style="0" hidden="1" customWidth="1"/>
    <col min="26" max="26" width="11" style="0" hidden="1" customWidth="1"/>
    <col min="27" max="27" width="15" style="0" hidden="1" customWidth="1"/>
    <col min="28" max="28" width="16.33203125" style="0" hidden="1" customWidth="1"/>
  </cols>
  <sheetData>
    <row r="1" spans="1:28" ht="21.75" customHeight="1">
      <c r="A1" s="97"/>
      <c r="B1" s="11"/>
      <c r="C1" s="11" t="s">
        <v>24</v>
      </c>
      <c r="D1" s="12"/>
      <c r="E1" s="11"/>
      <c r="F1" s="13"/>
      <c r="G1" s="13"/>
      <c r="H1" s="295"/>
      <c r="I1" s="295"/>
      <c r="J1" s="295"/>
      <c r="K1" s="295"/>
      <c r="L1" s="13"/>
      <c r="M1" s="11"/>
      <c r="N1" s="11"/>
      <c r="O1" s="12"/>
      <c r="P1" s="11"/>
      <c r="Q1" s="11"/>
      <c r="R1" s="11"/>
      <c r="S1" s="13"/>
      <c r="T1" s="13"/>
      <c r="U1" s="97"/>
      <c r="V1" s="97"/>
      <c r="W1" s="14"/>
      <c r="X1" s="14"/>
      <c r="Y1" s="14"/>
      <c r="Z1" s="14"/>
      <c r="AA1" s="14"/>
      <c r="AB1" s="14"/>
    </row>
    <row r="2" spans="3:28" ht="37" customHeight="1">
      <c r="C2" s="269" t="s">
        <v>4</v>
      </c>
      <c r="D2" s="270"/>
      <c r="E2" s="270"/>
      <c r="F2" s="270"/>
      <c r="G2" s="270"/>
      <c r="H2" s="270"/>
      <c r="I2" s="270"/>
      <c r="J2" s="270"/>
      <c r="K2" s="270"/>
      <c r="L2" s="270"/>
      <c r="M2" s="270"/>
      <c r="N2" s="270"/>
      <c r="O2" s="270"/>
      <c r="P2" s="270"/>
      <c r="Q2" s="270"/>
      <c r="S2" s="296"/>
      <c r="T2" s="297"/>
      <c r="U2" s="297"/>
      <c r="V2" s="297"/>
      <c r="W2" s="297"/>
      <c r="X2" s="297"/>
      <c r="Y2" s="297"/>
      <c r="Z2" s="297"/>
      <c r="AA2" s="297"/>
      <c r="AB2" s="297"/>
    </row>
    <row r="3" spans="2:18" ht="7" customHeight="1">
      <c r="B3" s="19"/>
      <c r="C3" s="20"/>
      <c r="D3" s="20"/>
      <c r="E3" s="20"/>
      <c r="F3" s="20"/>
      <c r="G3" s="20"/>
      <c r="H3" s="20"/>
      <c r="I3" s="20"/>
      <c r="J3" s="20"/>
      <c r="K3" s="20"/>
      <c r="L3" s="20"/>
      <c r="M3" s="20"/>
      <c r="N3" s="20"/>
      <c r="O3" s="20"/>
      <c r="P3" s="20"/>
      <c r="Q3" s="20"/>
      <c r="R3" s="21"/>
    </row>
    <row r="4" spans="2:20" ht="37" customHeight="1">
      <c r="B4" s="22"/>
      <c r="C4" s="271" t="s">
        <v>92</v>
      </c>
      <c r="D4" s="272"/>
      <c r="E4" s="272"/>
      <c r="F4" s="272"/>
      <c r="G4" s="272"/>
      <c r="H4" s="272"/>
      <c r="I4" s="272"/>
      <c r="J4" s="272"/>
      <c r="K4" s="272"/>
      <c r="L4" s="272"/>
      <c r="M4" s="272"/>
      <c r="N4" s="272"/>
      <c r="O4" s="272"/>
      <c r="P4" s="272"/>
      <c r="Q4" s="272"/>
      <c r="R4" s="23"/>
      <c r="T4" s="17"/>
    </row>
    <row r="5" spans="2:18" ht="7" customHeight="1">
      <c r="B5" s="22"/>
      <c r="C5" s="24"/>
      <c r="D5" s="24"/>
      <c r="E5" s="24"/>
      <c r="F5" s="24"/>
      <c r="G5" s="24"/>
      <c r="H5" s="24"/>
      <c r="I5" s="24"/>
      <c r="J5" s="24"/>
      <c r="K5" s="24"/>
      <c r="L5" s="24"/>
      <c r="M5" s="24"/>
      <c r="N5" s="24"/>
      <c r="O5" s="24"/>
      <c r="P5" s="24"/>
      <c r="Q5" s="24"/>
      <c r="R5" s="23"/>
    </row>
    <row r="6" spans="2:18" ht="41.25" customHeight="1">
      <c r="B6" s="22"/>
      <c r="C6" s="24"/>
      <c r="D6" s="28" t="s">
        <v>12</v>
      </c>
      <c r="E6" s="24"/>
      <c r="F6" s="324" t="str">
        <f>'Rekapitulace stavby'!K6</f>
        <v>VÝMĚNA KOTLŮ A TECHNOLOGIE KOTELNY
INSTALACE TERMOSTATICKÝCH VENTILŮ NA OTOPNÝCH TĚLESECH 
V OBJEKTU ZÁKLADNÍ ŠKOLY A MATEŘSKÉ ŠKOLY CERHOVICE, OKRES BEROUN</v>
      </c>
      <c r="G6" s="325"/>
      <c r="H6" s="325"/>
      <c r="I6" s="325"/>
      <c r="J6" s="325"/>
      <c r="K6" s="325"/>
      <c r="L6" s="325"/>
      <c r="M6" s="325"/>
      <c r="N6" s="325"/>
      <c r="O6" s="325"/>
      <c r="P6" s="325"/>
      <c r="Q6" s="24"/>
      <c r="R6" s="23"/>
    </row>
    <row r="7" spans="2:18" s="1" customFormat="1" ht="32.9" customHeight="1">
      <c r="B7" s="31"/>
      <c r="C7" s="32"/>
      <c r="D7" s="27" t="s">
        <v>93</v>
      </c>
      <c r="E7" s="32"/>
      <c r="F7" s="335" t="s">
        <v>94</v>
      </c>
      <c r="G7" s="315"/>
      <c r="H7" s="315"/>
      <c r="I7" s="315"/>
      <c r="J7" s="315"/>
      <c r="K7" s="315"/>
      <c r="L7" s="315"/>
      <c r="M7" s="315"/>
      <c r="N7" s="315"/>
      <c r="O7" s="315"/>
      <c r="P7" s="315"/>
      <c r="Q7" s="32"/>
      <c r="R7" s="33"/>
    </row>
    <row r="8" spans="2:18" s="1" customFormat="1" ht="14.5" customHeight="1">
      <c r="B8" s="31"/>
      <c r="C8" s="32"/>
      <c r="D8" s="161" t="s">
        <v>13</v>
      </c>
      <c r="E8" s="160"/>
      <c r="F8" s="158" t="s">
        <v>14</v>
      </c>
      <c r="G8" s="160"/>
      <c r="H8" s="160"/>
      <c r="I8" s="160"/>
      <c r="J8" s="160"/>
      <c r="K8" s="160"/>
      <c r="L8" s="160"/>
      <c r="M8" s="161" t="s">
        <v>15</v>
      </c>
      <c r="N8" s="160"/>
      <c r="O8" s="158" t="s">
        <v>2</v>
      </c>
      <c r="P8" s="160"/>
      <c r="Q8" s="32"/>
      <c r="R8" s="33"/>
    </row>
    <row r="9" spans="2:18" s="1" customFormat="1" ht="14.5" customHeight="1">
      <c r="B9" s="31"/>
      <c r="C9" s="32"/>
      <c r="D9" s="161" t="s">
        <v>16</v>
      </c>
      <c r="E9" s="160"/>
      <c r="F9" s="158" t="str">
        <f>'Rekapitulace stavby'!K8</f>
        <v>Na Dražkách 217, 267 61 Cerhovice</v>
      </c>
      <c r="G9" s="160"/>
      <c r="H9" s="160"/>
      <c r="I9" s="160"/>
      <c r="J9" s="160"/>
      <c r="K9" s="160"/>
      <c r="L9" s="160"/>
      <c r="M9" s="161" t="s">
        <v>17</v>
      </c>
      <c r="N9" s="160"/>
      <c r="O9" s="290">
        <f>'Rekapitulace stavby'!AN8</f>
        <v>44067</v>
      </c>
      <c r="P9" s="290"/>
      <c r="Q9" s="32"/>
      <c r="R9" s="33"/>
    </row>
    <row r="10" spans="2:18" s="1" customFormat="1" ht="10.9" customHeight="1">
      <c r="B10" s="31"/>
      <c r="C10" s="32"/>
      <c r="D10" s="160"/>
      <c r="E10" s="160"/>
      <c r="F10" s="160"/>
      <c r="G10" s="160"/>
      <c r="H10" s="160"/>
      <c r="I10" s="160"/>
      <c r="J10" s="160"/>
      <c r="K10" s="160"/>
      <c r="L10" s="160"/>
      <c r="M10" s="160"/>
      <c r="N10" s="160"/>
      <c r="O10" s="160"/>
      <c r="P10" s="160"/>
      <c r="Q10" s="32"/>
      <c r="R10" s="33"/>
    </row>
    <row r="11" spans="2:18" s="1" customFormat="1" ht="14.5" customHeight="1">
      <c r="B11" s="31"/>
      <c r="C11" s="32"/>
      <c r="D11" s="161" t="s">
        <v>20</v>
      </c>
      <c r="E11" s="160"/>
      <c r="F11" s="160"/>
      <c r="G11" s="160"/>
      <c r="H11" s="160"/>
      <c r="I11" s="160"/>
      <c r="J11" s="160"/>
      <c r="K11" s="160"/>
      <c r="L11" s="160"/>
      <c r="M11" s="161" t="s">
        <v>21</v>
      </c>
      <c r="N11" s="160"/>
      <c r="O11" s="316" t="str">
        <f>'Rekapitulace stavby'!AN10</f>
        <v>00233196</v>
      </c>
      <c r="P11" s="316"/>
      <c r="Q11" s="32"/>
      <c r="R11" s="33"/>
    </row>
    <row r="12" spans="2:18" s="1" customFormat="1" ht="18" customHeight="1">
      <c r="B12" s="31"/>
      <c r="C12" s="32"/>
      <c r="D12" s="160"/>
      <c r="E12" s="158" t="str">
        <f>'Rekapitulace stavby'!E11</f>
        <v>Městys Cerhovice, nám.Kapitána Kučery 10, 267 61 Cerhovice</v>
      </c>
      <c r="F12" s="160"/>
      <c r="G12" s="160"/>
      <c r="H12" s="160"/>
      <c r="I12" s="160"/>
      <c r="J12" s="160"/>
      <c r="K12" s="160"/>
      <c r="L12" s="160"/>
      <c r="M12" s="161" t="s">
        <v>22</v>
      </c>
      <c r="N12" s="160"/>
      <c r="O12" s="316" t="s">
        <v>2</v>
      </c>
      <c r="P12" s="316"/>
      <c r="Q12" s="32"/>
      <c r="R12" s="33"/>
    </row>
    <row r="13" spans="2:18" s="1" customFormat="1" ht="7" customHeight="1">
      <c r="B13" s="31"/>
      <c r="C13" s="32"/>
      <c r="D13" s="32"/>
      <c r="E13" s="32"/>
      <c r="F13" s="32"/>
      <c r="G13" s="32"/>
      <c r="H13" s="32"/>
      <c r="I13" s="32"/>
      <c r="J13" s="32"/>
      <c r="K13" s="32"/>
      <c r="L13" s="32"/>
      <c r="M13" s="32"/>
      <c r="N13" s="32"/>
      <c r="O13" s="32"/>
      <c r="P13" s="32"/>
      <c r="Q13" s="32"/>
      <c r="R13" s="33"/>
    </row>
    <row r="14" spans="2:18" s="1" customFormat="1" ht="14.5" customHeight="1">
      <c r="B14" s="31"/>
      <c r="C14" s="32"/>
      <c r="D14" s="28" t="s">
        <v>23</v>
      </c>
      <c r="E14" s="32"/>
      <c r="F14" s="32"/>
      <c r="G14" s="32"/>
      <c r="H14" s="32"/>
      <c r="I14" s="32"/>
      <c r="J14" s="32"/>
      <c r="K14" s="32"/>
      <c r="L14" s="32"/>
      <c r="M14" s="28" t="s">
        <v>21</v>
      </c>
      <c r="N14" s="32"/>
      <c r="O14" s="316" t="str">
        <f>IF('Rekapitulace stavby'!AN13="","",'Rekapitulace stavby'!AN13)</f>
        <v/>
      </c>
      <c r="P14" s="316"/>
      <c r="Q14" s="32"/>
      <c r="R14" s="33"/>
    </row>
    <row r="15" spans="2:18" s="1" customFormat="1" ht="18" customHeight="1">
      <c r="B15" s="31"/>
      <c r="C15" s="32"/>
      <c r="D15" s="32"/>
      <c r="E15" s="26" t="str">
        <f>IF('Rekapitulace stavby'!E14="","",'Rekapitulace stavby'!E14)</f>
        <v xml:space="preserve"> </v>
      </c>
      <c r="F15" s="32"/>
      <c r="G15" s="32"/>
      <c r="H15" s="32"/>
      <c r="I15" s="32"/>
      <c r="J15" s="32"/>
      <c r="K15" s="32"/>
      <c r="L15" s="32"/>
      <c r="M15" s="28" t="s">
        <v>22</v>
      </c>
      <c r="N15" s="32"/>
      <c r="O15" s="316" t="str">
        <f>IF('Rekapitulace stavby'!AN14="","",'Rekapitulace stavby'!AN14)</f>
        <v/>
      </c>
      <c r="P15" s="316"/>
      <c r="Q15" s="32"/>
      <c r="R15" s="33"/>
    </row>
    <row r="16" spans="2:18" s="1" customFormat="1" ht="7" customHeight="1">
      <c r="B16" s="31"/>
      <c r="C16" s="32"/>
      <c r="D16" s="32"/>
      <c r="E16" s="32"/>
      <c r="F16" s="32"/>
      <c r="G16" s="32"/>
      <c r="H16" s="32"/>
      <c r="I16" s="32"/>
      <c r="J16" s="32"/>
      <c r="K16" s="32"/>
      <c r="L16" s="32"/>
      <c r="M16" s="32"/>
      <c r="N16" s="32"/>
      <c r="O16" s="32"/>
      <c r="P16" s="32"/>
      <c r="Q16" s="32"/>
      <c r="R16" s="33"/>
    </row>
    <row r="17" spans="2:18" s="1" customFormat="1" ht="14.5" customHeight="1">
      <c r="B17" s="31"/>
      <c r="C17" s="32"/>
      <c r="D17" s="28" t="s">
        <v>25</v>
      </c>
      <c r="E17" s="32"/>
      <c r="F17" s="32"/>
      <c r="G17" s="32"/>
      <c r="H17" s="32"/>
      <c r="I17" s="32"/>
      <c r="J17" s="32"/>
      <c r="K17" s="32"/>
      <c r="L17" s="32"/>
      <c r="M17" s="28" t="s">
        <v>21</v>
      </c>
      <c r="N17" s="32"/>
      <c r="O17" s="316" t="s">
        <v>26</v>
      </c>
      <c r="P17" s="316"/>
      <c r="Q17" s="32"/>
      <c r="R17" s="33"/>
    </row>
    <row r="18" spans="2:18" s="1" customFormat="1" ht="18" customHeight="1">
      <c r="B18" s="31"/>
      <c r="C18" s="32"/>
      <c r="D18" s="32"/>
      <c r="E18" s="26" t="s">
        <v>27</v>
      </c>
      <c r="F18" s="32"/>
      <c r="G18" s="32"/>
      <c r="H18" s="32"/>
      <c r="I18" s="32"/>
      <c r="J18" s="32"/>
      <c r="K18" s="32"/>
      <c r="L18" s="32"/>
      <c r="M18" s="28" t="s">
        <v>22</v>
      </c>
      <c r="N18" s="32"/>
      <c r="O18" s="316" t="s">
        <v>2</v>
      </c>
      <c r="P18" s="316"/>
      <c r="Q18" s="32"/>
      <c r="R18" s="33"/>
    </row>
    <row r="19" spans="2:18" s="1" customFormat="1" ht="7" customHeight="1">
      <c r="B19" s="31"/>
      <c r="C19" s="32"/>
      <c r="D19" s="32"/>
      <c r="E19" s="32"/>
      <c r="F19" s="32"/>
      <c r="G19" s="32"/>
      <c r="H19" s="32"/>
      <c r="I19" s="32"/>
      <c r="J19" s="32"/>
      <c r="K19" s="32"/>
      <c r="L19" s="32"/>
      <c r="M19" s="32"/>
      <c r="N19" s="32"/>
      <c r="O19" s="32"/>
      <c r="P19" s="32"/>
      <c r="Q19" s="32"/>
      <c r="R19" s="33"/>
    </row>
    <row r="20" spans="2:18" s="1" customFormat="1" ht="14.5" customHeight="1">
      <c r="B20" s="31"/>
      <c r="C20" s="32"/>
      <c r="D20" s="28" t="s">
        <v>29</v>
      </c>
      <c r="E20" s="32"/>
      <c r="F20" s="32"/>
      <c r="G20" s="32"/>
      <c r="H20" s="32"/>
      <c r="I20" s="32"/>
      <c r="J20" s="32"/>
      <c r="K20" s="32"/>
      <c r="L20" s="32"/>
      <c r="M20" s="28" t="s">
        <v>21</v>
      </c>
      <c r="N20" s="32"/>
      <c r="O20" s="316" t="s">
        <v>26</v>
      </c>
      <c r="P20" s="316"/>
      <c r="Q20" s="32"/>
      <c r="R20" s="33"/>
    </row>
    <row r="21" spans="2:18" s="1" customFormat="1" ht="18" customHeight="1">
      <c r="B21" s="31"/>
      <c r="C21" s="32"/>
      <c r="D21" s="32"/>
      <c r="E21" s="158" t="s">
        <v>27</v>
      </c>
      <c r="F21" s="32"/>
      <c r="G21" s="32"/>
      <c r="H21" s="32"/>
      <c r="I21" s="32"/>
      <c r="J21" s="32"/>
      <c r="K21" s="32"/>
      <c r="L21" s="32"/>
      <c r="M21" s="28" t="s">
        <v>22</v>
      </c>
      <c r="N21" s="32"/>
      <c r="O21" s="316" t="s">
        <v>2</v>
      </c>
      <c r="P21" s="316"/>
      <c r="Q21" s="32"/>
      <c r="R21" s="33"/>
    </row>
    <row r="22" spans="2:18" s="1" customFormat="1" ht="7" customHeight="1">
      <c r="B22" s="31"/>
      <c r="C22" s="32"/>
      <c r="D22" s="32"/>
      <c r="E22" s="32"/>
      <c r="F22" s="32"/>
      <c r="G22" s="32"/>
      <c r="H22" s="32"/>
      <c r="I22" s="32"/>
      <c r="J22" s="32"/>
      <c r="K22" s="32"/>
      <c r="L22" s="32"/>
      <c r="M22" s="32"/>
      <c r="N22" s="32"/>
      <c r="O22" s="32"/>
      <c r="P22" s="32"/>
      <c r="Q22" s="32"/>
      <c r="R22" s="33"/>
    </row>
    <row r="23" spans="2:18" s="1" customFormat="1" ht="14.5" customHeight="1">
      <c r="B23" s="31"/>
      <c r="C23" s="32"/>
      <c r="D23" s="28" t="s">
        <v>30</v>
      </c>
      <c r="E23" s="32"/>
      <c r="F23" s="32"/>
      <c r="G23" s="32"/>
      <c r="H23" s="32"/>
      <c r="I23" s="32"/>
      <c r="J23" s="32"/>
      <c r="K23" s="32"/>
      <c r="L23" s="32"/>
      <c r="M23" s="32"/>
      <c r="N23" s="32"/>
      <c r="O23" s="32"/>
      <c r="P23" s="32"/>
      <c r="Q23" s="32"/>
      <c r="R23" s="33"/>
    </row>
    <row r="24" spans="2:18" s="1" customFormat="1" ht="16.5" customHeight="1">
      <c r="B24" s="31"/>
      <c r="C24" s="32"/>
      <c r="D24" s="32"/>
      <c r="E24" s="276" t="s">
        <v>2</v>
      </c>
      <c r="F24" s="276"/>
      <c r="G24" s="276"/>
      <c r="H24" s="276"/>
      <c r="I24" s="276"/>
      <c r="J24" s="276"/>
      <c r="K24" s="276"/>
      <c r="L24" s="276"/>
      <c r="M24" s="32"/>
      <c r="N24" s="32"/>
      <c r="O24" s="32"/>
      <c r="P24" s="32"/>
      <c r="Q24" s="32"/>
      <c r="R24" s="33"/>
    </row>
    <row r="25" spans="2:18" s="1" customFormat="1" ht="7" customHeight="1">
      <c r="B25" s="31"/>
      <c r="C25" s="32"/>
      <c r="D25" s="32"/>
      <c r="E25" s="32"/>
      <c r="F25" s="32"/>
      <c r="G25" s="32"/>
      <c r="H25" s="32"/>
      <c r="I25" s="32"/>
      <c r="J25" s="32"/>
      <c r="K25" s="32"/>
      <c r="L25" s="32"/>
      <c r="M25" s="32"/>
      <c r="N25" s="32"/>
      <c r="O25" s="32"/>
      <c r="P25" s="32"/>
      <c r="Q25" s="32"/>
      <c r="R25" s="33"/>
    </row>
    <row r="26" spans="2:18" s="1" customFormat="1" ht="7" customHeight="1">
      <c r="B26" s="31"/>
      <c r="C26" s="32"/>
      <c r="D26" s="47"/>
      <c r="E26" s="47"/>
      <c r="F26" s="47"/>
      <c r="G26" s="47"/>
      <c r="H26" s="47"/>
      <c r="I26" s="47"/>
      <c r="J26" s="47"/>
      <c r="K26" s="47"/>
      <c r="L26" s="47"/>
      <c r="M26" s="47"/>
      <c r="N26" s="47"/>
      <c r="O26" s="47"/>
      <c r="P26" s="47"/>
      <c r="Q26" s="32"/>
      <c r="R26" s="33"/>
    </row>
    <row r="27" spans="2:18" s="1" customFormat="1" ht="14.5" customHeight="1">
      <c r="B27" s="31"/>
      <c r="C27" s="32"/>
      <c r="D27" s="98" t="s">
        <v>95</v>
      </c>
      <c r="E27" s="32"/>
      <c r="F27" s="32"/>
      <c r="G27" s="32"/>
      <c r="H27" s="32"/>
      <c r="I27" s="32"/>
      <c r="J27" s="32"/>
      <c r="K27" s="32"/>
      <c r="L27" s="32"/>
      <c r="M27" s="333">
        <f>N88</f>
        <v>0</v>
      </c>
      <c r="N27" s="333"/>
      <c r="O27" s="333"/>
      <c r="P27" s="333"/>
      <c r="Q27" s="32"/>
      <c r="R27" s="33"/>
    </row>
    <row r="28" spans="2:18" s="1" customFormat="1" ht="14.5" customHeight="1">
      <c r="B28" s="31"/>
      <c r="C28" s="32"/>
      <c r="D28" s="30" t="s">
        <v>96</v>
      </c>
      <c r="E28" s="32"/>
      <c r="F28" s="32"/>
      <c r="G28" s="32"/>
      <c r="H28" s="32"/>
      <c r="I28" s="32"/>
      <c r="J28" s="32"/>
      <c r="K28" s="32"/>
      <c r="L28" s="32"/>
      <c r="M28" s="333">
        <f>N104</f>
        <v>0</v>
      </c>
      <c r="N28" s="333"/>
      <c r="O28" s="333"/>
      <c r="P28" s="333"/>
      <c r="Q28" s="32"/>
      <c r="R28" s="33"/>
    </row>
    <row r="29" spans="2:18" s="1" customFormat="1" ht="7" customHeight="1">
      <c r="B29" s="31"/>
      <c r="C29" s="32"/>
      <c r="D29" s="32"/>
      <c r="E29" s="32"/>
      <c r="F29" s="32"/>
      <c r="G29" s="32"/>
      <c r="H29" s="32"/>
      <c r="I29" s="32"/>
      <c r="J29" s="32"/>
      <c r="K29" s="32"/>
      <c r="L29" s="32"/>
      <c r="M29" s="32"/>
      <c r="N29" s="32"/>
      <c r="O29" s="32"/>
      <c r="P29" s="32"/>
      <c r="Q29" s="32"/>
      <c r="R29" s="33"/>
    </row>
    <row r="30" spans="2:18" s="1" customFormat="1" ht="25.4" customHeight="1">
      <c r="B30" s="31"/>
      <c r="C30" s="32"/>
      <c r="D30" s="99" t="s">
        <v>33</v>
      </c>
      <c r="E30" s="32"/>
      <c r="F30" s="32"/>
      <c r="G30" s="32"/>
      <c r="H30" s="32"/>
      <c r="I30" s="32"/>
      <c r="J30" s="32"/>
      <c r="K30" s="32"/>
      <c r="L30" s="32"/>
      <c r="M30" s="334">
        <f>ROUND(M27+M28,2)</f>
        <v>0</v>
      </c>
      <c r="N30" s="315"/>
      <c r="O30" s="315"/>
      <c r="P30" s="315"/>
      <c r="Q30" s="32"/>
      <c r="R30" s="33"/>
    </row>
    <row r="31" spans="2:18" s="1" customFormat="1" ht="7" customHeight="1">
      <c r="B31" s="31"/>
      <c r="C31" s="32"/>
      <c r="D31" s="47"/>
      <c r="E31" s="47"/>
      <c r="F31" s="47"/>
      <c r="G31" s="47"/>
      <c r="H31" s="47"/>
      <c r="I31" s="47"/>
      <c r="J31" s="47"/>
      <c r="K31" s="47"/>
      <c r="L31" s="47"/>
      <c r="M31" s="47"/>
      <c r="N31" s="47"/>
      <c r="O31" s="47"/>
      <c r="P31" s="47"/>
      <c r="Q31" s="32"/>
      <c r="R31" s="33"/>
    </row>
    <row r="32" spans="2:18" s="1" customFormat="1" ht="14.5" customHeight="1">
      <c r="B32" s="31"/>
      <c r="C32" s="32"/>
      <c r="D32" s="38" t="s">
        <v>34</v>
      </c>
      <c r="E32" s="38" t="s">
        <v>35</v>
      </c>
      <c r="F32" s="39">
        <v>0.21</v>
      </c>
      <c r="G32" s="100" t="s">
        <v>36</v>
      </c>
      <c r="H32" s="330">
        <f>M27</f>
        <v>0</v>
      </c>
      <c r="I32" s="315"/>
      <c r="J32" s="315"/>
      <c r="K32" s="32"/>
      <c r="L32" s="32"/>
      <c r="M32" s="330">
        <f>ROUND(H32*F32,2)</f>
        <v>0</v>
      </c>
      <c r="N32" s="315"/>
      <c r="O32" s="315"/>
      <c r="P32" s="315"/>
      <c r="Q32" s="32"/>
      <c r="R32" s="33"/>
    </row>
    <row r="33" spans="2:18" s="1" customFormat="1" ht="14.5" customHeight="1">
      <c r="B33" s="31"/>
      <c r="C33" s="32"/>
      <c r="D33" s="32"/>
      <c r="E33" s="38" t="s">
        <v>37</v>
      </c>
      <c r="F33" s="39">
        <v>0.15</v>
      </c>
      <c r="G33" s="100" t="s">
        <v>36</v>
      </c>
      <c r="H33" s="330">
        <v>0</v>
      </c>
      <c r="I33" s="315"/>
      <c r="J33" s="315"/>
      <c r="K33" s="32"/>
      <c r="L33" s="32"/>
      <c r="M33" s="330">
        <v>0</v>
      </c>
      <c r="N33" s="315"/>
      <c r="O33" s="315"/>
      <c r="P33" s="315"/>
      <c r="Q33" s="32"/>
      <c r="R33" s="33"/>
    </row>
    <row r="34" spans="2:18" s="1" customFormat="1" ht="14.5" customHeight="1" hidden="1">
      <c r="B34" s="31"/>
      <c r="C34" s="32"/>
      <c r="D34" s="32"/>
      <c r="E34" s="38" t="s">
        <v>38</v>
      </c>
      <c r="F34" s="39">
        <v>0.21</v>
      </c>
      <c r="G34" s="100" t="s">
        <v>36</v>
      </c>
      <c r="H34" s="330" t="e">
        <f>ROUND((SUM(#REF!)+SUM(#REF!)),2)</f>
        <v>#REF!</v>
      </c>
      <c r="I34" s="315"/>
      <c r="J34" s="315"/>
      <c r="K34" s="32"/>
      <c r="L34" s="32"/>
      <c r="M34" s="330">
        <v>0</v>
      </c>
      <c r="N34" s="315"/>
      <c r="O34" s="315"/>
      <c r="P34" s="315"/>
      <c r="Q34" s="32"/>
      <c r="R34" s="33"/>
    </row>
    <row r="35" spans="2:18" s="1" customFormat="1" ht="14.5" customHeight="1" hidden="1">
      <c r="B35" s="31"/>
      <c r="C35" s="32"/>
      <c r="D35" s="32"/>
      <c r="E35" s="38" t="s">
        <v>39</v>
      </c>
      <c r="F35" s="39">
        <v>0.15</v>
      </c>
      <c r="G35" s="100" t="s">
        <v>36</v>
      </c>
      <c r="H35" s="330" t="e">
        <f>ROUND((SUM(#REF!)+SUM(#REF!)),2)</f>
        <v>#REF!</v>
      </c>
      <c r="I35" s="315"/>
      <c r="J35" s="315"/>
      <c r="K35" s="32"/>
      <c r="L35" s="32"/>
      <c r="M35" s="330">
        <v>0</v>
      </c>
      <c r="N35" s="315"/>
      <c r="O35" s="315"/>
      <c r="P35" s="315"/>
      <c r="Q35" s="32"/>
      <c r="R35" s="33"/>
    </row>
    <row r="36" spans="2:18" s="1" customFormat="1" ht="14.5" customHeight="1" hidden="1">
      <c r="B36" s="31"/>
      <c r="C36" s="32"/>
      <c r="D36" s="32"/>
      <c r="E36" s="38" t="s">
        <v>40</v>
      </c>
      <c r="F36" s="39">
        <v>0</v>
      </c>
      <c r="G36" s="100" t="s">
        <v>36</v>
      </c>
      <c r="H36" s="330" t="e">
        <f>ROUND((SUM(#REF!)+SUM(#REF!)),2)</f>
        <v>#REF!</v>
      </c>
      <c r="I36" s="315"/>
      <c r="J36" s="315"/>
      <c r="K36" s="32"/>
      <c r="L36" s="32"/>
      <c r="M36" s="330">
        <v>0</v>
      </c>
      <c r="N36" s="315"/>
      <c r="O36" s="315"/>
      <c r="P36" s="315"/>
      <c r="Q36" s="32"/>
      <c r="R36" s="33"/>
    </row>
    <row r="37" spans="2:18" s="1" customFormat="1" ht="7" customHeight="1">
      <c r="B37" s="31"/>
      <c r="C37" s="32"/>
      <c r="D37" s="32"/>
      <c r="E37" s="32"/>
      <c r="F37" s="32"/>
      <c r="G37" s="32"/>
      <c r="H37" s="32"/>
      <c r="I37" s="32"/>
      <c r="J37" s="32"/>
      <c r="K37" s="32"/>
      <c r="L37" s="32"/>
      <c r="M37" s="32"/>
      <c r="N37" s="32"/>
      <c r="O37" s="32"/>
      <c r="P37" s="32"/>
      <c r="Q37" s="32"/>
      <c r="R37" s="33"/>
    </row>
    <row r="38" spans="2:18" s="1" customFormat="1" ht="25.4" customHeight="1">
      <c r="B38" s="31"/>
      <c r="C38" s="96"/>
      <c r="D38" s="101" t="s">
        <v>41</v>
      </c>
      <c r="E38" s="70"/>
      <c r="F38" s="70"/>
      <c r="G38" s="102" t="s">
        <v>42</v>
      </c>
      <c r="H38" s="103" t="s">
        <v>43</v>
      </c>
      <c r="I38" s="70"/>
      <c r="J38" s="70"/>
      <c r="K38" s="70"/>
      <c r="L38" s="331">
        <f>SUM(M30:M36)</f>
        <v>0</v>
      </c>
      <c r="M38" s="331"/>
      <c r="N38" s="331"/>
      <c r="O38" s="331"/>
      <c r="P38" s="332"/>
      <c r="Q38" s="96"/>
      <c r="R38" s="33"/>
    </row>
    <row r="39" spans="2:18" s="1" customFormat="1" ht="14.5" customHeight="1">
      <c r="B39" s="31"/>
      <c r="C39" s="32"/>
      <c r="D39" s="32"/>
      <c r="E39" s="32"/>
      <c r="F39" s="32"/>
      <c r="G39" s="32"/>
      <c r="H39" s="32"/>
      <c r="I39" s="32"/>
      <c r="J39" s="32"/>
      <c r="K39" s="32"/>
      <c r="L39" s="32"/>
      <c r="M39" s="32"/>
      <c r="N39" s="32"/>
      <c r="O39" s="32"/>
      <c r="P39" s="32"/>
      <c r="Q39" s="32"/>
      <c r="R39" s="33"/>
    </row>
    <row r="40" spans="2:18" s="1" customFormat="1" ht="14.5" customHeight="1">
      <c r="B40" s="31"/>
      <c r="C40" s="32"/>
      <c r="D40" s="32"/>
      <c r="E40" s="32"/>
      <c r="F40" s="32"/>
      <c r="G40" s="32"/>
      <c r="H40" s="32"/>
      <c r="I40" s="32"/>
      <c r="J40" s="32"/>
      <c r="K40" s="32"/>
      <c r="L40" s="32"/>
      <c r="M40" s="32"/>
      <c r="N40" s="32"/>
      <c r="O40" s="32"/>
      <c r="P40" s="32"/>
      <c r="Q40" s="32"/>
      <c r="R40" s="33"/>
    </row>
    <row r="41" spans="2:18" ht="13.5">
      <c r="B41" s="22"/>
      <c r="C41" s="24"/>
      <c r="D41" s="24"/>
      <c r="E41" s="24"/>
      <c r="F41" s="24"/>
      <c r="G41" s="24"/>
      <c r="H41" s="24"/>
      <c r="I41" s="24"/>
      <c r="J41" s="24"/>
      <c r="K41" s="24"/>
      <c r="L41" s="24"/>
      <c r="M41" s="24"/>
      <c r="N41" s="24"/>
      <c r="O41" s="24"/>
      <c r="P41" s="24"/>
      <c r="Q41" s="24"/>
      <c r="R41" s="23"/>
    </row>
    <row r="42" spans="2:18" ht="13.5">
      <c r="B42" s="22"/>
      <c r="C42" s="24"/>
      <c r="D42" s="24"/>
      <c r="E42" s="24"/>
      <c r="F42" s="24"/>
      <c r="G42" s="24"/>
      <c r="H42" s="24"/>
      <c r="I42" s="24"/>
      <c r="J42" s="24"/>
      <c r="K42" s="24"/>
      <c r="L42" s="24"/>
      <c r="M42" s="24"/>
      <c r="N42" s="24"/>
      <c r="O42" s="24"/>
      <c r="P42" s="24"/>
      <c r="Q42" s="24"/>
      <c r="R42" s="23"/>
    </row>
    <row r="43" spans="2:18" ht="13.5">
      <c r="B43" s="22"/>
      <c r="C43" s="24"/>
      <c r="D43" s="24"/>
      <c r="E43" s="24"/>
      <c r="F43" s="24"/>
      <c r="G43" s="24"/>
      <c r="H43" s="24"/>
      <c r="I43" s="24"/>
      <c r="J43" s="24"/>
      <c r="K43" s="24"/>
      <c r="L43" s="24"/>
      <c r="M43" s="24"/>
      <c r="N43" s="24"/>
      <c r="O43" s="24"/>
      <c r="P43" s="24"/>
      <c r="Q43" s="24"/>
      <c r="R43" s="23"/>
    </row>
    <row r="44" spans="2:18" ht="13.5">
      <c r="B44" s="22"/>
      <c r="C44" s="24"/>
      <c r="D44" s="24"/>
      <c r="E44" s="24"/>
      <c r="F44" s="24"/>
      <c r="G44" s="24"/>
      <c r="H44" s="24"/>
      <c r="I44" s="24"/>
      <c r="J44" s="24"/>
      <c r="K44" s="24"/>
      <c r="L44" s="24"/>
      <c r="M44" s="24"/>
      <c r="N44" s="24"/>
      <c r="O44" s="24"/>
      <c r="P44" s="24"/>
      <c r="Q44" s="24"/>
      <c r="R44" s="23"/>
    </row>
    <row r="45" spans="2:18" ht="13.5">
      <c r="B45" s="22"/>
      <c r="C45" s="24"/>
      <c r="D45" s="24"/>
      <c r="E45" s="24"/>
      <c r="F45" s="24"/>
      <c r="G45" s="24"/>
      <c r="H45" s="24"/>
      <c r="I45" s="24"/>
      <c r="J45" s="24"/>
      <c r="K45" s="24"/>
      <c r="L45" s="24"/>
      <c r="M45" s="24"/>
      <c r="N45" s="24"/>
      <c r="O45" s="24"/>
      <c r="P45" s="24"/>
      <c r="Q45" s="24"/>
      <c r="R45" s="23"/>
    </row>
    <row r="46" spans="2:18" ht="13.5">
      <c r="B46" s="22"/>
      <c r="C46" s="24"/>
      <c r="D46" s="24"/>
      <c r="E46" s="24"/>
      <c r="F46" s="24"/>
      <c r="G46" s="24"/>
      <c r="H46" s="24"/>
      <c r="I46" s="24"/>
      <c r="J46" s="24"/>
      <c r="K46" s="24"/>
      <c r="L46" s="24"/>
      <c r="M46" s="24"/>
      <c r="N46" s="24"/>
      <c r="O46" s="24"/>
      <c r="P46" s="24"/>
      <c r="Q46" s="24"/>
      <c r="R46" s="23"/>
    </row>
    <row r="47" spans="2:18" ht="13.5">
      <c r="B47" s="22"/>
      <c r="C47" s="24"/>
      <c r="D47" s="24"/>
      <c r="E47" s="24"/>
      <c r="F47" s="24"/>
      <c r="G47" s="24"/>
      <c r="H47" s="24"/>
      <c r="I47" s="24"/>
      <c r="J47" s="24"/>
      <c r="K47" s="24"/>
      <c r="L47" s="24"/>
      <c r="M47" s="24"/>
      <c r="N47" s="24"/>
      <c r="O47" s="24"/>
      <c r="P47" s="24"/>
      <c r="Q47" s="24"/>
      <c r="R47" s="23"/>
    </row>
    <row r="48" spans="2:18" ht="13.5">
      <c r="B48" s="22"/>
      <c r="C48" s="24"/>
      <c r="D48" s="24"/>
      <c r="E48" s="24"/>
      <c r="F48" s="24"/>
      <c r="G48" s="24"/>
      <c r="H48" s="24"/>
      <c r="I48" s="24"/>
      <c r="J48" s="24"/>
      <c r="K48" s="24"/>
      <c r="L48" s="24"/>
      <c r="M48" s="24"/>
      <c r="N48" s="24"/>
      <c r="O48" s="24"/>
      <c r="P48" s="24"/>
      <c r="Q48" s="24"/>
      <c r="R48" s="23"/>
    </row>
    <row r="49" spans="2:18" ht="13.5">
      <c r="B49" s="22"/>
      <c r="C49" s="24"/>
      <c r="D49" s="24"/>
      <c r="E49" s="24"/>
      <c r="F49" s="24"/>
      <c r="G49" s="24"/>
      <c r="H49" s="24"/>
      <c r="I49" s="24"/>
      <c r="J49" s="24"/>
      <c r="K49" s="24"/>
      <c r="L49" s="24"/>
      <c r="M49" s="24"/>
      <c r="N49" s="24"/>
      <c r="O49" s="24"/>
      <c r="P49" s="24"/>
      <c r="Q49" s="24"/>
      <c r="R49" s="23"/>
    </row>
    <row r="50" spans="2:18" s="1" customFormat="1" ht="13.5">
      <c r="B50" s="31"/>
      <c r="C50" s="32"/>
      <c r="D50" s="46" t="s">
        <v>44</v>
      </c>
      <c r="E50" s="47"/>
      <c r="F50" s="47"/>
      <c r="G50" s="47"/>
      <c r="H50" s="48"/>
      <c r="I50" s="32"/>
      <c r="J50" s="46" t="s">
        <v>45</v>
      </c>
      <c r="K50" s="47"/>
      <c r="L50" s="47"/>
      <c r="M50" s="47"/>
      <c r="N50" s="47"/>
      <c r="O50" s="47"/>
      <c r="P50" s="48"/>
      <c r="Q50" s="32"/>
      <c r="R50" s="33"/>
    </row>
    <row r="51" spans="2:18" ht="13.5">
      <c r="B51" s="22"/>
      <c r="C51" s="24"/>
      <c r="D51" s="49"/>
      <c r="E51" s="24"/>
      <c r="F51" s="24"/>
      <c r="G51" s="24"/>
      <c r="H51" s="50"/>
      <c r="I51" s="24"/>
      <c r="J51" s="49"/>
      <c r="K51" s="24"/>
      <c r="L51" s="24"/>
      <c r="M51" s="24"/>
      <c r="N51" s="24"/>
      <c r="O51" s="24"/>
      <c r="P51" s="50"/>
      <c r="Q51" s="24"/>
      <c r="R51" s="23"/>
    </row>
    <row r="52" spans="2:18" ht="13.5">
      <c r="B52" s="22"/>
      <c r="C52" s="24"/>
      <c r="D52" s="49"/>
      <c r="E52" s="24"/>
      <c r="F52" s="24"/>
      <c r="G52" s="24"/>
      <c r="H52" s="50"/>
      <c r="I52" s="24"/>
      <c r="J52" s="49"/>
      <c r="K52" s="24"/>
      <c r="L52" s="24"/>
      <c r="M52" s="24"/>
      <c r="N52" s="24"/>
      <c r="O52" s="24"/>
      <c r="P52" s="50"/>
      <c r="Q52" s="24"/>
      <c r="R52" s="23"/>
    </row>
    <row r="53" spans="2:18" ht="13.5">
      <c r="B53" s="22"/>
      <c r="C53" s="24"/>
      <c r="D53" s="49"/>
      <c r="E53" s="24"/>
      <c r="F53" s="24"/>
      <c r="G53" s="24"/>
      <c r="H53" s="50"/>
      <c r="I53" s="24"/>
      <c r="J53" s="49"/>
      <c r="K53" s="24"/>
      <c r="L53" s="24"/>
      <c r="M53" s="24"/>
      <c r="N53" s="24"/>
      <c r="O53" s="24"/>
      <c r="P53" s="50"/>
      <c r="Q53" s="24"/>
      <c r="R53" s="23"/>
    </row>
    <row r="54" spans="2:18" ht="13.5">
      <c r="B54" s="22"/>
      <c r="C54" s="24"/>
      <c r="D54" s="49"/>
      <c r="E54" s="24"/>
      <c r="F54" s="24"/>
      <c r="G54" s="24"/>
      <c r="H54" s="50"/>
      <c r="I54" s="24"/>
      <c r="J54" s="49"/>
      <c r="K54" s="24"/>
      <c r="L54" s="24"/>
      <c r="M54" s="24"/>
      <c r="N54" s="24"/>
      <c r="O54" s="24"/>
      <c r="P54" s="50"/>
      <c r="Q54" s="24"/>
      <c r="R54" s="23"/>
    </row>
    <row r="55" spans="2:18" ht="13.5">
      <c r="B55" s="22"/>
      <c r="C55" s="24"/>
      <c r="D55" s="49"/>
      <c r="E55" s="24"/>
      <c r="F55" s="24"/>
      <c r="G55" s="24"/>
      <c r="H55" s="50"/>
      <c r="I55" s="24"/>
      <c r="J55" s="49"/>
      <c r="K55" s="24"/>
      <c r="L55" s="24"/>
      <c r="M55" s="24"/>
      <c r="N55" s="24"/>
      <c r="O55" s="24"/>
      <c r="P55" s="50"/>
      <c r="Q55" s="24"/>
      <c r="R55" s="23"/>
    </row>
    <row r="56" spans="2:18" ht="13.5">
      <c r="B56" s="22"/>
      <c r="C56" s="24"/>
      <c r="D56" s="49"/>
      <c r="E56" s="24"/>
      <c r="F56" s="24"/>
      <c r="G56" s="24"/>
      <c r="H56" s="50"/>
      <c r="I56" s="24"/>
      <c r="J56" s="49"/>
      <c r="K56" s="24"/>
      <c r="L56" s="24"/>
      <c r="M56" s="24"/>
      <c r="N56" s="24"/>
      <c r="O56" s="24"/>
      <c r="P56" s="50"/>
      <c r="Q56" s="24"/>
      <c r="R56" s="23"/>
    </row>
    <row r="57" spans="2:18" ht="13.5">
      <c r="B57" s="22"/>
      <c r="C57" s="24"/>
      <c r="D57" s="49"/>
      <c r="E57" s="24"/>
      <c r="F57" s="24"/>
      <c r="G57" s="24"/>
      <c r="H57" s="50"/>
      <c r="I57" s="24"/>
      <c r="J57" s="49"/>
      <c r="K57" s="24"/>
      <c r="L57" s="24"/>
      <c r="M57" s="24"/>
      <c r="N57" s="24"/>
      <c r="O57" s="24"/>
      <c r="P57" s="50"/>
      <c r="Q57" s="24"/>
      <c r="R57" s="23"/>
    </row>
    <row r="58" spans="2:18" ht="13.5">
      <c r="B58" s="22"/>
      <c r="C58" s="24"/>
      <c r="D58" s="49"/>
      <c r="E58" s="24"/>
      <c r="F58" s="24"/>
      <c r="G58" s="24"/>
      <c r="H58" s="50"/>
      <c r="I58" s="24"/>
      <c r="J58" s="49"/>
      <c r="K58" s="24"/>
      <c r="L58" s="24"/>
      <c r="M58" s="24"/>
      <c r="N58" s="24"/>
      <c r="O58" s="24"/>
      <c r="P58" s="50"/>
      <c r="Q58" s="24"/>
      <c r="R58" s="23"/>
    </row>
    <row r="59" spans="2:18" s="1" customFormat="1" ht="13.5">
      <c r="B59" s="31"/>
      <c r="C59" s="32"/>
      <c r="D59" s="51" t="s">
        <v>46</v>
      </c>
      <c r="E59" s="52"/>
      <c r="F59" s="52"/>
      <c r="G59" s="53" t="s">
        <v>47</v>
      </c>
      <c r="H59" s="54"/>
      <c r="I59" s="32"/>
      <c r="J59" s="51" t="s">
        <v>46</v>
      </c>
      <c r="K59" s="52"/>
      <c r="L59" s="52"/>
      <c r="M59" s="52"/>
      <c r="N59" s="53" t="s">
        <v>47</v>
      </c>
      <c r="O59" s="52"/>
      <c r="P59" s="54"/>
      <c r="Q59" s="32"/>
      <c r="R59" s="33"/>
    </row>
    <row r="60" spans="2:18" ht="13.5">
      <c r="B60" s="22"/>
      <c r="C60" s="24"/>
      <c r="D60" s="24"/>
      <c r="E60" s="24"/>
      <c r="F60" s="24"/>
      <c r="G60" s="24"/>
      <c r="H60" s="24"/>
      <c r="I60" s="24"/>
      <c r="J60" s="24"/>
      <c r="K60" s="24"/>
      <c r="L60" s="24"/>
      <c r="M60" s="24"/>
      <c r="N60" s="24"/>
      <c r="O60" s="24"/>
      <c r="P60" s="24"/>
      <c r="Q60" s="24"/>
      <c r="R60" s="23"/>
    </row>
    <row r="61" spans="2:18" s="1" customFormat="1" ht="13.5">
      <c r="B61" s="31"/>
      <c r="C61" s="32"/>
      <c r="D61" s="46" t="s">
        <v>48</v>
      </c>
      <c r="E61" s="47"/>
      <c r="F61" s="47"/>
      <c r="G61" s="47"/>
      <c r="H61" s="48"/>
      <c r="I61" s="32"/>
      <c r="J61" s="46" t="s">
        <v>49</v>
      </c>
      <c r="K61" s="47"/>
      <c r="L61" s="47"/>
      <c r="M61" s="47"/>
      <c r="N61" s="47"/>
      <c r="O61" s="47"/>
      <c r="P61" s="48"/>
      <c r="Q61" s="32"/>
      <c r="R61" s="33"/>
    </row>
    <row r="62" spans="2:18" ht="13.5">
      <c r="B62" s="22"/>
      <c r="C62" s="24"/>
      <c r="D62" s="49"/>
      <c r="E62" s="24"/>
      <c r="F62" s="24"/>
      <c r="G62" s="24"/>
      <c r="H62" s="50"/>
      <c r="I62" s="24"/>
      <c r="J62" s="49"/>
      <c r="K62" s="24"/>
      <c r="L62" s="24"/>
      <c r="M62" s="24"/>
      <c r="N62" s="24"/>
      <c r="O62" s="24"/>
      <c r="P62" s="50"/>
      <c r="Q62" s="24"/>
      <c r="R62" s="23"/>
    </row>
    <row r="63" spans="2:18" ht="13.5">
      <c r="B63" s="22"/>
      <c r="C63" s="24"/>
      <c r="D63" s="49"/>
      <c r="E63" s="24"/>
      <c r="F63" s="24"/>
      <c r="G63" s="24"/>
      <c r="H63" s="50"/>
      <c r="I63" s="24"/>
      <c r="J63" s="49"/>
      <c r="K63" s="24"/>
      <c r="L63" s="24"/>
      <c r="M63" s="24"/>
      <c r="N63" s="24"/>
      <c r="O63" s="24"/>
      <c r="P63" s="50"/>
      <c r="Q63" s="24"/>
      <c r="R63" s="23"/>
    </row>
    <row r="64" spans="2:18" ht="13.5">
      <c r="B64" s="22"/>
      <c r="C64" s="24"/>
      <c r="D64" s="49"/>
      <c r="E64" s="24"/>
      <c r="F64" s="24"/>
      <c r="G64" s="24"/>
      <c r="H64" s="50"/>
      <c r="I64" s="24"/>
      <c r="J64" s="49"/>
      <c r="K64" s="24"/>
      <c r="L64" s="24"/>
      <c r="M64" s="24"/>
      <c r="N64" s="24"/>
      <c r="O64" s="24"/>
      <c r="P64" s="50"/>
      <c r="Q64" s="24"/>
      <c r="R64" s="23"/>
    </row>
    <row r="65" spans="2:18" ht="13.5">
      <c r="B65" s="22"/>
      <c r="C65" s="24"/>
      <c r="D65" s="49"/>
      <c r="E65" s="24"/>
      <c r="F65" s="24"/>
      <c r="G65" s="24"/>
      <c r="H65" s="50"/>
      <c r="I65" s="24"/>
      <c r="J65" s="49"/>
      <c r="K65" s="24"/>
      <c r="L65" s="24"/>
      <c r="M65" s="24"/>
      <c r="N65" s="24"/>
      <c r="O65" s="24"/>
      <c r="P65" s="50"/>
      <c r="Q65" s="24"/>
      <c r="R65" s="23"/>
    </row>
    <row r="66" spans="2:18" ht="13.5">
      <c r="B66" s="22"/>
      <c r="C66" s="24"/>
      <c r="D66" s="49"/>
      <c r="E66" s="24"/>
      <c r="F66" s="24"/>
      <c r="G66" s="24"/>
      <c r="H66" s="50"/>
      <c r="I66" s="24"/>
      <c r="J66" s="49"/>
      <c r="K66" s="24"/>
      <c r="L66" s="24"/>
      <c r="M66" s="24"/>
      <c r="N66" s="24"/>
      <c r="O66" s="24"/>
      <c r="P66" s="50"/>
      <c r="Q66" s="24"/>
      <c r="R66" s="23"/>
    </row>
    <row r="67" spans="2:18" ht="13.5">
      <c r="B67" s="22"/>
      <c r="C67" s="24"/>
      <c r="D67" s="49"/>
      <c r="E67" s="24"/>
      <c r="F67" s="24"/>
      <c r="G67" s="24"/>
      <c r="H67" s="50"/>
      <c r="I67" s="24"/>
      <c r="J67" s="49"/>
      <c r="K67" s="24"/>
      <c r="L67" s="24"/>
      <c r="M67" s="24"/>
      <c r="N67" s="24"/>
      <c r="O67" s="24"/>
      <c r="P67" s="50"/>
      <c r="Q67" s="24"/>
      <c r="R67" s="23"/>
    </row>
    <row r="68" spans="2:18" ht="13.5">
      <c r="B68" s="22"/>
      <c r="C68" s="24"/>
      <c r="D68" s="49"/>
      <c r="E68" s="24"/>
      <c r="F68" s="24"/>
      <c r="G68" s="24"/>
      <c r="H68" s="50"/>
      <c r="I68" s="24"/>
      <c r="J68" s="49"/>
      <c r="K68" s="24"/>
      <c r="L68" s="24"/>
      <c r="M68" s="24"/>
      <c r="N68" s="24"/>
      <c r="O68" s="24"/>
      <c r="P68" s="50"/>
      <c r="Q68" s="24"/>
      <c r="R68" s="23"/>
    </row>
    <row r="69" spans="2:18" ht="13.5">
      <c r="B69" s="22"/>
      <c r="C69" s="24"/>
      <c r="D69" s="49"/>
      <c r="E69" s="24"/>
      <c r="F69" s="24"/>
      <c r="G69" s="24"/>
      <c r="H69" s="50"/>
      <c r="I69" s="24"/>
      <c r="J69" s="49"/>
      <c r="K69" s="24"/>
      <c r="L69" s="24"/>
      <c r="M69" s="24"/>
      <c r="N69" s="24"/>
      <c r="O69" s="24"/>
      <c r="P69" s="50"/>
      <c r="Q69" s="24"/>
      <c r="R69" s="23"/>
    </row>
    <row r="70" spans="2:18" s="1" customFormat="1" ht="13.5">
      <c r="B70" s="31"/>
      <c r="C70" s="32"/>
      <c r="D70" s="51" t="s">
        <v>46</v>
      </c>
      <c r="E70" s="52"/>
      <c r="F70" s="52"/>
      <c r="G70" s="53" t="s">
        <v>47</v>
      </c>
      <c r="H70" s="54"/>
      <c r="I70" s="32"/>
      <c r="J70" s="51" t="s">
        <v>46</v>
      </c>
      <c r="K70" s="52"/>
      <c r="L70" s="52"/>
      <c r="M70" s="52"/>
      <c r="N70" s="53" t="s">
        <v>47</v>
      </c>
      <c r="O70" s="52"/>
      <c r="P70" s="54"/>
      <c r="Q70" s="32"/>
      <c r="R70" s="33"/>
    </row>
    <row r="71" spans="2:18" s="1" customFormat="1" ht="14.5" customHeight="1">
      <c r="B71" s="55"/>
      <c r="C71" s="56"/>
      <c r="D71" s="56"/>
      <c r="E71" s="56"/>
      <c r="F71" s="56"/>
      <c r="G71" s="56"/>
      <c r="H71" s="56"/>
      <c r="I71" s="56"/>
      <c r="J71" s="56"/>
      <c r="K71" s="56"/>
      <c r="L71" s="56"/>
      <c r="M71" s="56"/>
      <c r="N71" s="56"/>
      <c r="O71" s="56"/>
      <c r="P71" s="56"/>
      <c r="Q71" s="56"/>
      <c r="R71" s="57"/>
    </row>
    <row r="75" spans="2:18" s="1" customFormat="1" ht="7" customHeight="1">
      <c r="B75" s="58"/>
      <c r="C75" s="59"/>
      <c r="D75" s="59"/>
      <c r="E75" s="59"/>
      <c r="F75" s="59"/>
      <c r="G75" s="59"/>
      <c r="H75" s="59"/>
      <c r="I75" s="59"/>
      <c r="J75" s="59"/>
      <c r="K75" s="59"/>
      <c r="L75" s="59"/>
      <c r="M75" s="59"/>
      <c r="N75" s="59"/>
      <c r="O75" s="59"/>
      <c r="P75" s="59"/>
      <c r="Q75" s="59"/>
      <c r="R75" s="60"/>
    </row>
    <row r="76" spans="2:18" s="1" customFormat="1" ht="37" customHeight="1">
      <c r="B76" s="31"/>
      <c r="C76" s="271" t="s">
        <v>97</v>
      </c>
      <c r="D76" s="272"/>
      <c r="E76" s="272"/>
      <c r="F76" s="272"/>
      <c r="G76" s="272"/>
      <c r="H76" s="272"/>
      <c r="I76" s="272"/>
      <c r="J76" s="272"/>
      <c r="K76" s="272"/>
      <c r="L76" s="272"/>
      <c r="M76" s="272"/>
      <c r="N76" s="272"/>
      <c r="O76" s="272"/>
      <c r="P76" s="272"/>
      <c r="Q76" s="272"/>
      <c r="R76" s="33"/>
    </row>
    <row r="77" spans="2:18" s="1" customFormat="1" ht="7" customHeight="1">
      <c r="B77" s="31"/>
      <c r="C77" s="32"/>
      <c r="D77" s="32"/>
      <c r="E77" s="32"/>
      <c r="F77" s="32"/>
      <c r="G77" s="32"/>
      <c r="H77" s="32"/>
      <c r="I77" s="32"/>
      <c r="J77" s="32"/>
      <c r="K77" s="32"/>
      <c r="L77" s="32"/>
      <c r="M77" s="32"/>
      <c r="N77" s="32"/>
      <c r="O77" s="32"/>
      <c r="P77" s="32"/>
      <c r="Q77" s="32"/>
      <c r="R77" s="33"/>
    </row>
    <row r="78" spans="2:18" s="1" customFormat="1" ht="30" customHeight="1">
      <c r="B78" s="31"/>
      <c r="C78" s="28" t="s">
        <v>12</v>
      </c>
      <c r="D78" s="32"/>
      <c r="E78" s="32"/>
      <c r="F78" s="324" t="str">
        <f>F6</f>
        <v>VÝMĚNA KOTLŮ A TECHNOLOGIE KOTELNY
INSTALACE TERMOSTATICKÝCH VENTILŮ NA OTOPNÝCH TĚLESECH 
V OBJEKTU ZÁKLADNÍ ŠKOLY A MATEŘSKÉ ŠKOLY CERHOVICE, OKRES BEROUN</v>
      </c>
      <c r="G78" s="325"/>
      <c r="H78" s="325"/>
      <c r="I78" s="325"/>
      <c r="J78" s="325"/>
      <c r="K78" s="325"/>
      <c r="L78" s="325"/>
      <c r="M78" s="325"/>
      <c r="N78" s="325"/>
      <c r="O78" s="325"/>
      <c r="P78" s="325"/>
      <c r="Q78" s="32"/>
      <c r="R78" s="33"/>
    </row>
    <row r="79" spans="2:18" s="1" customFormat="1" ht="37" customHeight="1">
      <c r="B79" s="31"/>
      <c r="C79" s="65" t="s">
        <v>93</v>
      </c>
      <c r="D79" s="32"/>
      <c r="E79" s="32"/>
      <c r="F79" s="314" t="str">
        <f>F7</f>
        <v>SO - 01 - VÝMĚNA KOTLŮ A TECHNOLOGIE KOTELNY</v>
      </c>
      <c r="G79" s="315"/>
      <c r="H79" s="315"/>
      <c r="I79" s="315"/>
      <c r="J79" s="315"/>
      <c r="K79" s="315"/>
      <c r="L79" s="315"/>
      <c r="M79" s="315"/>
      <c r="N79" s="315"/>
      <c r="O79" s="315"/>
      <c r="P79" s="315"/>
      <c r="Q79" s="32"/>
      <c r="R79" s="33"/>
    </row>
    <row r="80" spans="2:18" s="1" customFormat="1" ht="7" customHeight="1">
      <c r="B80" s="31"/>
      <c r="C80" s="32"/>
      <c r="D80" s="32"/>
      <c r="E80" s="32"/>
      <c r="F80" s="32"/>
      <c r="G80" s="32"/>
      <c r="H80" s="32"/>
      <c r="I80" s="32"/>
      <c r="J80" s="32"/>
      <c r="K80" s="32"/>
      <c r="L80" s="32"/>
      <c r="M80" s="32"/>
      <c r="N80" s="32"/>
      <c r="O80" s="32"/>
      <c r="P80" s="32"/>
      <c r="Q80" s="32"/>
      <c r="R80" s="33"/>
    </row>
    <row r="81" spans="2:18" s="1" customFormat="1" ht="18" customHeight="1">
      <c r="B81" s="31"/>
      <c r="C81" s="28" t="s">
        <v>16</v>
      </c>
      <c r="D81" s="32"/>
      <c r="E81" s="32"/>
      <c r="F81" s="26" t="str">
        <f>F9</f>
        <v>Na Dražkách 217, 267 61 Cerhovice</v>
      </c>
      <c r="G81" s="32"/>
      <c r="H81" s="32"/>
      <c r="I81" s="32"/>
      <c r="J81" s="32"/>
      <c r="K81" s="28" t="s">
        <v>17</v>
      </c>
      <c r="L81" s="32"/>
      <c r="M81" s="290">
        <f>IF(O9="","",O9)</f>
        <v>44067</v>
      </c>
      <c r="N81" s="290"/>
      <c r="O81" s="290"/>
      <c r="P81" s="290"/>
      <c r="Q81" s="32"/>
      <c r="R81" s="33"/>
    </row>
    <row r="82" spans="2:18" s="1" customFormat="1" ht="7" customHeight="1">
      <c r="B82" s="31"/>
      <c r="C82" s="32"/>
      <c r="D82" s="32"/>
      <c r="E82" s="32"/>
      <c r="F82" s="32"/>
      <c r="G82" s="32"/>
      <c r="H82" s="32"/>
      <c r="I82" s="32"/>
      <c r="J82" s="32"/>
      <c r="K82" s="32"/>
      <c r="L82" s="32"/>
      <c r="M82" s="32"/>
      <c r="N82" s="32"/>
      <c r="O82" s="32"/>
      <c r="P82" s="32"/>
      <c r="Q82" s="32"/>
      <c r="R82" s="33"/>
    </row>
    <row r="83" spans="2:18" s="1" customFormat="1" ht="13.5">
      <c r="B83" s="31"/>
      <c r="C83" s="28" t="s">
        <v>20</v>
      </c>
      <c r="D83" s="32"/>
      <c r="E83" s="32"/>
      <c r="F83" s="26" t="str">
        <f>E12</f>
        <v>Městys Cerhovice, nám.Kapitána Kučery 10, 267 61 Cerhovice</v>
      </c>
      <c r="G83" s="32"/>
      <c r="H83" s="32"/>
      <c r="I83" s="32"/>
      <c r="J83" s="32"/>
      <c r="K83" s="28" t="s">
        <v>25</v>
      </c>
      <c r="L83" s="32"/>
      <c r="M83" s="316" t="str">
        <f>E18</f>
        <v>Ing. Karel Šimůnek</v>
      </c>
      <c r="N83" s="316"/>
      <c r="O83" s="316"/>
      <c r="P83" s="316"/>
      <c r="Q83" s="316"/>
      <c r="R83" s="33"/>
    </row>
    <row r="84" spans="2:18" s="1" customFormat="1" ht="14.5" customHeight="1">
      <c r="B84" s="31"/>
      <c r="C84" s="28" t="s">
        <v>23</v>
      </c>
      <c r="D84" s="32"/>
      <c r="E84" s="32"/>
      <c r="F84" s="26" t="str">
        <f>IF(E15="","",E15)</f>
        <v xml:space="preserve"> </v>
      </c>
      <c r="G84" s="32"/>
      <c r="H84" s="32"/>
      <c r="I84" s="32"/>
      <c r="J84" s="32"/>
      <c r="K84" s="28" t="s">
        <v>29</v>
      </c>
      <c r="L84" s="32"/>
      <c r="M84" s="316" t="str">
        <f>E21</f>
        <v>Ing. Karel Šimůnek</v>
      </c>
      <c r="N84" s="316"/>
      <c r="O84" s="316"/>
      <c r="P84" s="316"/>
      <c r="Q84" s="316"/>
      <c r="R84" s="33"/>
    </row>
    <row r="85" spans="2:18" s="1" customFormat="1" ht="10.4" customHeight="1">
      <c r="B85" s="31"/>
      <c r="C85" s="32"/>
      <c r="D85" s="32"/>
      <c r="E85" s="32"/>
      <c r="F85" s="32"/>
      <c r="G85" s="32"/>
      <c r="H85" s="32"/>
      <c r="I85" s="32"/>
      <c r="J85" s="32"/>
      <c r="K85" s="32"/>
      <c r="L85" s="32"/>
      <c r="M85" s="32"/>
      <c r="N85" s="32"/>
      <c r="O85" s="32"/>
      <c r="P85" s="32"/>
      <c r="Q85" s="32"/>
      <c r="R85" s="33"/>
    </row>
    <row r="86" spans="2:18" s="1" customFormat="1" ht="29.25" customHeight="1">
      <c r="B86" s="31"/>
      <c r="C86" s="327" t="s">
        <v>98</v>
      </c>
      <c r="D86" s="328"/>
      <c r="E86" s="328"/>
      <c r="F86" s="328"/>
      <c r="G86" s="328"/>
      <c r="H86" s="96"/>
      <c r="I86" s="96"/>
      <c r="J86" s="96"/>
      <c r="K86" s="96"/>
      <c r="L86" s="96"/>
      <c r="M86" s="96"/>
      <c r="N86" s="327" t="s">
        <v>99</v>
      </c>
      <c r="O86" s="328"/>
      <c r="P86" s="328"/>
      <c r="Q86" s="328"/>
      <c r="R86" s="33"/>
    </row>
    <row r="87" spans="2:18" s="1" customFormat="1" ht="10.4" customHeight="1">
      <c r="B87" s="31"/>
      <c r="C87" s="32"/>
      <c r="D87" s="32"/>
      <c r="E87" s="32"/>
      <c r="F87" s="32"/>
      <c r="G87" s="32"/>
      <c r="H87" s="32"/>
      <c r="I87" s="32"/>
      <c r="J87" s="32"/>
      <c r="K87" s="32"/>
      <c r="L87" s="32"/>
      <c r="M87" s="32"/>
      <c r="N87" s="32"/>
      <c r="O87" s="32"/>
      <c r="P87" s="32"/>
      <c r="Q87" s="32"/>
      <c r="R87" s="33"/>
    </row>
    <row r="88" spans="2:18" s="1" customFormat="1" ht="29.25" customHeight="1">
      <c r="B88" s="31"/>
      <c r="C88" s="104" t="s">
        <v>100</v>
      </c>
      <c r="D88" s="32"/>
      <c r="E88" s="32"/>
      <c r="F88" s="32"/>
      <c r="G88" s="32"/>
      <c r="H88" s="32"/>
      <c r="I88" s="32"/>
      <c r="J88" s="32"/>
      <c r="K88" s="32"/>
      <c r="L88" s="32"/>
      <c r="M88" s="32"/>
      <c r="N88" s="329">
        <f>N89+N92+N103</f>
        <v>0</v>
      </c>
      <c r="O88" s="321"/>
      <c r="P88" s="321"/>
      <c r="Q88" s="321"/>
      <c r="R88" s="33"/>
    </row>
    <row r="89" spans="2:18" s="6" customFormat="1" ht="25" customHeight="1">
      <c r="B89" s="105"/>
      <c r="C89" s="106"/>
      <c r="D89" s="107" t="s">
        <v>101</v>
      </c>
      <c r="E89" s="106"/>
      <c r="F89" s="106"/>
      <c r="G89" s="106"/>
      <c r="H89" s="106"/>
      <c r="I89" s="106"/>
      <c r="J89" s="106"/>
      <c r="K89" s="106"/>
      <c r="L89" s="106"/>
      <c r="M89" s="106"/>
      <c r="N89" s="301">
        <f>N124</f>
        <v>0</v>
      </c>
      <c r="O89" s="326"/>
      <c r="P89" s="326"/>
      <c r="Q89" s="326"/>
      <c r="R89" s="108"/>
    </row>
    <row r="90" spans="2:18" s="7" customFormat="1" ht="19.9" customHeight="1">
      <c r="B90" s="109"/>
      <c r="C90" s="110"/>
      <c r="D90" s="111" t="s">
        <v>102</v>
      </c>
      <c r="E90" s="110"/>
      <c r="F90" s="110"/>
      <c r="G90" s="110"/>
      <c r="H90" s="110"/>
      <c r="I90" s="110"/>
      <c r="J90" s="110"/>
      <c r="K90" s="110"/>
      <c r="L90" s="110"/>
      <c r="M90" s="110"/>
      <c r="N90" s="319">
        <f>N125</f>
        <v>0</v>
      </c>
      <c r="O90" s="320"/>
      <c r="P90" s="320"/>
      <c r="Q90" s="320"/>
      <c r="R90" s="112"/>
    </row>
    <row r="91" spans="2:18" s="7" customFormat="1" ht="19.9" customHeight="1">
      <c r="B91" s="109"/>
      <c r="C91" s="110"/>
      <c r="D91" s="111" t="s">
        <v>103</v>
      </c>
      <c r="E91" s="110"/>
      <c r="F91" s="110"/>
      <c r="G91" s="110"/>
      <c r="H91" s="110"/>
      <c r="I91" s="110"/>
      <c r="J91" s="110"/>
      <c r="K91" s="110"/>
      <c r="L91" s="110"/>
      <c r="M91" s="110"/>
      <c r="N91" s="319">
        <f>N127</f>
        <v>0</v>
      </c>
      <c r="O91" s="320"/>
      <c r="P91" s="320"/>
      <c r="Q91" s="320"/>
      <c r="R91" s="112"/>
    </row>
    <row r="92" spans="2:18" s="6" customFormat="1" ht="25" customHeight="1">
      <c r="B92" s="105"/>
      <c r="C92" s="106"/>
      <c r="D92" s="107" t="s">
        <v>104</v>
      </c>
      <c r="E92" s="106"/>
      <c r="F92" s="106"/>
      <c r="G92" s="106"/>
      <c r="H92" s="106"/>
      <c r="I92" s="106"/>
      <c r="J92" s="106"/>
      <c r="K92" s="106"/>
      <c r="L92" s="106"/>
      <c r="M92" s="106"/>
      <c r="N92" s="301">
        <f>N129</f>
        <v>0</v>
      </c>
      <c r="O92" s="326"/>
      <c r="P92" s="326"/>
      <c r="Q92" s="326"/>
      <c r="R92" s="108"/>
    </row>
    <row r="93" spans="2:18" s="7" customFormat="1" ht="19.9" customHeight="1">
      <c r="B93" s="109"/>
      <c r="C93" s="110"/>
      <c r="D93" s="111" t="s">
        <v>105</v>
      </c>
      <c r="E93" s="110"/>
      <c r="F93" s="110"/>
      <c r="G93" s="110"/>
      <c r="H93" s="110"/>
      <c r="I93" s="110"/>
      <c r="J93" s="110"/>
      <c r="K93" s="110"/>
      <c r="L93" s="110"/>
      <c r="M93" s="110"/>
      <c r="N93" s="319">
        <f>N130</f>
        <v>0</v>
      </c>
      <c r="O93" s="320"/>
      <c r="P93" s="320"/>
      <c r="Q93" s="320"/>
      <c r="R93" s="112"/>
    </row>
    <row r="94" spans="2:18" s="7" customFormat="1" ht="19.9" customHeight="1">
      <c r="B94" s="109"/>
      <c r="C94" s="110"/>
      <c r="D94" s="111" t="s">
        <v>106</v>
      </c>
      <c r="E94" s="110"/>
      <c r="F94" s="110"/>
      <c r="G94" s="110"/>
      <c r="H94" s="110"/>
      <c r="I94" s="110"/>
      <c r="J94" s="110"/>
      <c r="K94" s="110"/>
      <c r="L94" s="110"/>
      <c r="M94" s="110"/>
      <c r="N94" s="319">
        <f>N147</f>
        <v>0</v>
      </c>
      <c r="O94" s="320"/>
      <c r="P94" s="320"/>
      <c r="Q94" s="320"/>
      <c r="R94" s="112"/>
    </row>
    <row r="95" spans="2:18" s="7" customFormat="1" ht="19.9" customHeight="1">
      <c r="B95" s="109"/>
      <c r="C95" s="110"/>
      <c r="D95" s="111" t="s">
        <v>107</v>
      </c>
      <c r="E95" s="110"/>
      <c r="F95" s="110"/>
      <c r="G95" s="110"/>
      <c r="H95" s="110"/>
      <c r="I95" s="110"/>
      <c r="J95" s="110"/>
      <c r="K95" s="110"/>
      <c r="L95" s="110"/>
      <c r="M95" s="110"/>
      <c r="N95" s="319">
        <f>N156</f>
        <v>0</v>
      </c>
      <c r="O95" s="320"/>
      <c r="P95" s="320"/>
      <c r="Q95" s="320"/>
      <c r="R95" s="112"/>
    </row>
    <row r="96" spans="2:18" s="7" customFormat="1" ht="19.9" customHeight="1">
      <c r="B96" s="109"/>
      <c r="C96" s="110"/>
      <c r="D96" s="111" t="s">
        <v>108</v>
      </c>
      <c r="E96" s="110"/>
      <c r="F96" s="110"/>
      <c r="G96" s="110"/>
      <c r="H96" s="110"/>
      <c r="I96" s="110"/>
      <c r="J96" s="110"/>
      <c r="K96" s="110"/>
      <c r="L96" s="110"/>
      <c r="M96" s="110"/>
      <c r="N96" s="319">
        <f>N164</f>
        <v>0</v>
      </c>
      <c r="O96" s="320"/>
      <c r="P96" s="320"/>
      <c r="Q96" s="320"/>
      <c r="R96" s="112"/>
    </row>
    <row r="97" spans="2:18" s="7" customFormat="1" ht="19.9" customHeight="1">
      <c r="B97" s="109"/>
      <c r="C97" s="110"/>
      <c r="D97" s="111" t="s">
        <v>109</v>
      </c>
      <c r="E97" s="110"/>
      <c r="F97" s="110"/>
      <c r="G97" s="110"/>
      <c r="H97" s="110"/>
      <c r="I97" s="110"/>
      <c r="J97" s="110"/>
      <c r="K97" s="110"/>
      <c r="L97" s="110"/>
      <c r="M97" s="110"/>
      <c r="N97" s="319">
        <f>N201</f>
        <v>0</v>
      </c>
      <c r="O97" s="320"/>
      <c r="P97" s="320"/>
      <c r="Q97" s="320"/>
      <c r="R97" s="112"/>
    </row>
    <row r="98" spans="2:18" s="7" customFormat="1" ht="19.9" customHeight="1">
      <c r="B98" s="109"/>
      <c r="C98" s="110"/>
      <c r="D98" s="111" t="s">
        <v>110</v>
      </c>
      <c r="E98" s="110"/>
      <c r="F98" s="110"/>
      <c r="G98" s="110"/>
      <c r="H98" s="110"/>
      <c r="I98" s="110"/>
      <c r="J98" s="110"/>
      <c r="K98" s="110"/>
      <c r="L98" s="110"/>
      <c r="M98" s="110"/>
      <c r="N98" s="319">
        <f>N205</f>
        <v>0</v>
      </c>
      <c r="O98" s="320"/>
      <c r="P98" s="320"/>
      <c r="Q98" s="320"/>
      <c r="R98" s="112"/>
    </row>
    <row r="99" spans="2:18" s="7" customFormat="1" ht="19.9" customHeight="1">
      <c r="B99" s="109"/>
      <c r="C99" s="110"/>
      <c r="D99" s="111" t="s">
        <v>111</v>
      </c>
      <c r="E99" s="110"/>
      <c r="F99" s="110"/>
      <c r="G99" s="110"/>
      <c r="H99" s="110"/>
      <c r="I99" s="110"/>
      <c r="J99" s="110"/>
      <c r="K99" s="110"/>
      <c r="L99" s="110"/>
      <c r="M99" s="110"/>
      <c r="N99" s="319">
        <f>N224</f>
        <v>0</v>
      </c>
      <c r="O99" s="320"/>
      <c r="P99" s="320"/>
      <c r="Q99" s="320"/>
      <c r="R99" s="112"/>
    </row>
    <row r="100" spans="2:18" s="7" customFormat="1" ht="19.9" customHeight="1">
      <c r="B100" s="109"/>
      <c r="C100" s="110"/>
      <c r="D100" s="111" t="s">
        <v>112</v>
      </c>
      <c r="E100" s="110"/>
      <c r="F100" s="110"/>
      <c r="G100" s="110"/>
      <c r="H100" s="110"/>
      <c r="I100" s="110"/>
      <c r="J100" s="110"/>
      <c r="K100" s="110"/>
      <c r="L100" s="110"/>
      <c r="M100" s="110"/>
      <c r="N100" s="319">
        <f>N230</f>
        <v>0</v>
      </c>
      <c r="O100" s="320"/>
      <c r="P100" s="320"/>
      <c r="Q100" s="320"/>
      <c r="R100" s="112"/>
    </row>
    <row r="101" spans="2:18" s="7" customFormat="1" ht="19.9" customHeight="1">
      <c r="B101" s="109"/>
      <c r="C101" s="110"/>
      <c r="D101" s="111" t="s">
        <v>113</v>
      </c>
      <c r="E101" s="110"/>
      <c r="F101" s="110"/>
      <c r="G101" s="110"/>
      <c r="H101" s="110"/>
      <c r="I101" s="110"/>
      <c r="J101" s="110"/>
      <c r="K101" s="110"/>
      <c r="L101" s="110"/>
      <c r="M101" s="110"/>
      <c r="N101" s="319">
        <f>N257</f>
        <v>0</v>
      </c>
      <c r="O101" s="320"/>
      <c r="P101" s="320"/>
      <c r="Q101" s="320"/>
      <c r="R101" s="112"/>
    </row>
    <row r="102" spans="2:18" s="7" customFormat="1" ht="19.9" customHeight="1">
      <c r="B102" s="109"/>
      <c r="C102" s="110"/>
      <c r="D102" s="111" t="s">
        <v>114</v>
      </c>
      <c r="E102" s="110"/>
      <c r="F102" s="110"/>
      <c r="G102" s="110"/>
      <c r="H102" s="110"/>
      <c r="I102" s="110"/>
      <c r="J102" s="110"/>
      <c r="K102" s="110"/>
      <c r="L102" s="110"/>
      <c r="M102" s="110"/>
      <c r="N102" s="319">
        <f>N281</f>
        <v>0</v>
      </c>
      <c r="O102" s="320"/>
      <c r="P102" s="320"/>
      <c r="Q102" s="320"/>
      <c r="R102" s="112"/>
    </row>
    <row r="103" spans="2:18" s="1" customFormat="1" ht="21.75" customHeight="1">
      <c r="B103" s="31"/>
      <c r="C103" s="32"/>
      <c r="D103" s="107" t="s">
        <v>257</v>
      </c>
      <c r="E103" s="200"/>
      <c r="F103" s="200"/>
      <c r="G103" s="200"/>
      <c r="H103" s="200"/>
      <c r="I103" s="200"/>
      <c r="J103" s="200"/>
      <c r="K103" s="200"/>
      <c r="L103" s="200"/>
      <c r="M103" s="200"/>
      <c r="N103" s="301">
        <f>N289</f>
        <v>0</v>
      </c>
      <c r="O103" s="326"/>
      <c r="P103" s="326"/>
      <c r="Q103" s="326"/>
      <c r="R103" s="33"/>
    </row>
    <row r="104" spans="2:21" s="1" customFormat="1" ht="29.25" customHeight="1">
      <c r="B104" s="31"/>
      <c r="C104" s="104" t="s">
        <v>115</v>
      </c>
      <c r="D104" s="32"/>
      <c r="E104" s="32"/>
      <c r="F104" s="32"/>
      <c r="G104" s="32"/>
      <c r="H104" s="32"/>
      <c r="I104" s="32"/>
      <c r="J104" s="32"/>
      <c r="K104" s="32"/>
      <c r="L104" s="32"/>
      <c r="M104" s="32"/>
      <c r="N104" s="321">
        <v>0</v>
      </c>
      <c r="O104" s="322"/>
      <c r="P104" s="322"/>
      <c r="Q104" s="322"/>
      <c r="R104" s="33"/>
      <c r="T104" s="113"/>
      <c r="U104" s="114"/>
    </row>
    <row r="105" spans="2:18" s="1" customFormat="1" ht="18" customHeight="1">
      <c r="B105" s="31"/>
      <c r="C105" s="32"/>
      <c r="D105" s="32"/>
      <c r="E105" s="32"/>
      <c r="F105" s="32"/>
      <c r="G105" s="32"/>
      <c r="H105" s="32"/>
      <c r="I105" s="32"/>
      <c r="J105" s="32"/>
      <c r="K105" s="32"/>
      <c r="L105" s="32"/>
      <c r="M105" s="32"/>
      <c r="N105" s="32"/>
      <c r="O105" s="32"/>
      <c r="P105" s="32"/>
      <c r="Q105" s="32"/>
      <c r="R105" s="33"/>
    </row>
    <row r="106" spans="2:18" s="1" customFormat="1" ht="29.25" customHeight="1">
      <c r="B106" s="31"/>
      <c r="C106" s="95" t="s">
        <v>90</v>
      </c>
      <c r="D106" s="96"/>
      <c r="E106" s="96"/>
      <c r="F106" s="96"/>
      <c r="G106" s="96"/>
      <c r="H106" s="96"/>
      <c r="I106" s="96"/>
      <c r="J106" s="96"/>
      <c r="K106" s="96"/>
      <c r="L106" s="323">
        <f>ROUND(SUM(N88+N104),2)</f>
        <v>0</v>
      </c>
      <c r="M106" s="323"/>
      <c r="N106" s="323"/>
      <c r="O106" s="323"/>
      <c r="P106" s="323"/>
      <c r="Q106" s="323"/>
      <c r="R106" s="33"/>
    </row>
    <row r="107" spans="2:18" s="1" customFormat="1" ht="7" customHeight="1">
      <c r="B107" s="55"/>
      <c r="C107" s="56"/>
      <c r="D107" s="56"/>
      <c r="E107" s="56"/>
      <c r="F107" s="56"/>
      <c r="G107" s="56"/>
      <c r="H107" s="56"/>
      <c r="I107" s="56"/>
      <c r="J107" s="56"/>
      <c r="K107" s="56"/>
      <c r="L107" s="56"/>
      <c r="M107" s="56"/>
      <c r="N107" s="56"/>
      <c r="O107" s="56"/>
      <c r="P107" s="56"/>
      <c r="Q107" s="56"/>
      <c r="R107" s="57"/>
    </row>
    <row r="111" spans="2:18" s="1" customFormat="1" ht="7" customHeight="1">
      <c r="B111" s="58"/>
      <c r="C111" s="59"/>
      <c r="D111" s="59"/>
      <c r="E111" s="59"/>
      <c r="F111" s="59"/>
      <c r="G111" s="59"/>
      <c r="H111" s="59"/>
      <c r="I111" s="59"/>
      <c r="J111" s="59"/>
      <c r="K111" s="59"/>
      <c r="L111" s="59"/>
      <c r="M111" s="59"/>
      <c r="N111" s="59"/>
      <c r="O111" s="59"/>
      <c r="P111" s="59"/>
      <c r="Q111" s="59"/>
      <c r="R111" s="60"/>
    </row>
    <row r="112" spans="2:18" s="1" customFormat="1" ht="37" customHeight="1">
      <c r="B112" s="31"/>
      <c r="C112" s="271" t="s">
        <v>116</v>
      </c>
      <c r="D112" s="315"/>
      <c r="E112" s="315"/>
      <c r="F112" s="315"/>
      <c r="G112" s="315"/>
      <c r="H112" s="315"/>
      <c r="I112" s="315"/>
      <c r="J112" s="315"/>
      <c r="K112" s="315"/>
      <c r="L112" s="315"/>
      <c r="M112" s="315"/>
      <c r="N112" s="315"/>
      <c r="O112" s="315"/>
      <c r="P112" s="315"/>
      <c r="Q112" s="315"/>
      <c r="R112" s="33"/>
    </row>
    <row r="113" spans="2:18" s="1" customFormat="1" ht="7" customHeight="1">
      <c r="B113" s="31"/>
      <c r="C113" s="32"/>
      <c r="D113" s="32"/>
      <c r="E113" s="32"/>
      <c r="F113" s="32"/>
      <c r="G113" s="32"/>
      <c r="H113" s="32"/>
      <c r="I113" s="32"/>
      <c r="J113" s="32"/>
      <c r="K113" s="32"/>
      <c r="L113" s="32"/>
      <c r="M113" s="32"/>
      <c r="N113" s="32"/>
      <c r="O113" s="32"/>
      <c r="P113" s="32"/>
      <c r="Q113" s="32"/>
      <c r="R113" s="33"/>
    </row>
    <row r="114" spans="2:18" s="1" customFormat="1" ht="30" customHeight="1">
      <c r="B114" s="31"/>
      <c r="C114" s="28" t="s">
        <v>12</v>
      </c>
      <c r="D114" s="32"/>
      <c r="E114" s="32"/>
      <c r="F114" s="324" t="str">
        <f>F6</f>
        <v>VÝMĚNA KOTLŮ A TECHNOLOGIE KOTELNY
INSTALACE TERMOSTATICKÝCH VENTILŮ NA OTOPNÝCH TĚLESECH 
V OBJEKTU ZÁKLADNÍ ŠKOLY A MATEŘSKÉ ŠKOLY CERHOVICE, OKRES BEROUN</v>
      </c>
      <c r="G114" s="325"/>
      <c r="H114" s="325"/>
      <c r="I114" s="325"/>
      <c r="J114" s="325"/>
      <c r="K114" s="325"/>
      <c r="L114" s="325"/>
      <c r="M114" s="325"/>
      <c r="N114" s="325"/>
      <c r="O114" s="325"/>
      <c r="P114" s="325"/>
      <c r="Q114" s="32"/>
      <c r="R114" s="33"/>
    </row>
    <row r="115" spans="2:18" s="1" customFormat="1" ht="37" customHeight="1">
      <c r="B115" s="31"/>
      <c r="C115" s="65" t="s">
        <v>93</v>
      </c>
      <c r="D115" s="32"/>
      <c r="E115" s="32"/>
      <c r="F115" s="314" t="str">
        <f>F7</f>
        <v>SO - 01 - VÝMĚNA KOTLŮ A TECHNOLOGIE KOTELNY</v>
      </c>
      <c r="G115" s="315"/>
      <c r="H115" s="315"/>
      <c r="I115" s="315"/>
      <c r="J115" s="315"/>
      <c r="K115" s="315"/>
      <c r="L115" s="315"/>
      <c r="M115" s="315"/>
      <c r="N115" s="315"/>
      <c r="O115" s="315"/>
      <c r="P115" s="315"/>
      <c r="Q115" s="32"/>
      <c r="R115" s="33"/>
    </row>
    <row r="116" spans="2:18" s="1" customFormat="1" ht="7" customHeight="1">
      <c r="B116" s="31"/>
      <c r="C116" s="32"/>
      <c r="D116" s="32"/>
      <c r="E116" s="32"/>
      <c r="F116" s="32"/>
      <c r="G116" s="32"/>
      <c r="H116" s="32"/>
      <c r="I116" s="32"/>
      <c r="J116" s="32"/>
      <c r="K116" s="32"/>
      <c r="L116" s="32"/>
      <c r="M116" s="32"/>
      <c r="N116" s="32"/>
      <c r="O116" s="32"/>
      <c r="P116" s="32"/>
      <c r="Q116" s="32"/>
      <c r="R116" s="33"/>
    </row>
    <row r="117" spans="2:18" s="1" customFormat="1" ht="18" customHeight="1">
      <c r="B117" s="31"/>
      <c r="C117" s="28" t="s">
        <v>16</v>
      </c>
      <c r="D117" s="32"/>
      <c r="E117" s="32"/>
      <c r="F117" s="26" t="str">
        <f>F9</f>
        <v>Na Dražkách 217, 267 61 Cerhovice</v>
      </c>
      <c r="G117" s="32"/>
      <c r="H117" s="32"/>
      <c r="I117" s="32"/>
      <c r="J117" s="32"/>
      <c r="K117" s="28" t="s">
        <v>17</v>
      </c>
      <c r="L117" s="32"/>
      <c r="M117" s="290">
        <f>M81</f>
        <v>44067</v>
      </c>
      <c r="N117" s="290"/>
      <c r="O117" s="290"/>
      <c r="P117" s="290"/>
      <c r="Q117" s="32"/>
      <c r="R117" s="33"/>
    </row>
    <row r="118" spans="2:18" s="1" customFormat="1" ht="7" customHeight="1">
      <c r="B118" s="31"/>
      <c r="C118" s="32"/>
      <c r="D118" s="32"/>
      <c r="E118" s="32"/>
      <c r="F118" s="32"/>
      <c r="G118" s="32"/>
      <c r="H118" s="32"/>
      <c r="I118" s="32"/>
      <c r="J118" s="32"/>
      <c r="K118" s="32"/>
      <c r="L118" s="32"/>
      <c r="M118" s="32"/>
      <c r="N118" s="32"/>
      <c r="O118" s="32"/>
      <c r="P118" s="32"/>
      <c r="Q118" s="32"/>
      <c r="R118" s="33"/>
    </row>
    <row r="119" spans="2:18" s="1" customFormat="1" ht="13.5">
      <c r="B119" s="31"/>
      <c r="C119" s="28" t="s">
        <v>20</v>
      </c>
      <c r="D119" s="32"/>
      <c r="E119" s="32"/>
      <c r="F119" s="26" t="str">
        <f>E12</f>
        <v>Městys Cerhovice, nám.Kapitána Kučery 10, 267 61 Cerhovice</v>
      </c>
      <c r="G119" s="32"/>
      <c r="H119" s="32"/>
      <c r="I119" s="32"/>
      <c r="J119" s="32"/>
      <c r="K119" s="28" t="s">
        <v>25</v>
      </c>
      <c r="L119" s="32"/>
      <c r="M119" s="316" t="str">
        <f>E18</f>
        <v>Ing. Karel Šimůnek</v>
      </c>
      <c r="N119" s="316"/>
      <c r="O119" s="316"/>
      <c r="P119" s="316"/>
      <c r="Q119" s="316"/>
      <c r="R119" s="33"/>
    </row>
    <row r="120" spans="2:18" s="1" customFormat="1" ht="14.5" customHeight="1">
      <c r="B120" s="31"/>
      <c r="C120" s="28" t="s">
        <v>23</v>
      </c>
      <c r="D120" s="32"/>
      <c r="E120" s="32"/>
      <c r="F120" s="26" t="str">
        <f>IF(E15="","",E15)</f>
        <v xml:space="preserve"> </v>
      </c>
      <c r="G120" s="32"/>
      <c r="H120" s="32"/>
      <c r="I120" s="32"/>
      <c r="J120" s="32"/>
      <c r="K120" s="28" t="s">
        <v>29</v>
      </c>
      <c r="L120" s="32"/>
      <c r="M120" s="316" t="str">
        <f>E18</f>
        <v>Ing. Karel Šimůnek</v>
      </c>
      <c r="N120" s="316"/>
      <c r="O120" s="316"/>
      <c r="P120" s="316"/>
      <c r="Q120" s="316"/>
      <c r="R120" s="33"/>
    </row>
    <row r="121" spans="2:18" s="1" customFormat="1" ht="10.4" customHeight="1">
      <c r="B121" s="31"/>
      <c r="C121" s="32"/>
      <c r="D121" s="32"/>
      <c r="E121" s="32"/>
      <c r="F121" s="32"/>
      <c r="G121" s="32"/>
      <c r="H121" s="32"/>
      <c r="I121" s="32"/>
      <c r="J121" s="32"/>
      <c r="K121" s="32"/>
      <c r="L121" s="32"/>
      <c r="M121" s="32"/>
      <c r="N121" s="32"/>
      <c r="O121" s="32"/>
      <c r="P121" s="32"/>
      <c r="Q121" s="32"/>
      <c r="R121" s="33"/>
    </row>
    <row r="122" spans="2:29" s="8" customFormat="1" ht="29.25" customHeight="1">
      <c r="B122" s="115"/>
      <c r="C122" s="116" t="s">
        <v>117</v>
      </c>
      <c r="D122" s="117" t="s">
        <v>118</v>
      </c>
      <c r="E122" s="117" t="s">
        <v>52</v>
      </c>
      <c r="F122" s="317" t="s">
        <v>119</v>
      </c>
      <c r="G122" s="317"/>
      <c r="H122" s="317"/>
      <c r="I122" s="317"/>
      <c r="J122" s="117" t="s">
        <v>120</v>
      </c>
      <c r="K122" s="117" t="s">
        <v>121</v>
      </c>
      <c r="L122" s="317" t="s">
        <v>122</v>
      </c>
      <c r="M122" s="317"/>
      <c r="N122" s="317" t="s">
        <v>99</v>
      </c>
      <c r="O122" s="317"/>
      <c r="P122" s="317"/>
      <c r="Q122" s="318"/>
      <c r="R122" s="118"/>
      <c r="T122" s="71"/>
      <c r="U122" s="72"/>
      <c r="V122" s="72"/>
      <c r="W122" s="72"/>
      <c r="X122" s="72"/>
      <c r="Y122" s="72"/>
      <c r="Z122" s="72"/>
      <c r="AA122" s="73"/>
      <c r="AC122" s="1"/>
    </row>
    <row r="123" spans="2:27" s="1" customFormat="1" ht="29.25" customHeight="1">
      <c r="B123" s="31"/>
      <c r="C123" s="75" t="s">
        <v>95</v>
      </c>
      <c r="D123" s="32"/>
      <c r="E123" s="32"/>
      <c r="F123" s="32"/>
      <c r="G123" s="32"/>
      <c r="H123" s="32"/>
      <c r="I123" s="32"/>
      <c r="J123" s="32"/>
      <c r="K123" s="32"/>
      <c r="L123" s="32"/>
      <c r="M123" s="32"/>
      <c r="N123" s="298">
        <f>N124+N129</f>
        <v>0</v>
      </c>
      <c r="O123" s="299"/>
      <c r="P123" s="299"/>
      <c r="Q123" s="299"/>
      <c r="R123" s="33"/>
      <c r="T123" s="74"/>
      <c r="U123" s="47"/>
      <c r="V123" s="47"/>
      <c r="W123" s="119"/>
      <c r="X123" s="47"/>
      <c r="Y123" s="119"/>
      <c r="Z123" s="47"/>
      <c r="AA123" s="120"/>
    </row>
    <row r="124" spans="2:29" s="9" customFormat="1" ht="37.4" customHeight="1">
      <c r="B124" s="121"/>
      <c r="C124" s="122"/>
      <c r="D124" s="123" t="s">
        <v>101</v>
      </c>
      <c r="E124" s="123"/>
      <c r="F124" s="123"/>
      <c r="G124" s="123"/>
      <c r="H124" s="123"/>
      <c r="I124" s="123"/>
      <c r="J124" s="123"/>
      <c r="K124" s="123"/>
      <c r="L124" s="123"/>
      <c r="M124" s="123"/>
      <c r="N124" s="300">
        <f>N125+N127</f>
        <v>0</v>
      </c>
      <c r="O124" s="301"/>
      <c r="P124" s="301"/>
      <c r="Q124" s="301"/>
      <c r="R124" s="124"/>
      <c r="T124" s="125"/>
      <c r="U124" s="122"/>
      <c r="V124" s="122"/>
      <c r="W124" s="126"/>
      <c r="X124" s="122"/>
      <c r="Y124" s="126"/>
      <c r="Z124" s="122"/>
      <c r="AA124" s="127"/>
      <c r="AC124" s="1"/>
    </row>
    <row r="125" spans="2:29" s="9" customFormat="1" ht="19.9" customHeight="1">
      <c r="B125" s="121"/>
      <c r="C125" s="122"/>
      <c r="D125" s="128" t="s">
        <v>102</v>
      </c>
      <c r="E125" s="128"/>
      <c r="F125" s="128"/>
      <c r="G125" s="128"/>
      <c r="H125" s="128"/>
      <c r="I125" s="128"/>
      <c r="J125" s="128"/>
      <c r="K125" s="128"/>
      <c r="L125" s="128"/>
      <c r="M125" s="128"/>
      <c r="N125" s="302">
        <f>SUM(N126:Q126)</f>
        <v>0</v>
      </c>
      <c r="O125" s="303"/>
      <c r="P125" s="303"/>
      <c r="Q125" s="303"/>
      <c r="R125" s="124"/>
      <c r="S125" s="236"/>
      <c r="T125" s="125"/>
      <c r="U125" s="122"/>
      <c r="V125" s="122"/>
      <c r="W125" s="126"/>
      <c r="X125" s="122"/>
      <c r="Y125" s="126"/>
      <c r="Z125" s="122"/>
      <c r="AA125" s="127"/>
      <c r="AC125" s="1"/>
    </row>
    <row r="126" spans="2:27" s="1" customFormat="1" ht="83.25" customHeight="1">
      <c r="B126" s="129"/>
      <c r="C126" s="130">
        <v>1</v>
      </c>
      <c r="D126" s="130" t="s">
        <v>123</v>
      </c>
      <c r="E126" s="131" t="s">
        <v>426</v>
      </c>
      <c r="F126" s="308" t="s">
        <v>452</v>
      </c>
      <c r="G126" s="308"/>
      <c r="H126" s="308"/>
      <c r="I126" s="308"/>
      <c r="J126" s="132" t="s">
        <v>126</v>
      </c>
      <c r="K126" s="133">
        <v>2</v>
      </c>
      <c r="L126" s="313"/>
      <c r="M126" s="313"/>
      <c r="N126" s="293">
        <f>ROUND(L126*K126,2)</f>
        <v>0</v>
      </c>
      <c r="O126" s="293"/>
      <c r="P126" s="293"/>
      <c r="Q126" s="293"/>
      <c r="R126" s="134"/>
      <c r="T126" s="135"/>
      <c r="U126" s="40"/>
      <c r="V126" s="136"/>
      <c r="W126" s="136"/>
      <c r="X126" s="136"/>
      <c r="Y126" s="136"/>
      <c r="Z126" s="136"/>
      <c r="AA126" s="137"/>
    </row>
    <row r="127" spans="2:29" s="9" customFormat="1" ht="29.9" customHeight="1">
      <c r="B127" s="121"/>
      <c r="C127" s="122"/>
      <c r="D127" s="128" t="s">
        <v>103</v>
      </c>
      <c r="E127" s="128"/>
      <c r="F127" s="128"/>
      <c r="G127" s="128"/>
      <c r="H127" s="128"/>
      <c r="I127" s="128"/>
      <c r="J127" s="128"/>
      <c r="K127" s="128"/>
      <c r="L127" s="128"/>
      <c r="M127" s="128"/>
      <c r="N127" s="304">
        <f>N128</f>
        <v>0</v>
      </c>
      <c r="O127" s="305"/>
      <c r="P127" s="305"/>
      <c r="Q127" s="305"/>
      <c r="R127" s="124"/>
      <c r="T127" s="125"/>
      <c r="U127" s="122"/>
      <c r="V127" s="122"/>
      <c r="W127" s="126"/>
      <c r="X127" s="122"/>
      <c r="Y127" s="126"/>
      <c r="Z127" s="122"/>
      <c r="AA127" s="127"/>
      <c r="AC127" s="1"/>
    </row>
    <row r="128" spans="2:27" s="1" customFormat="1" ht="25.5" customHeight="1">
      <c r="B128" s="129"/>
      <c r="C128" s="130">
        <v>2</v>
      </c>
      <c r="D128" s="130" t="s">
        <v>123</v>
      </c>
      <c r="E128" s="131" t="s">
        <v>129</v>
      </c>
      <c r="F128" s="294" t="s">
        <v>130</v>
      </c>
      <c r="G128" s="294"/>
      <c r="H128" s="294"/>
      <c r="I128" s="294"/>
      <c r="J128" s="132" t="s">
        <v>131</v>
      </c>
      <c r="K128" s="133">
        <v>0.15</v>
      </c>
      <c r="L128" s="293"/>
      <c r="M128" s="293"/>
      <c r="N128" s="293">
        <f>ROUND(L128*K128,2)</f>
        <v>0</v>
      </c>
      <c r="O128" s="293"/>
      <c r="P128" s="293"/>
      <c r="Q128" s="293"/>
      <c r="R128" s="134"/>
      <c r="T128" s="135"/>
      <c r="U128" s="40"/>
      <c r="V128" s="136"/>
      <c r="W128" s="136"/>
      <c r="X128" s="136"/>
      <c r="Y128" s="136"/>
      <c r="Z128" s="136"/>
      <c r="AA128" s="137"/>
    </row>
    <row r="129" spans="2:29" s="9" customFormat="1" ht="37.4" customHeight="1">
      <c r="B129" s="121"/>
      <c r="C129" s="122"/>
      <c r="D129" s="123" t="s">
        <v>104</v>
      </c>
      <c r="E129" s="123"/>
      <c r="F129" s="123"/>
      <c r="G129" s="123"/>
      <c r="H129" s="123"/>
      <c r="I129" s="123"/>
      <c r="J129" s="123"/>
      <c r="K129" s="123"/>
      <c r="L129" s="123"/>
      <c r="M129" s="123"/>
      <c r="N129" s="306">
        <f>N130+N147+N156+N164+N201+N205+N224+N230+N257+N281</f>
        <v>0</v>
      </c>
      <c r="O129" s="307"/>
      <c r="P129" s="307"/>
      <c r="Q129" s="307"/>
      <c r="R129" s="124"/>
      <c r="T129" s="125"/>
      <c r="U129" s="122"/>
      <c r="V129" s="122"/>
      <c r="W129" s="126"/>
      <c r="X129" s="122"/>
      <c r="Y129" s="126"/>
      <c r="Z129" s="122"/>
      <c r="AA129" s="127"/>
      <c r="AC129" s="1"/>
    </row>
    <row r="130" spans="2:29" s="9" customFormat="1" ht="19.9" customHeight="1">
      <c r="B130" s="121"/>
      <c r="C130" s="122"/>
      <c r="D130" s="128" t="s">
        <v>105</v>
      </c>
      <c r="E130" s="128"/>
      <c r="F130" s="128"/>
      <c r="G130" s="128"/>
      <c r="H130" s="128"/>
      <c r="I130" s="128"/>
      <c r="J130" s="128"/>
      <c r="K130" s="128"/>
      <c r="L130" s="128"/>
      <c r="M130" s="128"/>
      <c r="N130" s="302">
        <f>SUM(N131:Q146)</f>
        <v>0</v>
      </c>
      <c r="O130" s="303"/>
      <c r="P130" s="303"/>
      <c r="Q130" s="303"/>
      <c r="R130" s="124"/>
      <c r="T130" s="125"/>
      <c r="U130" s="122"/>
      <c r="V130" s="122"/>
      <c r="W130" s="126"/>
      <c r="X130" s="122"/>
      <c r="Y130" s="126"/>
      <c r="Z130" s="122"/>
      <c r="AA130" s="127"/>
      <c r="AC130" s="1"/>
    </row>
    <row r="131" spans="2:27" s="1" customFormat="1" ht="25.5" customHeight="1">
      <c r="B131" s="129"/>
      <c r="C131" s="130">
        <v>3</v>
      </c>
      <c r="D131" s="130" t="s">
        <v>123</v>
      </c>
      <c r="E131" s="131" t="s">
        <v>359</v>
      </c>
      <c r="F131" s="294" t="s">
        <v>361</v>
      </c>
      <c r="G131" s="294"/>
      <c r="H131" s="294"/>
      <c r="I131" s="294"/>
      <c r="J131" s="132" t="s">
        <v>128</v>
      </c>
      <c r="K131" s="133">
        <v>20</v>
      </c>
      <c r="L131" s="293"/>
      <c r="M131" s="293"/>
      <c r="N131" s="293">
        <f>ROUND(L131*K131,2)</f>
        <v>0</v>
      </c>
      <c r="O131" s="293"/>
      <c r="P131" s="293"/>
      <c r="Q131" s="293"/>
      <c r="R131" s="134"/>
      <c r="T131" s="135"/>
      <c r="U131" s="40"/>
      <c r="V131" s="136"/>
      <c r="W131" s="136"/>
      <c r="X131" s="136"/>
      <c r="Y131" s="136"/>
      <c r="Z131" s="136"/>
      <c r="AA131" s="137"/>
    </row>
    <row r="132" spans="2:27" s="1" customFormat="1" ht="38.25" customHeight="1">
      <c r="B132" s="129"/>
      <c r="C132" s="130">
        <v>4</v>
      </c>
      <c r="D132" s="130" t="s">
        <v>123</v>
      </c>
      <c r="E132" s="131" t="s">
        <v>360</v>
      </c>
      <c r="F132" s="294" t="s">
        <v>362</v>
      </c>
      <c r="G132" s="294"/>
      <c r="H132" s="294"/>
      <c r="I132" s="294"/>
      <c r="J132" s="132" t="s">
        <v>128</v>
      </c>
      <c r="K132" s="133">
        <v>20</v>
      </c>
      <c r="L132" s="293"/>
      <c r="M132" s="293"/>
      <c r="N132" s="293">
        <f>ROUND(L132*K132,2)</f>
        <v>0</v>
      </c>
      <c r="O132" s="293"/>
      <c r="P132" s="293"/>
      <c r="Q132" s="293"/>
      <c r="R132" s="134"/>
      <c r="T132" s="135"/>
      <c r="U132" s="40"/>
      <c r="V132" s="136"/>
      <c r="W132" s="136"/>
      <c r="X132" s="136"/>
      <c r="Y132" s="136"/>
      <c r="Z132" s="136"/>
      <c r="AA132" s="137"/>
    </row>
    <row r="133" spans="2:27" s="1" customFormat="1" ht="38.25" customHeight="1">
      <c r="B133" s="129"/>
      <c r="C133" s="130">
        <v>5</v>
      </c>
      <c r="D133" s="130" t="s">
        <v>123</v>
      </c>
      <c r="E133" s="131" t="s">
        <v>136</v>
      </c>
      <c r="F133" s="294" t="s">
        <v>363</v>
      </c>
      <c r="G133" s="294"/>
      <c r="H133" s="294"/>
      <c r="I133" s="294"/>
      <c r="J133" s="132" t="s">
        <v>128</v>
      </c>
      <c r="K133" s="154">
        <v>56</v>
      </c>
      <c r="L133" s="293"/>
      <c r="M133" s="293"/>
      <c r="N133" s="293">
        <f>ROUND(L133*K133,2)</f>
        <v>0</v>
      </c>
      <c r="O133" s="293"/>
      <c r="P133" s="293"/>
      <c r="Q133" s="293"/>
      <c r="R133" s="134"/>
      <c r="T133" s="135"/>
      <c r="U133" s="40"/>
      <c r="V133" s="136"/>
      <c r="W133" s="136"/>
      <c r="X133" s="136"/>
      <c r="Y133" s="136"/>
      <c r="Z133" s="136"/>
      <c r="AA133" s="137"/>
    </row>
    <row r="134" spans="2:27" s="1" customFormat="1" ht="70.5" customHeight="1">
      <c r="B134" s="31"/>
      <c r="C134" s="32"/>
      <c r="D134" s="32"/>
      <c r="E134" s="32"/>
      <c r="F134" s="311" t="s">
        <v>350</v>
      </c>
      <c r="G134" s="312"/>
      <c r="H134" s="312"/>
      <c r="I134" s="312"/>
      <c r="J134" s="32"/>
      <c r="K134" s="152"/>
      <c r="L134" s="32"/>
      <c r="M134" s="32"/>
      <c r="N134" s="32"/>
      <c r="O134" s="32"/>
      <c r="P134" s="32"/>
      <c r="Q134" s="32"/>
      <c r="R134" s="33"/>
      <c r="T134" s="138"/>
      <c r="U134" s="32"/>
      <c r="V134" s="32"/>
      <c r="W134" s="32"/>
      <c r="X134" s="32"/>
      <c r="Y134" s="32"/>
      <c r="Z134" s="32"/>
      <c r="AA134" s="69"/>
    </row>
    <row r="135" spans="2:27" s="1" customFormat="1" ht="38.25" customHeight="1">
      <c r="B135" s="129"/>
      <c r="C135" s="130">
        <v>6</v>
      </c>
      <c r="D135" s="130" t="s">
        <v>138</v>
      </c>
      <c r="E135" s="131" t="s">
        <v>139</v>
      </c>
      <c r="F135" s="308" t="s">
        <v>364</v>
      </c>
      <c r="G135" s="308"/>
      <c r="H135" s="308"/>
      <c r="I135" s="308"/>
      <c r="J135" s="153" t="s">
        <v>128</v>
      </c>
      <c r="K135" s="154">
        <v>24</v>
      </c>
      <c r="L135" s="313"/>
      <c r="M135" s="313"/>
      <c r="N135" s="293">
        <f aca="true" t="shared" si="0" ref="N135:N141">ROUND(L135*K135,2)</f>
        <v>0</v>
      </c>
      <c r="O135" s="293"/>
      <c r="P135" s="293"/>
      <c r="Q135" s="293"/>
      <c r="R135" s="134"/>
      <c r="T135" s="135"/>
      <c r="U135" s="40"/>
      <c r="V135" s="136"/>
      <c r="W135" s="136"/>
      <c r="X135" s="136"/>
      <c r="Y135" s="136"/>
      <c r="Z135" s="136"/>
      <c r="AA135" s="137"/>
    </row>
    <row r="136" spans="2:27" s="1" customFormat="1" ht="38.25" customHeight="1">
      <c r="B136" s="129"/>
      <c r="C136" s="130">
        <v>7</v>
      </c>
      <c r="D136" s="130" t="s">
        <v>138</v>
      </c>
      <c r="E136" s="131" t="s">
        <v>141</v>
      </c>
      <c r="F136" s="308" t="s">
        <v>367</v>
      </c>
      <c r="G136" s="308"/>
      <c r="H136" s="308"/>
      <c r="I136" s="308"/>
      <c r="J136" s="153" t="s">
        <v>128</v>
      </c>
      <c r="K136" s="154">
        <v>6</v>
      </c>
      <c r="L136" s="313"/>
      <c r="M136" s="313"/>
      <c r="N136" s="293">
        <f t="shared" si="0"/>
        <v>0</v>
      </c>
      <c r="O136" s="293"/>
      <c r="P136" s="293"/>
      <c r="Q136" s="293"/>
      <c r="R136" s="134"/>
      <c r="T136" s="135"/>
      <c r="U136" s="40"/>
      <c r="V136" s="136"/>
      <c r="W136" s="136"/>
      <c r="X136" s="136"/>
      <c r="Y136" s="136"/>
      <c r="Z136" s="136"/>
      <c r="AA136" s="137"/>
    </row>
    <row r="137" spans="2:27" s="1" customFormat="1" ht="38.25" customHeight="1">
      <c r="B137" s="129"/>
      <c r="C137" s="130">
        <v>8</v>
      </c>
      <c r="D137" s="130" t="s">
        <v>138</v>
      </c>
      <c r="E137" s="131" t="s">
        <v>143</v>
      </c>
      <c r="F137" s="308" t="s">
        <v>368</v>
      </c>
      <c r="G137" s="308"/>
      <c r="H137" s="308"/>
      <c r="I137" s="308"/>
      <c r="J137" s="153" t="s">
        <v>128</v>
      </c>
      <c r="K137" s="154">
        <v>20</v>
      </c>
      <c r="L137" s="313"/>
      <c r="M137" s="313"/>
      <c r="N137" s="293">
        <f t="shared" si="0"/>
        <v>0</v>
      </c>
      <c r="O137" s="293"/>
      <c r="P137" s="293"/>
      <c r="Q137" s="293"/>
      <c r="R137" s="134"/>
      <c r="T137" s="135"/>
      <c r="U137" s="40"/>
      <c r="V137" s="136"/>
      <c r="W137" s="136"/>
      <c r="X137" s="136"/>
      <c r="Y137" s="136"/>
      <c r="Z137" s="136"/>
      <c r="AA137" s="137"/>
    </row>
    <row r="138" spans="2:27" s="1" customFormat="1" ht="38.25" customHeight="1">
      <c r="B138" s="129"/>
      <c r="C138" s="130">
        <v>9</v>
      </c>
      <c r="D138" s="130" t="s">
        <v>138</v>
      </c>
      <c r="E138" s="131" t="s">
        <v>145</v>
      </c>
      <c r="F138" s="308" t="s">
        <v>369</v>
      </c>
      <c r="G138" s="308"/>
      <c r="H138" s="308"/>
      <c r="I138" s="308"/>
      <c r="J138" s="153" t="s">
        <v>128</v>
      </c>
      <c r="K138" s="154">
        <v>2</v>
      </c>
      <c r="L138" s="313"/>
      <c r="M138" s="313"/>
      <c r="N138" s="293">
        <f t="shared" si="0"/>
        <v>0</v>
      </c>
      <c r="O138" s="293"/>
      <c r="P138" s="293"/>
      <c r="Q138" s="293"/>
      <c r="R138" s="134"/>
      <c r="T138" s="135"/>
      <c r="U138" s="40"/>
      <c r="V138" s="136"/>
      <c r="W138" s="136"/>
      <c r="X138" s="136"/>
      <c r="Y138" s="136"/>
      <c r="Z138" s="136"/>
      <c r="AA138" s="137"/>
    </row>
    <row r="139" spans="2:27" s="1" customFormat="1" ht="38.25" customHeight="1">
      <c r="B139" s="129"/>
      <c r="C139" s="130">
        <v>10</v>
      </c>
      <c r="D139" s="130" t="s">
        <v>138</v>
      </c>
      <c r="E139" s="131" t="s">
        <v>147</v>
      </c>
      <c r="F139" s="308" t="s">
        <v>370</v>
      </c>
      <c r="G139" s="308"/>
      <c r="H139" s="308"/>
      <c r="I139" s="308"/>
      <c r="J139" s="153" t="s">
        <v>128</v>
      </c>
      <c r="K139" s="154">
        <v>2</v>
      </c>
      <c r="L139" s="313"/>
      <c r="M139" s="313"/>
      <c r="N139" s="293">
        <f t="shared" si="0"/>
        <v>0</v>
      </c>
      <c r="O139" s="293"/>
      <c r="P139" s="293"/>
      <c r="Q139" s="293"/>
      <c r="R139" s="134"/>
      <c r="T139" s="135"/>
      <c r="U139" s="40"/>
      <c r="V139" s="136"/>
      <c r="W139" s="136"/>
      <c r="X139" s="136"/>
      <c r="Y139" s="136"/>
      <c r="Z139" s="136"/>
      <c r="AA139" s="137"/>
    </row>
    <row r="140" spans="2:27" s="1" customFormat="1" ht="38.25" customHeight="1">
      <c r="B140" s="129"/>
      <c r="C140" s="130">
        <v>11</v>
      </c>
      <c r="D140" s="130" t="s">
        <v>138</v>
      </c>
      <c r="E140" s="131" t="s">
        <v>153</v>
      </c>
      <c r="F140" s="308" t="s">
        <v>366</v>
      </c>
      <c r="G140" s="308"/>
      <c r="H140" s="308"/>
      <c r="I140" s="308"/>
      <c r="J140" s="153" t="s">
        <v>128</v>
      </c>
      <c r="K140" s="154">
        <v>2</v>
      </c>
      <c r="L140" s="313"/>
      <c r="M140" s="313"/>
      <c r="N140" s="293">
        <f>ROUND(L140*K140,2)</f>
        <v>0</v>
      </c>
      <c r="O140" s="293"/>
      <c r="P140" s="293"/>
      <c r="Q140" s="293"/>
      <c r="R140" s="134"/>
      <c r="T140" s="135"/>
      <c r="U140" s="40"/>
      <c r="V140" s="136"/>
      <c r="W140" s="136"/>
      <c r="X140" s="136"/>
      <c r="Y140" s="136"/>
      <c r="Z140" s="136"/>
      <c r="AA140" s="137"/>
    </row>
    <row r="141" spans="2:27" s="1" customFormat="1" ht="38.25" customHeight="1">
      <c r="B141" s="129"/>
      <c r="C141" s="130">
        <v>12</v>
      </c>
      <c r="D141" s="130" t="s">
        <v>123</v>
      </c>
      <c r="E141" s="131" t="s">
        <v>149</v>
      </c>
      <c r="F141" s="294" t="s">
        <v>365</v>
      </c>
      <c r="G141" s="294"/>
      <c r="H141" s="294"/>
      <c r="I141" s="294"/>
      <c r="J141" s="132" t="s">
        <v>128</v>
      </c>
      <c r="K141" s="154">
        <v>20</v>
      </c>
      <c r="L141" s="293"/>
      <c r="M141" s="293"/>
      <c r="N141" s="293">
        <f t="shared" si="0"/>
        <v>0</v>
      </c>
      <c r="O141" s="293"/>
      <c r="P141" s="293"/>
      <c r="Q141" s="293"/>
      <c r="R141" s="134"/>
      <c r="T141" s="135"/>
      <c r="U141" s="40"/>
      <c r="V141" s="136"/>
      <c r="W141" s="136"/>
      <c r="X141" s="136"/>
      <c r="Y141" s="136"/>
      <c r="Z141" s="136"/>
      <c r="AA141" s="137"/>
    </row>
    <row r="142" spans="2:27" s="1" customFormat="1" ht="79.5" customHeight="1">
      <c r="B142" s="31"/>
      <c r="C142" s="32"/>
      <c r="D142" s="32"/>
      <c r="E142" s="32"/>
      <c r="F142" s="311" t="s">
        <v>350</v>
      </c>
      <c r="G142" s="312"/>
      <c r="H142" s="312"/>
      <c r="I142" s="312"/>
      <c r="J142" s="32"/>
      <c r="K142" s="152"/>
      <c r="L142" s="32"/>
      <c r="M142" s="32"/>
      <c r="N142" s="32"/>
      <c r="O142" s="32"/>
      <c r="P142" s="32"/>
      <c r="Q142" s="32"/>
      <c r="R142" s="33"/>
      <c r="T142" s="138"/>
      <c r="U142" s="32"/>
      <c r="V142" s="32"/>
      <c r="W142" s="32"/>
      <c r="X142" s="32"/>
      <c r="Y142" s="32"/>
      <c r="Z142" s="32"/>
      <c r="AA142" s="69"/>
    </row>
    <row r="143" spans="2:27" s="1" customFormat="1" ht="38.25" customHeight="1">
      <c r="B143" s="129"/>
      <c r="C143" s="130">
        <v>13</v>
      </c>
      <c r="D143" s="130" t="s">
        <v>138</v>
      </c>
      <c r="E143" s="131" t="s">
        <v>151</v>
      </c>
      <c r="F143" s="308" t="s">
        <v>707</v>
      </c>
      <c r="G143" s="308"/>
      <c r="H143" s="308"/>
      <c r="I143" s="308"/>
      <c r="J143" s="153" t="s">
        <v>128</v>
      </c>
      <c r="K143" s="154">
        <v>2</v>
      </c>
      <c r="L143" s="313"/>
      <c r="M143" s="313"/>
      <c r="N143" s="293">
        <f>ROUND(L143*K143,2)</f>
        <v>0</v>
      </c>
      <c r="O143" s="293"/>
      <c r="P143" s="293"/>
      <c r="Q143" s="293"/>
      <c r="R143" s="134"/>
      <c r="T143" s="135"/>
      <c r="U143" s="40"/>
      <c r="V143" s="136"/>
      <c r="W143" s="136"/>
      <c r="X143" s="136"/>
      <c r="Y143" s="136"/>
      <c r="Z143" s="136"/>
      <c r="AA143" s="137"/>
    </row>
    <row r="144" spans="2:27" s="1" customFormat="1" ht="38.25" customHeight="1">
      <c r="B144" s="129"/>
      <c r="C144" s="130">
        <v>14</v>
      </c>
      <c r="D144" s="130" t="s">
        <v>138</v>
      </c>
      <c r="E144" s="131" t="s">
        <v>152</v>
      </c>
      <c r="F144" s="308" t="s">
        <v>708</v>
      </c>
      <c r="G144" s="308"/>
      <c r="H144" s="308"/>
      <c r="I144" s="308"/>
      <c r="J144" s="153" t="s">
        <v>128</v>
      </c>
      <c r="K144" s="154">
        <v>12</v>
      </c>
      <c r="L144" s="313"/>
      <c r="M144" s="313"/>
      <c r="N144" s="293">
        <f>ROUND(L144*K144,2)</f>
        <v>0</v>
      </c>
      <c r="O144" s="293"/>
      <c r="P144" s="293"/>
      <c r="Q144" s="293"/>
      <c r="R144" s="134"/>
      <c r="T144" s="135"/>
      <c r="U144" s="40"/>
      <c r="V144" s="136"/>
      <c r="W144" s="136"/>
      <c r="X144" s="136"/>
      <c r="Y144" s="136"/>
      <c r="Z144" s="136"/>
      <c r="AA144" s="137"/>
    </row>
    <row r="145" spans="2:27" s="1" customFormat="1" ht="38.25" customHeight="1">
      <c r="B145" s="129"/>
      <c r="C145" s="130">
        <v>15</v>
      </c>
      <c r="D145" s="130" t="s">
        <v>138</v>
      </c>
      <c r="E145" s="131" t="s">
        <v>153</v>
      </c>
      <c r="F145" s="308" t="s">
        <v>371</v>
      </c>
      <c r="G145" s="308"/>
      <c r="H145" s="308"/>
      <c r="I145" s="308"/>
      <c r="J145" s="153" t="s">
        <v>128</v>
      </c>
      <c r="K145" s="154">
        <v>6</v>
      </c>
      <c r="L145" s="313"/>
      <c r="M145" s="313"/>
      <c r="N145" s="293">
        <f>ROUND(L145*K145,2)</f>
        <v>0</v>
      </c>
      <c r="O145" s="293"/>
      <c r="P145" s="293"/>
      <c r="Q145" s="293"/>
      <c r="R145" s="134"/>
      <c r="T145" s="135"/>
      <c r="U145" s="40"/>
      <c r="V145" s="136"/>
      <c r="W145" s="136"/>
      <c r="X145" s="136"/>
      <c r="Y145" s="136"/>
      <c r="Z145" s="136"/>
      <c r="AA145" s="137"/>
    </row>
    <row r="146" spans="2:27" s="1" customFormat="1" ht="25.5" customHeight="1">
      <c r="B146" s="129"/>
      <c r="C146" s="130">
        <v>16</v>
      </c>
      <c r="D146" s="130" t="s">
        <v>123</v>
      </c>
      <c r="E146" s="131" t="s">
        <v>440</v>
      </c>
      <c r="F146" s="308" t="s">
        <v>439</v>
      </c>
      <c r="G146" s="308"/>
      <c r="H146" s="308"/>
      <c r="I146" s="308"/>
      <c r="J146" s="153" t="s">
        <v>155</v>
      </c>
      <c r="K146" s="154">
        <v>325.364</v>
      </c>
      <c r="L146" s="313"/>
      <c r="M146" s="313"/>
      <c r="N146" s="293">
        <f>ROUND(L146*K146,2)</f>
        <v>0</v>
      </c>
      <c r="O146" s="293"/>
      <c r="P146" s="293"/>
      <c r="Q146" s="293"/>
      <c r="R146" s="134"/>
      <c r="T146" s="135"/>
      <c r="U146" s="40"/>
      <c r="V146" s="136"/>
      <c r="W146" s="136"/>
      <c r="X146" s="136"/>
      <c r="Y146" s="136"/>
      <c r="Z146" s="136"/>
      <c r="AA146" s="137"/>
    </row>
    <row r="147" spans="2:29" s="9" customFormat="1" ht="29.9" customHeight="1">
      <c r="B147" s="121"/>
      <c r="C147" s="122"/>
      <c r="D147" s="128" t="s">
        <v>106</v>
      </c>
      <c r="E147" s="128"/>
      <c r="F147" s="128"/>
      <c r="G147" s="128"/>
      <c r="H147" s="128"/>
      <c r="I147" s="128"/>
      <c r="J147" s="128"/>
      <c r="K147" s="192"/>
      <c r="L147" s="128"/>
      <c r="M147" s="128"/>
      <c r="N147" s="304">
        <f>SUM(N148:Q155)</f>
        <v>0</v>
      </c>
      <c r="O147" s="305"/>
      <c r="P147" s="305"/>
      <c r="Q147" s="305"/>
      <c r="R147" s="124"/>
      <c r="S147" s="149"/>
      <c r="T147" s="125"/>
      <c r="U147" s="122"/>
      <c r="V147" s="122"/>
      <c r="W147" s="126"/>
      <c r="X147" s="122"/>
      <c r="Y147" s="126"/>
      <c r="Z147" s="122"/>
      <c r="AA147" s="127"/>
      <c r="AC147" s="1"/>
    </row>
    <row r="148" spans="2:27" s="1" customFormat="1" ht="38.25" customHeight="1">
      <c r="B148" s="129"/>
      <c r="C148" s="130">
        <v>17</v>
      </c>
      <c r="D148" s="130" t="s">
        <v>123</v>
      </c>
      <c r="E148" s="131" t="s">
        <v>157</v>
      </c>
      <c r="F148" s="294" t="s">
        <v>158</v>
      </c>
      <c r="G148" s="294"/>
      <c r="H148" s="294"/>
      <c r="I148" s="294"/>
      <c r="J148" s="132" t="s">
        <v>126</v>
      </c>
      <c r="K148" s="133">
        <v>2</v>
      </c>
      <c r="L148" s="293"/>
      <c r="M148" s="293"/>
      <c r="N148" s="293">
        <f>ROUND(L148*K148,2)</f>
        <v>0</v>
      </c>
      <c r="O148" s="293"/>
      <c r="P148" s="293"/>
      <c r="Q148" s="293"/>
      <c r="R148" s="134"/>
      <c r="T148" s="135"/>
      <c r="U148" s="40"/>
      <c r="V148" s="136"/>
      <c r="W148" s="136"/>
      <c r="X148" s="136"/>
      <c r="Y148" s="136"/>
      <c r="Z148" s="136"/>
      <c r="AA148" s="137"/>
    </row>
    <row r="149" spans="2:27" s="1" customFormat="1" ht="25.5" customHeight="1">
      <c r="B149" s="129"/>
      <c r="C149" s="130">
        <v>18</v>
      </c>
      <c r="D149" s="130" t="s">
        <v>138</v>
      </c>
      <c r="E149" s="131" t="s">
        <v>528</v>
      </c>
      <c r="F149" s="308" t="s">
        <v>356</v>
      </c>
      <c r="G149" s="308"/>
      <c r="H149" s="308"/>
      <c r="I149" s="308"/>
      <c r="J149" s="153" t="s">
        <v>160</v>
      </c>
      <c r="K149" s="154">
        <v>2</v>
      </c>
      <c r="L149" s="313"/>
      <c r="M149" s="313"/>
      <c r="N149" s="293">
        <f>ROUND(L149*K149,2)</f>
        <v>0</v>
      </c>
      <c r="O149" s="293"/>
      <c r="P149" s="293"/>
      <c r="Q149" s="293"/>
      <c r="R149" s="134"/>
      <c r="T149" s="135"/>
      <c r="U149" s="40"/>
      <c r="V149" s="136"/>
      <c r="W149" s="136"/>
      <c r="X149" s="136"/>
      <c r="Y149" s="136"/>
      <c r="Z149" s="136"/>
      <c r="AA149" s="137"/>
    </row>
    <row r="150" spans="2:27" s="1" customFormat="1" ht="164.25" customHeight="1">
      <c r="B150" s="31"/>
      <c r="C150" s="32"/>
      <c r="D150" s="32"/>
      <c r="E150" s="32"/>
      <c r="F150" s="309" t="s">
        <v>526</v>
      </c>
      <c r="G150" s="310"/>
      <c r="H150" s="310"/>
      <c r="I150" s="310"/>
      <c r="J150" s="152"/>
      <c r="K150" s="152"/>
      <c r="L150" s="152"/>
      <c r="M150" s="152"/>
      <c r="N150" s="32"/>
      <c r="O150" s="32"/>
      <c r="P150" s="32"/>
      <c r="Q150" s="32"/>
      <c r="R150" s="33"/>
      <c r="T150" s="138"/>
      <c r="U150" s="32"/>
      <c r="V150" s="32"/>
      <c r="W150" s="32"/>
      <c r="X150" s="32"/>
      <c r="Y150" s="32"/>
      <c r="Z150" s="32"/>
      <c r="AA150" s="69"/>
    </row>
    <row r="151" spans="2:27" s="1" customFormat="1" ht="16.5" customHeight="1">
      <c r="B151" s="129"/>
      <c r="C151" s="130">
        <v>19</v>
      </c>
      <c r="D151" s="130" t="s">
        <v>138</v>
      </c>
      <c r="E151" s="131" t="s">
        <v>527</v>
      </c>
      <c r="F151" s="308" t="s">
        <v>162</v>
      </c>
      <c r="G151" s="308"/>
      <c r="H151" s="308"/>
      <c r="I151" s="308"/>
      <c r="J151" s="153" t="s">
        <v>163</v>
      </c>
      <c r="K151" s="154">
        <v>2</v>
      </c>
      <c r="L151" s="313"/>
      <c r="M151" s="313"/>
      <c r="N151" s="293">
        <f>ROUND(L151*K151,2)</f>
        <v>0</v>
      </c>
      <c r="O151" s="293"/>
      <c r="P151" s="293"/>
      <c r="Q151" s="293"/>
      <c r="R151" s="134"/>
      <c r="T151" s="135"/>
      <c r="U151" s="40"/>
      <c r="V151" s="136"/>
      <c r="W151" s="136"/>
      <c r="X151" s="136"/>
      <c r="Y151" s="136"/>
      <c r="Z151" s="136"/>
      <c r="AA151" s="137"/>
    </row>
    <row r="152" spans="2:27" s="1" customFormat="1" ht="149.25" customHeight="1">
      <c r="B152" s="31"/>
      <c r="C152" s="32"/>
      <c r="D152" s="32"/>
      <c r="E152" s="32"/>
      <c r="F152" s="309" t="s">
        <v>425</v>
      </c>
      <c r="G152" s="310"/>
      <c r="H152" s="310"/>
      <c r="I152" s="310"/>
      <c r="J152" s="152"/>
      <c r="K152" s="152"/>
      <c r="L152" s="152"/>
      <c r="M152" s="152"/>
      <c r="N152" s="32"/>
      <c r="O152" s="32"/>
      <c r="P152" s="32"/>
      <c r="Q152" s="32"/>
      <c r="R152" s="33"/>
      <c r="T152" s="138"/>
      <c r="U152" s="32"/>
      <c r="V152" s="32"/>
      <c r="W152" s="32"/>
      <c r="X152" s="32"/>
      <c r="Y152" s="32"/>
      <c r="Z152" s="32"/>
      <c r="AA152" s="69"/>
    </row>
    <row r="153" spans="2:27" s="1" customFormat="1" ht="25.5" customHeight="1">
      <c r="B153" s="129"/>
      <c r="C153" s="130">
        <v>20</v>
      </c>
      <c r="D153" s="130" t="s">
        <v>123</v>
      </c>
      <c r="E153" s="131" t="s">
        <v>164</v>
      </c>
      <c r="F153" s="308" t="s">
        <v>441</v>
      </c>
      <c r="G153" s="308"/>
      <c r="H153" s="308"/>
      <c r="I153" s="308"/>
      <c r="J153" s="153" t="s">
        <v>163</v>
      </c>
      <c r="K153" s="154">
        <v>2</v>
      </c>
      <c r="L153" s="313"/>
      <c r="M153" s="313"/>
      <c r="N153" s="293">
        <f>ROUND(L153*K153,2)</f>
        <v>0</v>
      </c>
      <c r="O153" s="293"/>
      <c r="P153" s="293"/>
      <c r="Q153" s="293"/>
      <c r="R153" s="134"/>
      <c r="T153" s="135"/>
      <c r="U153" s="40"/>
      <c r="V153" s="136"/>
      <c r="W153" s="136"/>
      <c r="X153" s="136"/>
      <c r="Y153" s="136"/>
      <c r="Z153" s="136"/>
      <c r="AA153" s="137"/>
    </row>
    <row r="154" spans="2:27" s="1" customFormat="1" ht="84.75" customHeight="1">
      <c r="B154" s="31"/>
      <c r="C154" s="32"/>
      <c r="D154" s="32"/>
      <c r="E154" s="32"/>
      <c r="F154" s="311" t="s">
        <v>442</v>
      </c>
      <c r="G154" s="312"/>
      <c r="H154" s="312"/>
      <c r="I154" s="312"/>
      <c r="J154" s="32"/>
      <c r="K154" s="32"/>
      <c r="L154" s="32"/>
      <c r="M154" s="32"/>
      <c r="N154" s="32"/>
      <c r="O154" s="32"/>
      <c r="P154" s="32"/>
      <c r="Q154" s="32"/>
      <c r="R154" s="33"/>
      <c r="T154" s="138"/>
      <c r="U154" s="32"/>
      <c r="V154" s="32"/>
      <c r="W154" s="32"/>
      <c r="X154" s="32"/>
      <c r="Y154" s="32"/>
      <c r="Z154" s="32"/>
      <c r="AA154" s="69"/>
    </row>
    <row r="155" spans="2:27" s="1" customFormat="1" ht="25.5" customHeight="1">
      <c r="B155" s="129"/>
      <c r="C155" s="130">
        <v>21</v>
      </c>
      <c r="D155" s="130" t="s">
        <v>123</v>
      </c>
      <c r="E155" s="131" t="s">
        <v>372</v>
      </c>
      <c r="F155" s="294" t="s">
        <v>443</v>
      </c>
      <c r="G155" s="294"/>
      <c r="H155" s="294"/>
      <c r="I155" s="294"/>
      <c r="J155" s="132" t="s">
        <v>131</v>
      </c>
      <c r="K155" s="133">
        <f>0.6+0.6+0.1</f>
        <v>1.3</v>
      </c>
      <c r="L155" s="293"/>
      <c r="M155" s="293"/>
      <c r="N155" s="293">
        <f>ROUND(L155*K155,2)</f>
        <v>0</v>
      </c>
      <c r="O155" s="293"/>
      <c r="P155" s="293"/>
      <c r="Q155" s="293"/>
      <c r="R155" s="134"/>
      <c r="T155" s="135"/>
      <c r="U155" s="40"/>
      <c r="V155" s="136"/>
      <c r="W155" s="136"/>
      <c r="X155" s="136"/>
      <c r="Y155" s="136"/>
      <c r="Z155" s="136"/>
      <c r="AA155" s="137"/>
    </row>
    <row r="156" spans="2:29" s="9" customFormat="1" ht="29.9" customHeight="1">
      <c r="B156" s="121"/>
      <c r="C156" s="122"/>
      <c r="D156" s="128" t="s">
        <v>107</v>
      </c>
      <c r="E156" s="128"/>
      <c r="F156" s="128"/>
      <c r="G156" s="128"/>
      <c r="H156" s="128"/>
      <c r="I156" s="128"/>
      <c r="J156" s="128"/>
      <c r="K156" s="128"/>
      <c r="L156" s="128"/>
      <c r="M156" s="128"/>
      <c r="N156" s="304">
        <f>SUM(N157:Q163)</f>
        <v>0</v>
      </c>
      <c r="O156" s="305"/>
      <c r="P156" s="305"/>
      <c r="Q156" s="305"/>
      <c r="R156" s="124"/>
      <c r="T156" s="125"/>
      <c r="U156" s="122"/>
      <c r="V156" s="122"/>
      <c r="W156" s="126"/>
      <c r="X156" s="122"/>
      <c r="Y156" s="126"/>
      <c r="Z156" s="122"/>
      <c r="AA156" s="127"/>
      <c r="AC156" s="1"/>
    </row>
    <row r="157" spans="2:27" s="1" customFormat="1" ht="25.5" customHeight="1">
      <c r="B157" s="129"/>
      <c r="C157" s="130">
        <v>22</v>
      </c>
      <c r="D157" s="130" t="s">
        <v>123</v>
      </c>
      <c r="E157" s="131" t="s">
        <v>166</v>
      </c>
      <c r="F157" s="294" t="s">
        <v>444</v>
      </c>
      <c r="G157" s="294"/>
      <c r="H157" s="294"/>
      <c r="I157" s="294"/>
      <c r="J157" s="132" t="s">
        <v>160</v>
      </c>
      <c r="K157" s="133">
        <v>2</v>
      </c>
      <c r="L157" s="293"/>
      <c r="M157" s="293"/>
      <c r="N157" s="293">
        <f aca="true" t="shared" si="1" ref="N157:N163">ROUND(L157*K157,2)</f>
        <v>0</v>
      </c>
      <c r="O157" s="293"/>
      <c r="P157" s="293"/>
      <c r="Q157" s="293"/>
      <c r="R157" s="134"/>
      <c r="T157" s="135"/>
      <c r="U157" s="40"/>
      <c r="V157" s="136"/>
      <c r="W157" s="136"/>
      <c r="X157" s="136"/>
      <c r="Y157" s="136"/>
      <c r="Z157" s="136"/>
      <c r="AA157" s="137"/>
    </row>
    <row r="158" spans="2:27" s="1" customFormat="1" ht="25.5" customHeight="1">
      <c r="B158" s="129"/>
      <c r="C158" s="130">
        <v>23</v>
      </c>
      <c r="D158" s="130" t="s">
        <v>123</v>
      </c>
      <c r="E158" s="131" t="s">
        <v>453</v>
      </c>
      <c r="F158" s="294" t="s">
        <v>454</v>
      </c>
      <c r="G158" s="294"/>
      <c r="H158" s="294"/>
      <c r="I158" s="294"/>
      <c r="J158" s="132" t="s">
        <v>160</v>
      </c>
      <c r="K158" s="133">
        <v>1</v>
      </c>
      <c r="L158" s="293"/>
      <c r="M158" s="293"/>
      <c r="N158" s="293">
        <f t="shared" si="1"/>
        <v>0</v>
      </c>
      <c r="O158" s="293"/>
      <c r="P158" s="293"/>
      <c r="Q158" s="293"/>
      <c r="R158" s="134"/>
      <c r="T158" s="135"/>
      <c r="U158" s="40"/>
      <c r="V158" s="136"/>
      <c r="W158" s="136"/>
      <c r="X158" s="136"/>
      <c r="Y158" s="136"/>
      <c r="Z158" s="136"/>
      <c r="AA158" s="137"/>
    </row>
    <row r="159" spans="2:27" s="1" customFormat="1" ht="75.75" customHeight="1">
      <c r="B159" s="129"/>
      <c r="C159" s="130">
        <v>24</v>
      </c>
      <c r="D159" s="130" t="s">
        <v>123</v>
      </c>
      <c r="E159" s="131" t="s">
        <v>455</v>
      </c>
      <c r="F159" s="294" t="s">
        <v>938</v>
      </c>
      <c r="G159" s="294"/>
      <c r="H159" s="294"/>
      <c r="I159" s="294"/>
      <c r="J159" s="132" t="s">
        <v>160</v>
      </c>
      <c r="K159" s="133">
        <v>1</v>
      </c>
      <c r="L159" s="293"/>
      <c r="M159" s="293"/>
      <c r="N159" s="293">
        <f t="shared" si="1"/>
        <v>0</v>
      </c>
      <c r="O159" s="293"/>
      <c r="P159" s="293"/>
      <c r="Q159" s="293"/>
      <c r="R159" s="134"/>
      <c r="T159" s="135"/>
      <c r="U159" s="40"/>
      <c r="V159" s="136"/>
      <c r="W159" s="136"/>
      <c r="X159" s="136"/>
      <c r="Y159" s="136"/>
      <c r="Z159" s="136"/>
      <c r="AA159" s="137"/>
    </row>
    <row r="160" spans="2:27" s="1" customFormat="1" ht="42.75" customHeight="1">
      <c r="B160" s="129"/>
      <c r="C160" s="130">
        <v>25</v>
      </c>
      <c r="D160" s="130" t="s">
        <v>123</v>
      </c>
      <c r="E160" s="131" t="s">
        <v>455</v>
      </c>
      <c r="F160" s="294" t="s">
        <v>456</v>
      </c>
      <c r="G160" s="294"/>
      <c r="H160" s="294"/>
      <c r="I160" s="294"/>
      <c r="J160" s="132" t="s">
        <v>160</v>
      </c>
      <c r="K160" s="133">
        <v>1</v>
      </c>
      <c r="L160" s="293"/>
      <c r="M160" s="293"/>
      <c r="N160" s="293">
        <f t="shared" si="1"/>
        <v>0</v>
      </c>
      <c r="O160" s="293"/>
      <c r="P160" s="293"/>
      <c r="Q160" s="293"/>
      <c r="R160" s="134"/>
      <c r="T160" s="135"/>
      <c r="U160" s="40"/>
      <c r="V160" s="136"/>
      <c r="W160" s="136"/>
      <c r="X160" s="136"/>
      <c r="Y160" s="136"/>
      <c r="Z160" s="136"/>
      <c r="AA160" s="137"/>
    </row>
    <row r="161" spans="2:27" s="1" customFormat="1" ht="25.5" customHeight="1">
      <c r="B161" s="129"/>
      <c r="C161" s="130">
        <v>26</v>
      </c>
      <c r="D161" s="130" t="s">
        <v>123</v>
      </c>
      <c r="E161" s="131" t="s">
        <v>168</v>
      </c>
      <c r="F161" s="294" t="s">
        <v>169</v>
      </c>
      <c r="G161" s="294"/>
      <c r="H161" s="294"/>
      <c r="I161" s="294"/>
      <c r="J161" s="132" t="s">
        <v>160</v>
      </c>
      <c r="K161" s="133">
        <v>2</v>
      </c>
      <c r="L161" s="293"/>
      <c r="M161" s="293"/>
      <c r="N161" s="293">
        <f t="shared" si="1"/>
        <v>0</v>
      </c>
      <c r="O161" s="293"/>
      <c r="P161" s="293"/>
      <c r="Q161" s="293"/>
      <c r="R161" s="134"/>
      <c r="T161" s="135"/>
      <c r="U161" s="40"/>
      <c r="V161" s="136"/>
      <c r="W161" s="136"/>
      <c r="X161" s="136"/>
      <c r="Y161" s="136"/>
      <c r="Z161" s="136"/>
      <c r="AA161" s="137"/>
    </row>
    <row r="162" spans="2:27" s="1" customFormat="1" ht="25.5" customHeight="1">
      <c r="B162" s="129"/>
      <c r="C162" s="130">
        <v>27</v>
      </c>
      <c r="D162" s="130" t="s">
        <v>123</v>
      </c>
      <c r="E162" s="131" t="s">
        <v>170</v>
      </c>
      <c r="F162" s="294" t="s">
        <v>529</v>
      </c>
      <c r="G162" s="294"/>
      <c r="H162" s="294"/>
      <c r="I162" s="294"/>
      <c r="J162" s="132" t="s">
        <v>128</v>
      </c>
      <c r="K162" s="133">
        <f>20</f>
        <v>20</v>
      </c>
      <c r="L162" s="293"/>
      <c r="M162" s="293"/>
      <c r="N162" s="293">
        <f t="shared" si="1"/>
        <v>0</v>
      </c>
      <c r="O162" s="293"/>
      <c r="P162" s="293"/>
      <c r="Q162" s="293"/>
      <c r="R162" s="134"/>
      <c r="T162" s="135"/>
      <c r="U162" s="40"/>
      <c r="V162" s="136"/>
      <c r="W162" s="136"/>
      <c r="X162" s="136"/>
      <c r="Y162" s="136"/>
      <c r="Z162" s="136"/>
      <c r="AA162" s="137"/>
    </row>
    <row r="163" spans="2:27" s="1" customFormat="1" ht="38.25" customHeight="1">
      <c r="B163" s="129"/>
      <c r="C163" s="130">
        <v>28</v>
      </c>
      <c r="D163" s="130" t="s">
        <v>123</v>
      </c>
      <c r="E163" s="131" t="s">
        <v>172</v>
      </c>
      <c r="F163" s="294" t="s">
        <v>173</v>
      </c>
      <c r="G163" s="294"/>
      <c r="H163" s="294"/>
      <c r="I163" s="294"/>
      <c r="J163" s="132" t="s">
        <v>131</v>
      </c>
      <c r="K163" s="133">
        <v>2</v>
      </c>
      <c r="L163" s="293"/>
      <c r="M163" s="293"/>
      <c r="N163" s="293">
        <f t="shared" si="1"/>
        <v>0</v>
      </c>
      <c r="O163" s="293"/>
      <c r="P163" s="293"/>
      <c r="Q163" s="293"/>
      <c r="R163" s="134"/>
      <c r="T163" s="135"/>
      <c r="U163" s="40"/>
      <c r="V163" s="136"/>
      <c r="W163" s="136"/>
      <c r="X163" s="136"/>
      <c r="Y163" s="136"/>
      <c r="Z163" s="136"/>
      <c r="AA163" s="137"/>
    </row>
    <row r="164" spans="2:29" s="9" customFormat="1" ht="29.9" customHeight="1">
      <c r="B164" s="121"/>
      <c r="C164" s="122"/>
      <c r="D164" s="128" t="s">
        <v>108</v>
      </c>
      <c r="E164" s="128"/>
      <c r="F164" s="128"/>
      <c r="G164" s="128"/>
      <c r="H164" s="128"/>
      <c r="I164" s="128"/>
      <c r="J164" s="128"/>
      <c r="K164" s="128"/>
      <c r="L164" s="128"/>
      <c r="M164" s="128"/>
      <c r="N164" s="304">
        <f>SUM(N165:Q200)</f>
        <v>0</v>
      </c>
      <c r="O164" s="305"/>
      <c r="P164" s="305"/>
      <c r="Q164" s="305"/>
      <c r="R164" s="124"/>
      <c r="T164" s="125"/>
      <c r="U164" s="122"/>
      <c r="V164" s="122"/>
      <c r="W164" s="126"/>
      <c r="X164" s="122"/>
      <c r="Y164" s="126"/>
      <c r="Z164" s="122"/>
      <c r="AA164" s="127"/>
      <c r="AC164" s="1"/>
    </row>
    <row r="165" spans="2:27" s="1" customFormat="1" ht="25.5" customHeight="1">
      <c r="B165" s="129"/>
      <c r="C165" s="130">
        <v>29</v>
      </c>
      <c r="D165" s="130" t="s">
        <v>123</v>
      </c>
      <c r="E165" s="131" t="s">
        <v>445</v>
      </c>
      <c r="F165" s="294" t="s">
        <v>175</v>
      </c>
      <c r="G165" s="294"/>
      <c r="H165" s="294"/>
      <c r="I165" s="294"/>
      <c r="J165" s="132" t="s">
        <v>160</v>
      </c>
      <c r="K165" s="133">
        <v>1</v>
      </c>
      <c r="L165" s="293"/>
      <c r="M165" s="293"/>
      <c r="N165" s="293">
        <f>ROUND(L165*K165,2)</f>
        <v>0</v>
      </c>
      <c r="O165" s="293"/>
      <c r="P165" s="293"/>
      <c r="Q165" s="293"/>
      <c r="R165" s="134"/>
      <c r="T165" s="135"/>
      <c r="U165" s="40"/>
      <c r="V165" s="136"/>
      <c r="W165" s="136"/>
      <c r="X165" s="136"/>
      <c r="Y165" s="136"/>
      <c r="Z165" s="136"/>
      <c r="AA165" s="137"/>
    </row>
    <row r="166" spans="2:27" s="1" customFormat="1" ht="20.25" customHeight="1">
      <c r="B166" s="31"/>
      <c r="C166" s="32"/>
      <c r="D166" s="32"/>
      <c r="E166" s="32"/>
      <c r="F166" s="311" t="s">
        <v>352</v>
      </c>
      <c r="G166" s="312"/>
      <c r="H166" s="312"/>
      <c r="I166" s="312"/>
      <c r="J166" s="32"/>
      <c r="K166" s="32"/>
      <c r="L166" s="32"/>
      <c r="M166" s="32"/>
      <c r="N166" s="32"/>
      <c r="O166" s="32"/>
      <c r="P166" s="32"/>
      <c r="Q166" s="32"/>
      <c r="R166" s="33"/>
      <c r="T166" s="138"/>
      <c r="U166" s="32"/>
      <c r="V166" s="32"/>
      <c r="W166" s="32"/>
      <c r="X166" s="32"/>
      <c r="Y166" s="32"/>
      <c r="Z166" s="32"/>
      <c r="AA166" s="69"/>
    </row>
    <row r="167" spans="2:27" s="1" customFormat="1" ht="25.5" customHeight="1">
      <c r="B167" s="129"/>
      <c r="C167" s="130">
        <v>30</v>
      </c>
      <c r="D167" s="130" t="s">
        <v>123</v>
      </c>
      <c r="E167" s="131" t="s">
        <v>446</v>
      </c>
      <c r="F167" s="294" t="s">
        <v>602</v>
      </c>
      <c r="G167" s="294"/>
      <c r="H167" s="294"/>
      <c r="I167" s="294"/>
      <c r="J167" s="132" t="s">
        <v>160</v>
      </c>
      <c r="K167" s="133">
        <v>1</v>
      </c>
      <c r="L167" s="293"/>
      <c r="M167" s="293"/>
      <c r="N167" s="293">
        <f>ROUND(L167*K167,2)</f>
        <v>0</v>
      </c>
      <c r="O167" s="293"/>
      <c r="P167" s="293"/>
      <c r="Q167" s="293"/>
      <c r="R167" s="134"/>
      <c r="T167" s="135"/>
      <c r="U167" s="40"/>
      <c r="V167" s="136"/>
      <c r="W167" s="136"/>
      <c r="X167" s="136"/>
      <c r="Y167" s="136"/>
      <c r="Z167" s="136"/>
      <c r="AA167" s="137"/>
    </row>
    <row r="168" spans="2:27" s="1" customFormat="1" ht="288" customHeight="1">
      <c r="B168" s="31"/>
      <c r="C168" s="32"/>
      <c r="D168" s="32"/>
      <c r="E168" s="32"/>
      <c r="F168" s="336" t="s">
        <v>603</v>
      </c>
      <c r="G168" s="312"/>
      <c r="H168" s="312"/>
      <c r="I168" s="312"/>
      <c r="J168" s="32"/>
      <c r="K168" s="32" t="s">
        <v>24</v>
      </c>
      <c r="L168" s="32"/>
      <c r="M168" s="32"/>
      <c r="N168" s="32"/>
      <c r="O168" s="32"/>
      <c r="P168" s="32"/>
      <c r="Q168" s="32"/>
      <c r="R168" s="33"/>
      <c r="T168" s="138"/>
      <c r="U168" s="32"/>
      <c r="V168" s="32"/>
      <c r="W168" s="32"/>
      <c r="X168" s="32"/>
      <c r="Y168" s="32"/>
      <c r="Z168" s="32"/>
      <c r="AA168" s="69"/>
    </row>
    <row r="169" spans="2:27" s="1" customFormat="1" ht="197.25" customHeight="1">
      <c r="B169" s="31"/>
      <c r="C169" s="168"/>
      <c r="D169" s="168"/>
      <c r="E169" s="168"/>
      <c r="F169" s="337" t="s">
        <v>604</v>
      </c>
      <c r="G169" s="338"/>
      <c r="H169" s="338"/>
      <c r="I169" s="338"/>
      <c r="J169" s="168"/>
      <c r="K169" s="168"/>
      <c r="L169" s="168"/>
      <c r="M169" s="168"/>
      <c r="N169" s="168"/>
      <c r="O169" s="168"/>
      <c r="P169" s="168"/>
      <c r="Q169" s="168"/>
      <c r="R169" s="33"/>
      <c r="T169" s="138"/>
      <c r="U169" s="168"/>
      <c r="V169" s="168"/>
      <c r="W169" s="168"/>
      <c r="X169" s="168"/>
      <c r="Y169" s="168"/>
      <c r="Z169" s="168"/>
      <c r="AA169" s="69"/>
    </row>
    <row r="170" spans="2:27" s="1" customFormat="1" ht="59.25" customHeight="1">
      <c r="B170" s="129"/>
      <c r="C170" s="130">
        <v>31</v>
      </c>
      <c r="D170" s="130" t="s">
        <v>123</v>
      </c>
      <c r="E170" s="131" t="s">
        <v>422</v>
      </c>
      <c r="F170" s="294" t="s">
        <v>423</v>
      </c>
      <c r="G170" s="294"/>
      <c r="H170" s="294"/>
      <c r="I170" s="294"/>
      <c r="J170" s="132" t="s">
        <v>126</v>
      </c>
      <c r="K170" s="133">
        <v>2</v>
      </c>
      <c r="L170" s="293"/>
      <c r="M170" s="293"/>
      <c r="N170" s="293">
        <f>ROUND(L170*K170,2)</f>
        <v>0</v>
      </c>
      <c r="O170" s="293"/>
      <c r="P170" s="293"/>
      <c r="Q170" s="293"/>
      <c r="R170" s="134"/>
      <c r="T170" s="135"/>
      <c r="U170" s="40"/>
      <c r="V170" s="136"/>
      <c r="W170" s="136"/>
      <c r="X170" s="136"/>
      <c r="Y170" s="136"/>
      <c r="Z170" s="136"/>
      <c r="AA170" s="137"/>
    </row>
    <row r="171" spans="2:27" s="1" customFormat="1" ht="24" customHeight="1">
      <c r="B171" s="31"/>
      <c r="C171" s="32"/>
      <c r="D171" s="32"/>
      <c r="E171" s="32"/>
      <c r="F171" s="311" t="s">
        <v>419</v>
      </c>
      <c r="G171" s="312"/>
      <c r="H171" s="312"/>
      <c r="I171" s="312"/>
      <c r="J171" s="32"/>
      <c r="K171" s="32"/>
      <c r="L171" s="32"/>
      <c r="M171" s="32"/>
      <c r="N171" s="32"/>
      <c r="O171" s="32"/>
      <c r="P171" s="32"/>
      <c r="Q171" s="32"/>
      <c r="R171" s="33"/>
      <c r="T171" s="138"/>
      <c r="U171" s="32"/>
      <c r="V171" s="32"/>
      <c r="W171" s="32"/>
      <c r="X171" s="32"/>
      <c r="Y171" s="32"/>
      <c r="Z171" s="32"/>
      <c r="AA171" s="69"/>
    </row>
    <row r="172" spans="2:27" s="1" customFormat="1" ht="60.75" customHeight="1">
      <c r="B172" s="129"/>
      <c r="C172" s="130">
        <v>32</v>
      </c>
      <c r="D172" s="130" t="s">
        <v>123</v>
      </c>
      <c r="E172" s="131" t="s">
        <v>421</v>
      </c>
      <c r="F172" s="294" t="s">
        <v>424</v>
      </c>
      <c r="G172" s="294"/>
      <c r="H172" s="294"/>
      <c r="I172" s="294"/>
      <c r="J172" s="132" t="s">
        <v>126</v>
      </c>
      <c r="K172" s="133">
        <v>1</v>
      </c>
      <c r="L172" s="293"/>
      <c r="M172" s="293"/>
      <c r="N172" s="293">
        <f>ROUND(L172*K172,2)</f>
        <v>0</v>
      </c>
      <c r="O172" s="293"/>
      <c r="P172" s="293"/>
      <c r="Q172" s="293"/>
      <c r="R172" s="134"/>
      <c r="T172" s="135"/>
      <c r="U172" s="40"/>
      <c r="V172" s="136"/>
      <c r="W172" s="136"/>
      <c r="X172" s="136"/>
      <c r="Y172" s="136"/>
      <c r="Z172" s="136"/>
      <c r="AA172" s="137"/>
    </row>
    <row r="173" spans="2:27" s="1" customFormat="1" ht="16.5" customHeight="1">
      <c r="B173" s="31"/>
      <c r="C173" s="32"/>
      <c r="D173" s="32"/>
      <c r="E173" s="32"/>
      <c r="F173" s="311" t="s">
        <v>420</v>
      </c>
      <c r="G173" s="312"/>
      <c r="H173" s="312"/>
      <c r="I173" s="312"/>
      <c r="J173" s="32"/>
      <c r="K173" s="32"/>
      <c r="L173" s="32"/>
      <c r="M173" s="32"/>
      <c r="N173" s="32"/>
      <c r="O173" s="32"/>
      <c r="P173" s="32"/>
      <c r="Q173" s="32"/>
      <c r="R173" s="33"/>
      <c r="T173" s="138"/>
      <c r="U173" s="32"/>
      <c r="V173" s="32"/>
      <c r="W173" s="32"/>
      <c r="X173" s="32"/>
      <c r="Y173" s="32"/>
      <c r="Z173" s="32"/>
      <c r="AA173" s="69"/>
    </row>
    <row r="174" spans="2:27" s="1" customFormat="1" ht="125.25" customHeight="1">
      <c r="B174" s="31"/>
      <c r="C174" s="130">
        <v>33</v>
      </c>
      <c r="D174" s="130" t="s">
        <v>123</v>
      </c>
      <c r="E174" s="131" t="s">
        <v>176</v>
      </c>
      <c r="F174" s="308" t="s">
        <v>531</v>
      </c>
      <c r="G174" s="308"/>
      <c r="H174" s="308"/>
      <c r="I174" s="308"/>
      <c r="J174" s="132" t="s">
        <v>126</v>
      </c>
      <c r="K174" s="133">
        <v>1</v>
      </c>
      <c r="L174" s="293"/>
      <c r="M174" s="293"/>
      <c r="N174" s="293">
        <f>ROUND(L174*K174,2)</f>
        <v>0</v>
      </c>
      <c r="O174" s="293"/>
      <c r="P174" s="293"/>
      <c r="Q174" s="293"/>
      <c r="R174" s="33"/>
      <c r="T174" s="138"/>
      <c r="U174" s="148"/>
      <c r="V174" s="148"/>
      <c r="W174" s="148"/>
      <c r="X174" s="148"/>
      <c r="Y174" s="148"/>
      <c r="Z174" s="148"/>
      <c r="AA174" s="69"/>
    </row>
    <row r="175" spans="2:27" s="1" customFormat="1" ht="11.25" customHeight="1">
      <c r="B175" s="31"/>
      <c r="C175" s="142"/>
      <c r="D175" s="142"/>
      <c r="E175" s="143"/>
      <c r="F175" s="170"/>
      <c r="G175" s="170"/>
      <c r="H175" s="170"/>
      <c r="I175" s="170"/>
      <c r="J175" s="144"/>
      <c r="K175" s="145"/>
      <c r="L175" s="146"/>
      <c r="M175" s="146"/>
      <c r="N175" s="146"/>
      <c r="O175" s="146"/>
      <c r="P175" s="146"/>
      <c r="Q175" s="146"/>
      <c r="R175" s="33"/>
      <c r="T175" s="138"/>
      <c r="U175" s="166"/>
      <c r="V175" s="166"/>
      <c r="W175" s="166"/>
      <c r="X175" s="166"/>
      <c r="Y175" s="166"/>
      <c r="Z175" s="166"/>
      <c r="AA175" s="69"/>
    </row>
    <row r="176" spans="2:27" s="1" customFormat="1" ht="70.5" customHeight="1">
      <c r="B176" s="31"/>
      <c r="C176" s="130">
        <v>34</v>
      </c>
      <c r="D176" s="130" t="s">
        <v>123</v>
      </c>
      <c r="E176" s="131" t="s">
        <v>449</v>
      </c>
      <c r="F176" s="308" t="s">
        <v>937</v>
      </c>
      <c r="G176" s="308"/>
      <c r="H176" s="308"/>
      <c r="I176" s="308"/>
      <c r="J176" s="132" t="s">
        <v>160</v>
      </c>
      <c r="K176" s="133">
        <v>1</v>
      </c>
      <c r="L176" s="293"/>
      <c r="M176" s="293"/>
      <c r="N176" s="293">
        <f>ROUND(L176*K176,2)</f>
        <v>0</v>
      </c>
      <c r="O176" s="293"/>
      <c r="P176" s="293"/>
      <c r="Q176" s="293"/>
      <c r="R176" s="33"/>
      <c r="T176" s="138"/>
      <c r="U176" s="166"/>
      <c r="V176" s="166"/>
      <c r="W176" s="166"/>
      <c r="X176" s="166"/>
      <c r="Y176" s="166"/>
      <c r="Z176" s="166"/>
      <c r="AA176" s="69"/>
    </row>
    <row r="177" spans="2:27" s="1" customFormat="1" ht="11.25" customHeight="1">
      <c r="B177" s="31"/>
      <c r="C177" s="142"/>
      <c r="D177" s="142"/>
      <c r="E177" s="143"/>
      <c r="F177" s="170"/>
      <c r="G177" s="170"/>
      <c r="H177" s="170"/>
      <c r="I177" s="170"/>
      <c r="J177" s="144"/>
      <c r="K177" s="145"/>
      <c r="L177" s="146"/>
      <c r="M177" s="146"/>
      <c r="N177" s="146"/>
      <c r="O177" s="146"/>
      <c r="P177" s="146"/>
      <c r="Q177" s="146"/>
      <c r="R177" s="33"/>
      <c r="T177" s="138"/>
      <c r="U177" s="166"/>
      <c r="V177" s="166"/>
      <c r="W177" s="166"/>
      <c r="X177" s="166"/>
      <c r="Y177" s="166"/>
      <c r="Z177" s="166"/>
      <c r="AA177" s="69"/>
    </row>
    <row r="178" spans="2:27" s="1" customFormat="1" ht="34.5" customHeight="1">
      <c r="B178" s="31"/>
      <c r="C178" s="130">
        <v>35</v>
      </c>
      <c r="D178" s="130" t="s">
        <v>123</v>
      </c>
      <c r="E178" s="131" t="s">
        <v>451</v>
      </c>
      <c r="F178" s="308" t="s">
        <v>450</v>
      </c>
      <c r="G178" s="308"/>
      <c r="H178" s="308"/>
      <c r="I178" s="308"/>
      <c r="J178" s="132" t="s">
        <v>160</v>
      </c>
      <c r="K178" s="133">
        <v>1</v>
      </c>
      <c r="L178" s="293"/>
      <c r="M178" s="293"/>
      <c r="N178" s="293">
        <f>ROUND(L178*K178,2)</f>
        <v>0</v>
      </c>
      <c r="O178" s="293"/>
      <c r="P178" s="293"/>
      <c r="Q178" s="293"/>
      <c r="R178" s="33"/>
      <c r="T178" s="138"/>
      <c r="U178" s="166"/>
      <c r="V178" s="166"/>
      <c r="W178" s="166"/>
      <c r="X178" s="166"/>
      <c r="Y178" s="166"/>
      <c r="Z178" s="166"/>
      <c r="AA178" s="69"/>
    </row>
    <row r="179" spans="2:27" s="1" customFormat="1" ht="50.25" customHeight="1">
      <c r="B179" s="31"/>
      <c r="C179" s="130">
        <v>36</v>
      </c>
      <c r="D179" s="130" t="s">
        <v>123</v>
      </c>
      <c r="E179" s="131" t="s">
        <v>506</v>
      </c>
      <c r="F179" s="308" t="s">
        <v>507</v>
      </c>
      <c r="G179" s="308"/>
      <c r="H179" s="308"/>
      <c r="I179" s="308"/>
      <c r="J179" s="132" t="s">
        <v>160</v>
      </c>
      <c r="K179" s="133">
        <v>1</v>
      </c>
      <c r="L179" s="293"/>
      <c r="M179" s="293"/>
      <c r="N179" s="293">
        <f>ROUND(L179*K179,2)</f>
        <v>0</v>
      </c>
      <c r="O179" s="293"/>
      <c r="P179" s="293"/>
      <c r="Q179" s="293"/>
      <c r="R179" s="33"/>
      <c r="T179" s="138"/>
      <c r="U179" s="166"/>
      <c r="V179" s="166"/>
      <c r="W179" s="166"/>
      <c r="X179" s="166"/>
      <c r="Y179" s="166"/>
      <c r="Z179" s="166"/>
      <c r="AA179" s="69"/>
    </row>
    <row r="180" spans="2:27" s="1" customFormat="1" ht="52.5" customHeight="1">
      <c r="B180" s="31"/>
      <c r="C180" s="130">
        <v>37</v>
      </c>
      <c r="D180" s="130" t="s">
        <v>123</v>
      </c>
      <c r="E180" s="131" t="s">
        <v>506</v>
      </c>
      <c r="F180" s="308" t="s">
        <v>508</v>
      </c>
      <c r="G180" s="308"/>
      <c r="H180" s="308"/>
      <c r="I180" s="308"/>
      <c r="J180" s="132" t="s">
        <v>160</v>
      </c>
      <c r="K180" s="133">
        <v>1</v>
      </c>
      <c r="L180" s="293"/>
      <c r="M180" s="293"/>
      <c r="N180" s="293">
        <f>ROUND(L180*K180,2)</f>
        <v>0</v>
      </c>
      <c r="O180" s="293"/>
      <c r="P180" s="293"/>
      <c r="Q180" s="293"/>
      <c r="R180" s="33"/>
      <c r="T180" s="138"/>
      <c r="U180" s="166"/>
      <c r="V180" s="166"/>
      <c r="W180" s="166"/>
      <c r="X180" s="166"/>
      <c r="Y180" s="166"/>
      <c r="Z180" s="166"/>
      <c r="AA180" s="69"/>
    </row>
    <row r="181" spans="2:27" s="1" customFormat="1" ht="57.75" customHeight="1">
      <c r="B181" s="31"/>
      <c r="C181" s="130">
        <v>38</v>
      </c>
      <c r="D181" s="130" t="s">
        <v>123</v>
      </c>
      <c r="E181" s="131" t="s">
        <v>506</v>
      </c>
      <c r="F181" s="308" t="s">
        <v>509</v>
      </c>
      <c r="G181" s="308"/>
      <c r="H181" s="308"/>
      <c r="I181" s="308"/>
      <c r="J181" s="132" t="s">
        <v>160</v>
      </c>
      <c r="K181" s="133">
        <v>1</v>
      </c>
      <c r="L181" s="293"/>
      <c r="M181" s="293"/>
      <c r="N181" s="293">
        <f>ROUND(L181*K181,2)</f>
        <v>0</v>
      </c>
      <c r="O181" s="293"/>
      <c r="P181" s="293"/>
      <c r="Q181" s="293"/>
      <c r="R181" s="33"/>
      <c r="T181" s="138"/>
      <c r="U181" s="166"/>
      <c r="V181" s="166"/>
      <c r="W181" s="166"/>
      <c r="X181" s="166"/>
      <c r="Y181" s="166"/>
      <c r="Z181" s="166"/>
      <c r="AA181" s="69"/>
    </row>
    <row r="182" spans="2:27" s="1" customFormat="1" ht="12.75" customHeight="1">
      <c r="B182" s="31"/>
      <c r="C182" s="148"/>
      <c r="D182" s="148"/>
      <c r="E182" s="148"/>
      <c r="F182" s="150"/>
      <c r="G182" s="151"/>
      <c r="H182" s="151"/>
      <c r="I182" s="151"/>
      <c r="J182" s="148"/>
      <c r="K182" s="148"/>
      <c r="L182" s="148"/>
      <c r="M182" s="148"/>
      <c r="N182" s="148"/>
      <c r="O182" s="148"/>
      <c r="P182" s="148"/>
      <c r="Q182" s="148"/>
      <c r="R182" s="33"/>
      <c r="T182" s="138"/>
      <c r="U182" s="148"/>
      <c r="V182" s="148"/>
      <c r="W182" s="148"/>
      <c r="X182" s="148"/>
      <c r="Y182" s="148"/>
      <c r="Z182" s="148"/>
      <c r="AA182" s="69"/>
    </row>
    <row r="183" spans="2:27" s="1" customFormat="1" ht="25.5" customHeight="1">
      <c r="B183" s="129"/>
      <c r="C183" s="130">
        <v>39</v>
      </c>
      <c r="D183" s="130" t="s">
        <v>123</v>
      </c>
      <c r="E183" s="131" t="s">
        <v>177</v>
      </c>
      <c r="F183" s="308" t="s">
        <v>178</v>
      </c>
      <c r="G183" s="308"/>
      <c r="H183" s="308"/>
      <c r="I183" s="308"/>
      <c r="J183" s="132" t="s">
        <v>163</v>
      </c>
      <c r="K183" s="133">
        <v>1</v>
      </c>
      <c r="L183" s="293"/>
      <c r="M183" s="293"/>
      <c r="N183" s="293">
        <f>ROUND(L183*K183,2)</f>
        <v>0</v>
      </c>
      <c r="O183" s="293"/>
      <c r="P183" s="293"/>
      <c r="Q183" s="293"/>
      <c r="R183" s="134"/>
      <c r="T183" s="135"/>
      <c r="U183" s="40"/>
      <c r="V183" s="136"/>
      <c r="W183" s="136"/>
      <c r="X183" s="136"/>
      <c r="Y183" s="136"/>
      <c r="Z183" s="136"/>
      <c r="AA183" s="137"/>
    </row>
    <row r="184" spans="2:27" s="1" customFormat="1" ht="46.5" customHeight="1">
      <c r="B184" s="31"/>
      <c r="C184" s="32"/>
      <c r="D184" s="32"/>
      <c r="E184" s="32"/>
      <c r="F184" s="309" t="s">
        <v>524</v>
      </c>
      <c r="G184" s="310"/>
      <c r="H184" s="310"/>
      <c r="I184" s="310"/>
      <c r="J184" s="32"/>
      <c r="K184" s="32"/>
      <c r="L184" s="32"/>
      <c r="M184" s="32"/>
      <c r="N184" s="32"/>
      <c r="O184" s="32"/>
      <c r="P184" s="32"/>
      <c r="Q184" s="32"/>
      <c r="R184" s="33"/>
      <c r="T184" s="138"/>
      <c r="U184" s="32"/>
      <c r="V184" s="32"/>
      <c r="W184" s="32"/>
      <c r="X184" s="32"/>
      <c r="Y184" s="32"/>
      <c r="Z184" s="32"/>
      <c r="AA184" s="69"/>
    </row>
    <row r="185" spans="2:27" s="1" customFormat="1" ht="30.75" customHeight="1">
      <c r="B185" s="129"/>
      <c r="C185" s="130">
        <v>40</v>
      </c>
      <c r="D185" s="130" t="s">
        <v>123</v>
      </c>
      <c r="E185" s="131" t="s">
        <v>179</v>
      </c>
      <c r="F185" s="308" t="s">
        <v>427</v>
      </c>
      <c r="G185" s="308"/>
      <c r="H185" s="308"/>
      <c r="I185" s="308"/>
      <c r="J185" s="132" t="s">
        <v>163</v>
      </c>
      <c r="K185" s="133">
        <v>1</v>
      </c>
      <c r="L185" s="293"/>
      <c r="M185" s="293"/>
      <c r="N185" s="293">
        <f>ROUND(L185*K185,2)</f>
        <v>0</v>
      </c>
      <c r="O185" s="293"/>
      <c r="P185" s="293"/>
      <c r="Q185" s="293"/>
      <c r="R185" s="134"/>
      <c r="T185" s="135"/>
      <c r="U185" s="40"/>
      <c r="V185" s="136"/>
      <c r="W185" s="136"/>
      <c r="X185" s="136"/>
      <c r="Y185" s="136"/>
      <c r="Z185" s="136"/>
      <c r="AA185" s="137"/>
    </row>
    <row r="186" spans="2:27" s="1" customFormat="1" ht="76.5" customHeight="1">
      <c r="B186" s="31"/>
      <c r="C186" s="32"/>
      <c r="D186" s="32"/>
      <c r="E186" s="32"/>
      <c r="F186" s="309" t="s">
        <v>788</v>
      </c>
      <c r="G186" s="310"/>
      <c r="H186" s="310"/>
      <c r="I186" s="310"/>
      <c r="J186" s="32"/>
      <c r="K186" s="32"/>
      <c r="L186" s="32"/>
      <c r="M186" s="32"/>
      <c r="N186" s="32"/>
      <c r="O186" s="32"/>
      <c r="P186" s="32"/>
      <c r="Q186" s="32"/>
      <c r="R186" s="33"/>
      <c r="T186" s="138"/>
      <c r="U186" s="32"/>
      <c r="V186" s="32"/>
      <c r="W186" s="32"/>
      <c r="X186" s="32"/>
      <c r="Y186" s="32"/>
      <c r="Z186" s="32"/>
      <c r="AA186" s="69"/>
    </row>
    <row r="187" spans="2:27" s="1" customFormat="1" ht="25.5" customHeight="1">
      <c r="B187" s="129"/>
      <c r="C187" s="130">
        <v>41</v>
      </c>
      <c r="D187" s="130" t="s">
        <v>123</v>
      </c>
      <c r="E187" s="131" t="s">
        <v>180</v>
      </c>
      <c r="F187" s="294" t="s">
        <v>181</v>
      </c>
      <c r="G187" s="294"/>
      <c r="H187" s="294"/>
      <c r="I187" s="294"/>
      <c r="J187" s="132" t="s">
        <v>160</v>
      </c>
      <c r="K187" s="133">
        <v>1</v>
      </c>
      <c r="L187" s="293"/>
      <c r="M187" s="293"/>
      <c r="N187" s="293">
        <f>ROUND(L187*K187,2)</f>
        <v>0</v>
      </c>
      <c r="O187" s="293"/>
      <c r="P187" s="293"/>
      <c r="Q187" s="293"/>
      <c r="R187" s="134"/>
      <c r="T187" s="135"/>
      <c r="U187" s="40"/>
      <c r="V187" s="136"/>
      <c r="W187" s="136"/>
      <c r="X187" s="136"/>
      <c r="Y187" s="136"/>
      <c r="Z187" s="136"/>
      <c r="AA187" s="137"/>
    </row>
    <row r="188" spans="2:27" s="1" customFormat="1" ht="36" customHeight="1">
      <c r="B188" s="31"/>
      <c r="C188" s="32"/>
      <c r="D188" s="32"/>
      <c r="E188" s="32"/>
      <c r="F188" s="311" t="s">
        <v>789</v>
      </c>
      <c r="G188" s="312"/>
      <c r="H188" s="312"/>
      <c r="I188" s="312"/>
      <c r="J188" s="32"/>
      <c r="K188" s="32"/>
      <c r="L188" s="32"/>
      <c r="M188" s="32"/>
      <c r="N188" s="32"/>
      <c r="O188" s="32"/>
      <c r="P188" s="32"/>
      <c r="Q188" s="32"/>
      <c r="R188" s="33"/>
      <c r="T188" s="138"/>
      <c r="U188" s="32"/>
      <c r="V188" s="32"/>
      <c r="W188" s="32"/>
      <c r="X188" s="32"/>
      <c r="Y188" s="32"/>
      <c r="Z188" s="32"/>
      <c r="AA188" s="69"/>
    </row>
    <row r="189" spans="2:27" s="1" customFormat="1" ht="38.25" customHeight="1">
      <c r="B189" s="129"/>
      <c r="C189" s="130">
        <v>42</v>
      </c>
      <c r="D189" s="130" t="s">
        <v>123</v>
      </c>
      <c r="E189" s="131" t="s">
        <v>182</v>
      </c>
      <c r="F189" s="294" t="s">
        <v>461</v>
      </c>
      <c r="G189" s="294"/>
      <c r="H189" s="294"/>
      <c r="I189" s="294"/>
      <c r="J189" s="132" t="s">
        <v>163</v>
      </c>
      <c r="K189" s="133">
        <v>1</v>
      </c>
      <c r="L189" s="293"/>
      <c r="M189" s="293"/>
      <c r="N189" s="293">
        <f>ROUND(L189*K189,2)</f>
        <v>0</v>
      </c>
      <c r="O189" s="293"/>
      <c r="P189" s="293"/>
      <c r="Q189" s="293"/>
      <c r="R189" s="134"/>
      <c r="T189" s="135"/>
      <c r="U189" s="40"/>
      <c r="V189" s="136"/>
      <c r="W189" s="136"/>
      <c r="X189" s="136"/>
      <c r="Y189" s="136"/>
      <c r="Z189" s="136"/>
      <c r="AA189" s="137"/>
    </row>
    <row r="190" spans="2:27" s="1" customFormat="1" ht="37.5" customHeight="1">
      <c r="B190" s="31"/>
      <c r="C190" s="32"/>
      <c r="D190" s="32"/>
      <c r="E190" s="32"/>
      <c r="F190" s="311" t="s">
        <v>525</v>
      </c>
      <c r="G190" s="312"/>
      <c r="H190" s="312"/>
      <c r="I190" s="312"/>
      <c r="J190" s="32"/>
      <c r="K190" s="32"/>
      <c r="L190" s="32"/>
      <c r="M190" s="32"/>
      <c r="N190" s="32"/>
      <c r="O190" s="32"/>
      <c r="P190" s="32"/>
      <c r="Q190" s="32"/>
      <c r="R190" s="33"/>
      <c r="T190" s="138"/>
      <c r="U190" s="32"/>
      <c r="V190" s="32"/>
      <c r="W190" s="32"/>
      <c r="X190" s="32"/>
      <c r="Y190" s="32"/>
      <c r="Z190" s="32"/>
      <c r="AA190" s="69"/>
    </row>
    <row r="191" spans="2:27" s="1" customFormat="1" ht="46.5" customHeight="1">
      <c r="B191" s="129"/>
      <c r="C191" s="130">
        <v>43</v>
      </c>
      <c r="D191" s="130" t="s">
        <v>123</v>
      </c>
      <c r="E191" s="131" t="s">
        <v>183</v>
      </c>
      <c r="F191" s="294" t="s">
        <v>459</v>
      </c>
      <c r="G191" s="294"/>
      <c r="H191" s="294"/>
      <c r="I191" s="294"/>
      <c r="J191" s="132" t="s">
        <v>184</v>
      </c>
      <c r="K191" s="133">
        <v>25</v>
      </c>
      <c r="L191" s="293"/>
      <c r="M191" s="293"/>
      <c r="N191" s="293">
        <f>ROUND(L191*K191,2)</f>
        <v>0</v>
      </c>
      <c r="O191" s="293"/>
      <c r="P191" s="293"/>
      <c r="Q191" s="293"/>
      <c r="R191" s="134"/>
      <c r="T191" s="135"/>
      <c r="U191" s="40"/>
      <c r="V191" s="136"/>
      <c r="W191" s="136"/>
      <c r="X191" s="136"/>
      <c r="Y191" s="136"/>
      <c r="Z191" s="136"/>
      <c r="AA191" s="137"/>
    </row>
    <row r="192" spans="2:27" s="1" customFormat="1" ht="29.25" customHeight="1">
      <c r="B192" s="31"/>
      <c r="C192" s="32"/>
      <c r="D192" s="32"/>
      <c r="E192" s="32"/>
      <c r="F192" s="311" t="s">
        <v>460</v>
      </c>
      <c r="G192" s="312"/>
      <c r="H192" s="312"/>
      <c r="I192" s="312"/>
      <c r="J192" s="32"/>
      <c r="K192" s="32"/>
      <c r="L192" s="32"/>
      <c r="M192" s="32"/>
      <c r="N192" s="32"/>
      <c r="O192" s="32"/>
      <c r="P192" s="32"/>
      <c r="Q192" s="32"/>
      <c r="R192" s="33"/>
      <c r="T192" s="138"/>
      <c r="U192" s="32"/>
      <c r="V192" s="32"/>
      <c r="W192" s="32"/>
      <c r="X192" s="32"/>
      <c r="Y192" s="32"/>
      <c r="Z192" s="32"/>
      <c r="AA192" s="69"/>
    </row>
    <row r="193" spans="2:27" s="1" customFormat="1" ht="25.5" customHeight="1">
      <c r="B193" s="129"/>
      <c r="C193" s="130">
        <v>44</v>
      </c>
      <c r="D193" s="130" t="s">
        <v>123</v>
      </c>
      <c r="E193" s="131" t="s">
        <v>185</v>
      </c>
      <c r="F193" s="294" t="s">
        <v>186</v>
      </c>
      <c r="G193" s="294"/>
      <c r="H193" s="294"/>
      <c r="I193" s="294"/>
      <c r="J193" s="132" t="s">
        <v>160</v>
      </c>
      <c r="K193" s="133">
        <v>1</v>
      </c>
      <c r="L193" s="293"/>
      <c r="M193" s="293"/>
      <c r="N193" s="293">
        <f aca="true" t="shared" si="2" ref="N193:N200">ROUND(L193*K193,2)</f>
        <v>0</v>
      </c>
      <c r="O193" s="293"/>
      <c r="P193" s="293"/>
      <c r="Q193" s="293"/>
      <c r="R193" s="134"/>
      <c r="T193" s="135"/>
      <c r="U193" s="40"/>
      <c r="V193" s="136"/>
      <c r="W193" s="136"/>
      <c r="X193" s="136"/>
      <c r="Y193" s="136"/>
      <c r="Z193" s="136"/>
      <c r="AA193" s="137"/>
    </row>
    <row r="194" spans="2:27" s="1" customFormat="1" ht="78" customHeight="1">
      <c r="B194" s="129"/>
      <c r="C194" s="130">
        <v>45</v>
      </c>
      <c r="D194" s="130" t="s">
        <v>123</v>
      </c>
      <c r="E194" s="131" t="s">
        <v>187</v>
      </c>
      <c r="F194" s="308" t="s">
        <v>402</v>
      </c>
      <c r="G194" s="308"/>
      <c r="H194" s="308"/>
      <c r="I194" s="308"/>
      <c r="J194" s="132" t="s">
        <v>163</v>
      </c>
      <c r="K194" s="133">
        <v>2</v>
      </c>
      <c r="L194" s="293"/>
      <c r="M194" s="293"/>
      <c r="N194" s="293">
        <f t="shared" si="2"/>
        <v>0</v>
      </c>
      <c r="O194" s="293"/>
      <c r="P194" s="293"/>
      <c r="Q194" s="293"/>
      <c r="R194" s="134"/>
      <c r="T194" s="135"/>
      <c r="U194" s="40"/>
      <c r="V194" s="136"/>
      <c r="W194" s="136"/>
      <c r="X194" s="136"/>
      <c r="Y194" s="136"/>
      <c r="Z194" s="136"/>
      <c r="AA194" s="137"/>
    </row>
    <row r="195" spans="2:27" s="1" customFormat="1" ht="27" customHeight="1">
      <c r="B195" s="129"/>
      <c r="C195" s="130">
        <v>46</v>
      </c>
      <c r="D195" s="130" t="s">
        <v>123</v>
      </c>
      <c r="E195" s="131" t="s">
        <v>188</v>
      </c>
      <c r="F195" s="308" t="s">
        <v>189</v>
      </c>
      <c r="G195" s="308"/>
      <c r="H195" s="308"/>
      <c r="I195" s="308"/>
      <c r="J195" s="132" t="s">
        <v>160</v>
      </c>
      <c r="K195" s="133">
        <v>4</v>
      </c>
      <c r="L195" s="293"/>
      <c r="M195" s="293"/>
      <c r="N195" s="293">
        <f t="shared" si="2"/>
        <v>0</v>
      </c>
      <c r="O195" s="293"/>
      <c r="P195" s="293"/>
      <c r="Q195" s="293"/>
      <c r="R195" s="134"/>
      <c r="T195" s="135"/>
      <c r="U195" s="40"/>
      <c r="V195" s="136"/>
      <c r="W195" s="136"/>
      <c r="X195" s="136"/>
      <c r="Y195" s="136"/>
      <c r="Z195" s="136"/>
      <c r="AA195" s="137"/>
    </row>
    <row r="196" spans="2:27" s="1" customFormat="1" ht="150.75" customHeight="1">
      <c r="B196" s="129"/>
      <c r="C196" s="130">
        <v>47</v>
      </c>
      <c r="D196" s="130" t="s">
        <v>123</v>
      </c>
      <c r="E196" s="131" t="s">
        <v>576</v>
      </c>
      <c r="F196" s="294" t="s">
        <v>462</v>
      </c>
      <c r="G196" s="294"/>
      <c r="H196" s="294"/>
      <c r="I196" s="294"/>
      <c r="J196" s="132" t="s">
        <v>160</v>
      </c>
      <c r="K196" s="133">
        <v>1</v>
      </c>
      <c r="L196" s="293"/>
      <c r="M196" s="293"/>
      <c r="N196" s="293">
        <f t="shared" si="2"/>
        <v>0</v>
      </c>
      <c r="O196" s="293"/>
      <c r="P196" s="293"/>
      <c r="Q196" s="293"/>
      <c r="R196" s="134"/>
      <c r="T196" s="135"/>
      <c r="U196" s="40"/>
      <c r="V196" s="136"/>
      <c r="W196" s="136"/>
      <c r="X196" s="136"/>
      <c r="Y196" s="136"/>
      <c r="Z196" s="136"/>
      <c r="AA196" s="137"/>
    </row>
    <row r="197" spans="2:27" s="1" customFormat="1" ht="150.75" customHeight="1">
      <c r="B197" s="129"/>
      <c r="C197" s="130">
        <v>48</v>
      </c>
      <c r="D197" s="130" t="s">
        <v>123</v>
      </c>
      <c r="E197" s="131" t="s">
        <v>577</v>
      </c>
      <c r="F197" s="294" t="s">
        <v>463</v>
      </c>
      <c r="G197" s="294"/>
      <c r="H197" s="294"/>
      <c r="I197" s="294"/>
      <c r="J197" s="132" t="s">
        <v>160</v>
      </c>
      <c r="K197" s="133">
        <v>1</v>
      </c>
      <c r="L197" s="293"/>
      <c r="M197" s="293"/>
      <c r="N197" s="293">
        <f aca="true" t="shared" si="3" ref="N197:N199">ROUND(L197*K197,2)</f>
        <v>0</v>
      </c>
      <c r="O197" s="293"/>
      <c r="P197" s="293"/>
      <c r="Q197" s="293"/>
      <c r="R197" s="134"/>
      <c r="T197" s="135"/>
      <c r="U197" s="40"/>
      <c r="V197" s="136"/>
      <c r="W197" s="136"/>
      <c r="X197" s="136"/>
      <c r="Y197" s="136"/>
      <c r="Z197" s="136"/>
      <c r="AA197" s="137"/>
    </row>
    <row r="198" spans="2:27" s="1" customFormat="1" ht="150.75" customHeight="1">
      <c r="B198" s="129"/>
      <c r="C198" s="130">
        <v>49</v>
      </c>
      <c r="D198" s="130" t="s">
        <v>123</v>
      </c>
      <c r="E198" s="131" t="s">
        <v>578</v>
      </c>
      <c r="F198" s="294" t="s">
        <v>464</v>
      </c>
      <c r="G198" s="294"/>
      <c r="H198" s="294"/>
      <c r="I198" s="294"/>
      <c r="J198" s="132" t="s">
        <v>160</v>
      </c>
      <c r="K198" s="133">
        <v>1</v>
      </c>
      <c r="L198" s="293"/>
      <c r="M198" s="293"/>
      <c r="N198" s="293">
        <f t="shared" si="3"/>
        <v>0</v>
      </c>
      <c r="O198" s="293"/>
      <c r="P198" s="293"/>
      <c r="Q198" s="293"/>
      <c r="R198" s="134"/>
      <c r="T198" s="135"/>
      <c r="U198" s="40"/>
      <c r="V198" s="136"/>
      <c r="W198" s="136"/>
      <c r="X198" s="136"/>
      <c r="Y198" s="136"/>
      <c r="Z198" s="136"/>
      <c r="AA198" s="137"/>
    </row>
    <row r="199" spans="2:27" s="1" customFormat="1" ht="150.75" customHeight="1">
      <c r="B199" s="129"/>
      <c r="C199" s="130">
        <v>50</v>
      </c>
      <c r="D199" s="130" t="s">
        <v>123</v>
      </c>
      <c r="E199" s="131" t="s">
        <v>579</v>
      </c>
      <c r="F199" s="294" t="s">
        <v>465</v>
      </c>
      <c r="G199" s="294"/>
      <c r="H199" s="294"/>
      <c r="I199" s="294"/>
      <c r="J199" s="132" t="s">
        <v>160</v>
      </c>
      <c r="K199" s="133">
        <v>1</v>
      </c>
      <c r="L199" s="293"/>
      <c r="M199" s="293"/>
      <c r="N199" s="293">
        <f t="shared" si="3"/>
        <v>0</v>
      </c>
      <c r="O199" s="293"/>
      <c r="P199" s="293"/>
      <c r="Q199" s="293"/>
      <c r="R199" s="134"/>
      <c r="T199" s="135"/>
      <c r="U199" s="40"/>
      <c r="V199" s="136"/>
      <c r="W199" s="136"/>
      <c r="X199" s="136"/>
      <c r="Y199" s="136"/>
      <c r="Z199" s="136"/>
      <c r="AA199" s="137"/>
    </row>
    <row r="200" spans="2:27" s="1" customFormat="1" ht="25.5" customHeight="1">
      <c r="B200" s="129"/>
      <c r="C200" s="130">
        <v>51</v>
      </c>
      <c r="D200" s="130" t="s">
        <v>123</v>
      </c>
      <c r="E200" s="131" t="s">
        <v>190</v>
      </c>
      <c r="F200" s="294" t="s">
        <v>191</v>
      </c>
      <c r="G200" s="294"/>
      <c r="H200" s="294"/>
      <c r="I200" s="294"/>
      <c r="J200" s="132" t="s">
        <v>155</v>
      </c>
      <c r="K200" s="133">
        <v>4991.99</v>
      </c>
      <c r="L200" s="293"/>
      <c r="M200" s="293"/>
      <c r="N200" s="293">
        <f t="shared" si="2"/>
        <v>0</v>
      </c>
      <c r="O200" s="293"/>
      <c r="P200" s="293"/>
      <c r="Q200" s="293"/>
      <c r="R200" s="134"/>
      <c r="T200" s="135"/>
      <c r="U200" s="40"/>
      <c r="V200" s="136"/>
      <c r="W200" s="136"/>
      <c r="X200" s="136"/>
      <c r="Y200" s="136"/>
      <c r="Z200" s="136"/>
      <c r="AA200" s="137"/>
    </row>
    <row r="201" spans="2:29" s="9" customFormat="1" ht="29.9" customHeight="1">
      <c r="B201" s="121"/>
      <c r="C201" s="122"/>
      <c r="D201" s="128" t="s">
        <v>109</v>
      </c>
      <c r="E201" s="128"/>
      <c r="F201" s="128"/>
      <c r="G201" s="128"/>
      <c r="H201" s="128"/>
      <c r="I201" s="128"/>
      <c r="J201" s="128"/>
      <c r="K201" s="128"/>
      <c r="L201" s="128"/>
      <c r="M201" s="128"/>
      <c r="N201" s="304">
        <f>SUM(N202:Q204)</f>
        <v>0</v>
      </c>
      <c r="O201" s="305"/>
      <c r="P201" s="305"/>
      <c r="Q201" s="305"/>
      <c r="R201" s="124"/>
      <c r="T201" s="125"/>
      <c r="U201" s="122"/>
      <c r="V201" s="122"/>
      <c r="W201" s="126"/>
      <c r="X201" s="122"/>
      <c r="Y201" s="126"/>
      <c r="Z201" s="122"/>
      <c r="AA201" s="127"/>
      <c r="AC201" s="1"/>
    </row>
    <row r="202" spans="2:27" s="1" customFormat="1" ht="27.75" customHeight="1">
      <c r="B202" s="129"/>
      <c r="C202" s="130">
        <v>52</v>
      </c>
      <c r="D202" s="130" t="s">
        <v>123</v>
      </c>
      <c r="E202" s="131" t="s">
        <v>192</v>
      </c>
      <c r="F202" s="294" t="s">
        <v>448</v>
      </c>
      <c r="G202" s="294"/>
      <c r="H202" s="294"/>
      <c r="I202" s="294"/>
      <c r="J202" s="132" t="s">
        <v>163</v>
      </c>
      <c r="K202" s="133">
        <v>1</v>
      </c>
      <c r="L202" s="293"/>
      <c r="M202" s="293"/>
      <c r="N202" s="293">
        <f>ROUND(L202*K202,2)</f>
        <v>0</v>
      </c>
      <c r="O202" s="293"/>
      <c r="P202" s="293"/>
      <c r="Q202" s="293"/>
      <c r="R202" s="134"/>
      <c r="T202" s="135"/>
      <c r="U202" s="40"/>
      <c r="V202" s="136"/>
      <c r="W202" s="136"/>
      <c r="X202" s="136"/>
      <c r="Y202" s="136"/>
      <c r="Z202" s="136"/>
      <c r="AA202" s="137"/>
    </row>
    <row r="203" spans="2:27" s="1" customFormat="1" ht="38.25" customHeight="1">
      <c r="B203" s="129"/>
      <c r="C203" s="130">
        <v>53</v>
      </c>
      <c r="D203" s="130" t="s">
        <v>123</v>
      </c>
      <c r="E203" s="131" t="s">
        <v>351</v>
      </c>
      <c r="F203" s="294" t="s">
        <v>447</v>
      </c>
      <c r="G203" s="294"/>
      <c r="H203" s="294"/>
      <c r="I203" s="294"/>
      <c r="J203" s="132" t="s">
        <v>160</v>
      </c>
      <c r="K203" s="133">
        <v>1</v>
      </c>
      <c r="L203" s="293"/>
      <c r="M203" s="293"/>
      <c r="N203" s="293">
        <f>ROUND(L203*K203,2)</f>
        <v>0</v>
      </c>
      <c r="O203" s="293"/>
      <c r="P203" s="293"/>
      <c r="Q203" s="293"/>
      <c r="R203" s="134"/>
      <c r="T203" s="135"/>
      <c r="U203" s="40"/>
      <c r="V203" s="136"/>
      <c r="W203" s="136"/>
      <c r="X203" s="136"/>
      <c r="Y203" s="136"/>
      <c r="Z203" s="136"/>
      <c r="AA203" s="137"/>
    </row>
    <row r="204" spans="2:27" s="1" customFormat="1" ht="38.25" customHeight="1">
      <c r="B204" s="129"/>
      <c r="C204" s="130">
        <v>54</v>
      </c>
      <c r="D204" s="130" t="s">
        <v>123</v>
      </c>
      <c r="E204" s="131" t="s">
        <v>193</v>
      </c>
      <c r="F204" s="294" t="s">
        <v>194</v>
      </c>
      <c r="G204" s="294"/>
      <c r="H204" s="294"/>
      <c r="I204" s="294"/>
      <c r="J204" s="132" t="s">
        <v>131</v>
      </c>
      <c r="K204" s="133">
        <v>0.277</v>
      </c>
      <c r="L204" s="293"/>
      <c r="M204" s="293"/>
      <c r="N204" s="293">
        <f>ROUND(L204*K204,2)</f>
        <v>0</v>
      </c>
      <c r="O204" s="293"/>
      <c r="P204" s="293"/>
      <c r="Q204" s="293"/>
      <c r="R204" s="134"/>
      <c r="T204" s="135"/>
      <c r="U204" s="40"/>
      <c r="V204" s="136"/>
      <c r="W204" s="136"/>
      <c r="X204" s="136"/>
      <c r="Y204" s="136"/>
      <c r="Z204" s="136"/>
      <c r="AA204" s="137"/>
    </row>
    <row r="205" spans="2:29" s="9" customFormat="1" ht="29.9" customHeight="1">
      <c r="B205" s="121"/>
      <c r="C205" s="122"/>
      <c r="D205" s="128" t="s">
        <v>110</v>
      </c>
      <c r="E205" s="128"/>
      <c r="F205" s="128"/>
      <c r="G205" s="128"/>
      <c r="H205" s="128"/>
      <c r="I205" s="128"/>
      <c r="J205" s="128"/>
      <c r="K205" s="128"/>
      <c r="L205" s="128"/>
      <c r="M205" s="128"/>
      <c r="N205" s="304">
        <f>SUM(N206:Q223)</f>
        <v>0</v>
      </c>
      <c r="O205" s="305"/>
      <c r="P205" s="305"/>
      <c r="Q205" s="305"/>
      <c r="R205" s="124"/>
      <c r="T205" s="125"/>
      <c r="U205" s="122"/>
      <c r="V205" s="122"/>
      <c r="W205" s="126"/>
      <c r="X205" s="122"/>
      <c r="Y205" s="126"/>
      <c r="Z205" s="122"/>
      <c r="AA205" s="127"/>
      <c r="AC205" s="1"/>
    </row>
    <row r="206" spans="2:27" s="1" customFormat="1" ht="38.25" customHeight="1">
      <c r="B206" s="129"/>
      <c r="C206" s="130">
        <v>55</v>
      </c>
      <c r="D206" s="130" t="s">
        <v>123</v>
      </c>
      <c r="E206" s="131" t="s">
        <v>373</v>
      </c>
      <c r="F206" s="294" t="s">
        <v>376</v>
      </c>
      <c r="G206" s="294"/>
      <c r="H206" s="294"/>
      <c r="I206" s="294"/>
      <c r="J206" s="132" t="s">
        <v>128</v>
      </c>
      <c r="K206" s="133">
        <v>24</v>
      </c>
      <c r="L206" s="293"/>
      <c r="M206" s="293"/>
      <c r="N206" s="293">
        <f aca="true" t="shared" si="4" ref="N206:N213">ROUND(L206*K206,2)</f>
        <v>0</v>
      </c>
      <c r="O206" s="293"/>
      <c r="P206" s="293"/>
      <c r="Q206" s="293"/>
      <c r="R206" s="134"/>
      <c r="T206" s="135"/>
      <c r="U206" s="40"/>
      <c r="V206" s="136"/>
      <c r="W206" s="136"/>
      <c r="X206" s="136"/>
      <c r="Y206" s="136"/>
      <c r="Z206" s="136"/>
      <c r="AA206" s="137"/>
    </row>
    <row r="207" spans="2:27" s="1" customFormat="1" ht="38.25" customHeight="1">
      <c r="B207" s="129"/>
      <c r="C207" s="130">
        <v>56</v>
      </c>
      <c r="D207" s="130" t="s">
        <v>123</v>
      </c>
      <c r="E207" s="131" t="s">
        <v>375</v>
      </c>
      <c r="F207" s="294" t="s">
        <v>374</v>
      </c>
      <c r="G207" s="294"/>
      <c r="H207" s="294"/>
      <c r="I207" s="294"/>
      <c r="J207" s="132" t="s">
        <v>128</v>
      </c>
      <c r="K207" s="133">
        <v>6</v>
      </c>
      <c r="L207" s="293"/>
      <c r="M207" s="293"/>
      <c r="N207" s="293">
        <f t="shared" si="4"/>
        <v>0</v>
      </c>
      <c r="O207" s="293"/>
      <c r="P207" s="293"/>
      <c r="Q207" s="293"/>
      <c r="R207" s="134"/>
      <c r="T207" s="135"/>
      <c r="U207" s="40"/>
      <c r="V207" s="136"/>
      <c r="W207" s="136"/>
      <c r="X207" s="136"/>
      <c r="Y207" s="136"/>
      <c r="Z207" s="136"/>
      <c r="AA207" s="137"/>
    </row>
    <row r="208" spans="2:27" s="1" customFormat="1" ht="38.25" customHeight="1">
      <c r="B208" s="129"/>
      <c r="C208" s="130">
        <v>57</v>
      </c>
      <c r="D208" s="130" t="s">
        <v>123</v>
      </c>
      <c r="E208" s="131" t="s">
        <v>377</v>
      </c>
      <c r="F208" s="294" t="s">
        <v>380</v>
      </c>
      <c r="G208" s="294"/>
      <c r="H208" s="294"/>
      <c r="I208" s="294"/>
      <c r="J208" s="132" t="s">
        <v>128</v>
      </c>
      <c r="K208" s="133">
        <v>20</v>
      </c>
      <c r="L208" s="293"/>
      <c r="M208" s="293"/>
      <c r="N208" s="293">
        <f t="shared" si="4"/>
        <v>0</v>
      </c>
      <c r="O208" s="293"/>
      <c r="P208" s="293"/>
      <c r="Q208" s="293"/>
      <c r="R208" s="134"/>
      <c r="T208" s="135"/>
      <c r="U208" s="40"/>
      <c r="V208" s="136"/>
      <c r="W208" s="136"/>
      <c r="X208" s="136"/>
      <c r="Y208" s="136"/>
      <c r="Z208" s="136"/>
      <c r="AA208" s="137"/>
    </row>
    <row r="209" spans="2:27" s="1" customFormat="1" ht="38.25" customHeight="1">
      <c r="B209" s="129"/>
      <c r="C209" s="130">
        <v>58</v>
      </c>
      <c r="D209" s="130" t="s">
        <v>123</v>
      </c>
      <c r="E209" s="131" t="s">
        <v>388</v>
      </c>
      <c r="F209" s="294" t="s">
        <v>379</v>
      </c>
      <c r="G209" s="294"/>
      <c r="H209" s="294"/>
      <c r="I209" s="294"/>
      <c r="J209" s="132" t="s">
        <v>128</v>
      </c>
      <c r="K209" s="133">
        <v>2</v>
      </c>
      <c r="L209" s="293"/>
      <c r="M209" s="293"/>
      <c r="N209" s="293">
        <f t="shared" si="4"/>
        <v>0</v>
      </c>
      <c r="O209" s="293"/>
      <c r="P209" s="293"/>
      <c r="Q209" s="293"/>
      <c r="R209" s="134"/>
      <c r="T209" s="135"/>
      <c r="U209" s="40"/>
      <c r="V209" s="136"/>
      <c r="W209" s="136"/>
      <c r="X209" s="136"/>
      <c r="Y209" s="136"/>
      <c r="Z209" s="136"/>
      <c r="AA209" s="137"/>
    </row>
    <row r="210" spans="2:27" s="1" customFormat="1" ht="38.25" customHeight="1">
      <c r="B210" s="129"/>
      <c r="C210" s="130">
        <v>59</v>
      </c>
      <c r="D210" s="130" t="s">
        <v>123</v>
      </c>
      <c r="E210" s="131" t="s">
        <v>387</v>
      </c>
      <c r="F210" s="294" t="s">
        <v>378</v>
      </c>
      <c r="G210" s="294"/>
      <c r="H210" s="294"/>
      <c r="I210" s="294"/>
      <c r="J210" s="132" t="s">
        <v>128</v>
      </c>
      <c r="K210" s="133">
        <v>2</v>
      </c>
      <c r="L210" s="293"/>
      <c r="M210" s="293"/>
      <c r="N210" s="293">
        <f t="shared" si="4"/>
        <v>0</v>
      </c>
      <c r="O210" s="293"/>
      <c r="P210" s="293"/>
      <c r="Q210" s="293"/>
      <c r="R210" s="134"/>
      <c r="T210" s="135"/>
      <c r="U210" s="40"/>
      <c r="V210" s="136"/>
      <c r="W210" s="136"/>
      <c r="X210" s="136"/>
      <c r="Y210" s="136"/>
      <c r="Z210" s="136"/>
      <c r="AA210" s="137"/>
    </row>
    <row r="211" spans="2:27" s="1" customFormat="1" ht="35.25" customHeight="1">
      <c r="B211" s="31"/>
      <c r="C211" s="130">
        <v>60</v>
      </c>
      <c r="D211" s="130" t="s">
        <v>123</v>
      </c>
      <c r="E211" s="131" t="s">
        <v>467</v>
      </c>
      <c r="F211" s="294" t="s">
        <v>466</v>
      </c>
      <c r="G211" s="294"/>
      <c r="H211" s="294"/>
      <c r="I211" s="294"/>
      <c r="J211" s="132" t="s">
        <v>128</v>
      </c>
      <c r="K211" s="133">
        <v>2</v>
      </c>
      <c r="L211" s="293"/>
      <c r="M211" s="293"/>
      <c r="N211" s="293">
        <f t="shared" si="4"/>
        <v>0</v>
      </c>
      <c r="O211" s="293"/>
      <c r="P211" s="293"/>
      <c r="Q211" s="293"/>
      <c r="R211" s="33"/>
      <c r="T211" s="138"/>
      <c r="U211" s="166"/>
      <c r="V211" s="166"/>
      <c r="W211" s="166"/>
      <c r="X211" s="166"/>
      <c r="Y211" s="166"/>
      <c r="Z211" s="166"/>
      <c r="AA211" s="69"/>
    </row>
    <row r="212" spans="2:27" s="1" customFormat="1" ht="38.25" customHeight="1">
      <c r="B212" s="129"/>
      <c r="C212" s="130">
        <v>61</v>
      </c>
      <c r="D212" s="130" t="s">
        <v>123</v>
      </c>
      <c r="E212" s="131" t="s">
        <v>386</v>
      </c>
      <c r="F212" s="294" t="s">
        <v>381</v>
      </c>
      <c r="G212" s="294"/>
      <c r="H212" s="294"/>
      <c r="I212" s="294"/>
      <c r="J212" s="132" t="s">
        <v>128</v>
      </c>
      <c r="K212" s="133">
        <v>12</v>
      </c>
      <c r="L212" s="293"/>
      <c r="M212" s="293"/>
      <c r="N212" s="293">
        <f t="shared" si="4"/>
        <v>0</v>
      </c>
      <c r="O212" s="293"/>
      <c r="P212" s="293"/>
      <c r="Q212" s="293"/>
      <c r="R212" s="134"/>
      <c r="T212" s="135"/>
      <c r="U212" s="40"/>
      <c r="V212" s="136"/>
      <c r="W212" s="136"/>
      <c r="X212" s="136"/>
      <c r="Y212" s="136"/>
      <c r="Z212" s="136"/>
      <c r="AA212" s="137"/>
    </row>
    <row r="213" spans="2:27" s="1" customFormat="1" ht="38.25" customHeight="1">
      <c r="B213" s="129"/>
      <c r="C213" s="130">
        <v>62</v>
      </c>
      <c r="D213" s="130" t="s">
        <v>123</v>
      </c>
      <c r="E213" s="131" t="s">
        <v>468</v>
      </c>
      <c r="F213" s="294" t="s">
        <v>469</v>
      </c>
      <c r="G213" s="294"/>
      <c r="H213" s="294"/>
      <c r="I213" s="294"/>
      <c r="J213" s="132" t="s">
        <v>128</v>
      </c>
      <c r="K213" s="133">
        <v>6</v>
      </c>
      <c r="L213" s="293"/>
      <c r="M213" s="293"/>
      <c r="N213" s="293">
        <f t="shared" si="4"/>
        <v>0</v>
      </c>
      <c r="O213" s="293"/>
      <c r="P213" s="293"/>
      <c r="Q213" s="293"/>
      <c r="R213" s="134"/>
      <c r="T213" s="135"/>
      <c r="U213" s="40"/>
      <c r="V213" s="136"/>
      <c r="W213" s="136"/>
      <c r="X213" s="136"/>
      <c r="Y213" s="136"/>
      <c r="Z213" s="136"/>
      <c r="AA213" s="137"/>
    </row>
    <row r="214" spans="2:27" s="1" customFormat="1" ht="60" customHeight="1">
      <c r="B214" s="31"/>
      <c r="C214" s="32"/>
      <c r="D214" s="32"/>
      <c r="E214" s="32"/>
      <c r="F214" s="311" t="s">
        <v>389</v>
      </c>
      <c r="G214" s="312"/>
      <c r="H214" s="312"/>
      <c r="I214" s="312"/>
      <c r="J214" s="32"/>
      <c r="K214" s="32"/>
      <c r="L214" s="32"/>
      <c r="M214" s="32"/>
      <c r="N214" s="32"/>
      <c r="O214" s="32"/>
      <c r="P214" s="32"/>
      <c r="Q214" s="32"/>
      <c r="R214" s="33"/>
      <c r="T214" s="138"/>
      <c r="U214" s="32"/>
      <c r="V214" s="32"/>
      <c r="W214" s="32"/>
      <c r="X214" s="32"/>
      <c r="Y214" s="32"/>
      <c r="Z214" s="32"/>
      <c r="AA214" s="69"/>
    </row>
    <row r="215" spans="2:27" s="1" customFormat="1" ht="25.5" customHeight="1">
      <c r="B215" s="129"/>
      <c r="C215" s="130">
        <v>63</v>
      </c>
      <c r="D215" s="130" t="s">
        <v>123</v>
      </c>
      <c r="E215" s="131" t="s">
        <v>385</v>
      </c>
      <c r="F215" s="294" t="s">
        <v>196</v>
      </c>
      <c r="G215" s="294"/>
      <c r="H215" s="294"/>
      <c r="I215" s="294"/>
      <c r="J215" s="132" t="s">
        <v>128</v>
      </c>
      <c r="K215" s="133">
        <v>2</v>
      </c>
      <c r="L215" s="293"/>
      <c r="M215" s="293"/>
      <c r="N215" s="293">
        <f>ROUND(L215*K215,2)</f>
        <v>0</v>
      </c>
      <c r="O215" s="293"/>
      <c r="P215" s="293"/>
      <c r="Q215" s="293"/>
      <c r="R215" s="134"/>
      <c r="T215" s="135"/>
      <c r="U215" s="40"/>
      <c r="V215" s="136"/>
      <c r="W215" s="136"/>
      <c r="X215" s="136"/>
      <c r="Y215" s="136"/>
      <c r="Z215" s="136"/>
      <c r="AA215" s="137"/>
    </row>
    <row r="216" spans="2:27" s="1" customFormat="1" ht="36" customHeight="1">
      <c r="B216" s="31"/>
      <c r="C216" s="32"/>
      <c r="D216" s="32"/>
      <c r="E216" s="32"/>
      <c r="F216" s="311" t="s">
        <v>197</v>
      </c>
      <c r="G216" s="312"/>
      <c r="H216" s="312"/>
      <c r="I216" s="312"/>
      <c r="J216" s="32"/>
      <c r="K216" s="32"/>
      <c r="L216" s="32"/>
      <c r="M216" s="32"/>
      <c r="N216" s="32"/>
      <c r="O216" s="32"/>
      <c r="P216" s="32"/>
      <c r="Q216" s="32"/>
      <c r="R216" s="33"/>
      <c r="T216" s="138"/>
      <c r="U216" s="32"/>
      <c r="V216" s="32"/>
      <c r="W216" s="32"/>
      <c r="X216" s="32"/>
      <c r="Y216" s="32"/>
      <c r="Z216" s="32"/>
      <c r="AA216" s="69"/>
    </row>
    <row r="217" spans="2:27" s="1" customFormat="1" ht="38.25" customHeight="1">
      <c r="B217" s="129"/>
      <c r="C217" s="130">
        <v>64</v>
      </c>
      <c r="D217" s="130" t="s">
        <v>123</v>
      </c>
      <c r="E217" s="131" t="s">
        <v>198</v>
      </c>
      <c r="F217" s="339" t="s">
        <v>471</v>
      </c>
      <c r="G217" s="340"/>
      <c r="H217" s="340"/>
      <c r="I217" s="341"/>
      <c r="J217" s="132" t="s">
        <v>160</v>
      </c>
      <c r="K217" s="133">
        <v>1</v>
      </c>
      <c r="L217" s="293"/>
      <c r="M217" s="293"/>
      <c r="N217" s="293">
        <f>ROUND(L217*K217,2)</f>
        <v>0</v>
      </c>
      <c r="O217" s="293"/>
      <c r="P217" s="293"/>
      <c r="Q217" s="293"/>
      <c r="R217" s="134"/>
      <c r="T217" s="135"/>
      <c r="U217" s="40"/>
      <c r="V217" s="136"/>
      <c r="W217" s="136"/>
      <c r="X217" s="136"/>
      <c r="Y217" s="136"/>
      <c r="Z217" s="136"/>
      <c r="AA217" s="137"/>
    </row>
    <row r="218" spans="2:27" s="1" customFormat="1" ht="72.75" customHeight="1">
      <c r="B218" s="31"/>
      <c r="C218" s="32"/>
      <c r="D218" s="32"/>
      <c r="E218" s="32"/>
      <c r="F218" s="311" t="s">
        <v>530</v>
      </c>
      <c r="G218" s="312"/>
      <c r="H218" s="312"/>
      <c r="I218" s="312"/>
      <c r="J218" s="32"/>
      <c r="K218" s="32"/>
      <c r="L218" s="32"/>
      <c r="M218" s="32"/>
      <c r="N218" s="32"/>
      <c r="O218" s="32"/>
      <c r="P218" s="32"/>
      <c r="Q218" s="32"/>
      <c r="R218" s="33"/>
      <c r="T218" s="138"/>
      <c r="U218" s="32"/>
      <c r="V218" s="32"/>
      <c r="W218" s="32"/>
      <c r="X218" s="32"/>
      <c r="Y218" s="32"/>
      <c r="Z218" s="32"/>
      <c r="AA218" s="69"/>
    </row>
    <row r="219" spans="2:27" s="1" customFormat="1" ht="33.75" customHeight="1">
      <c r="B219" s="31"/>
      <c r="C219" s="130">
        <v>65</v>
      </c>
      <c r="D219" s="130" t="s">
        <v>123</v>
      </c>
      <c r="E219" s="131" t="s">
        <v>470</v>
      </c>
      <c r="F219" s="294" t="s">
        <v>472</v>
      </c>
      <c r="G219" s="294"/>
      <c r="H219" s="294"/>
      <c r="I219" s="294"/>
      <c r="J219" s="132" t="s">
        <v>160</v>
      </c>
      <c r="K219" s="133">
        <v>1</v>
      </c>
      <c r="L219" s="293"/>
      <c r="M219" s="293"/>
      <c r="N219" s="293">
        <f>ROUND(L219*K219,2)</f>
        <v>0</v>
      </c>
      <c r="O219" s="293"/>
      <c r="P219" s="293"/>
      <c r="Q219" s="293"/>
      <c r="R219" s="33"/>
      <c r="T219" s="138"/>
      <c r="U219" s="166"/>
      <c r="V219" s="166"/>
      <c r="W219" s="166"/>
      <c r="X219" s="166"/>
      <c r="Y219" s="166"/>
      <c r="Z219" s="166"/>
      <c r="AA219" s="69"/>
    </row>
    <row r="220" spans="2:27" s="1" customFormat="1" ht="25.5" customHeight="1">
      <c r="B220" s="129"/>
      <c r="C220" s="130">
        <v>66</v>
      </c>
      <c r="D220" s="130" t="s">
        <v>123</v>
      </c>
      <c r="E220" s="131" t="s">
        <v>199</v>
      </c>
      <c r="F220" s="294" t="s">
        <v>382</v>
      </c>
      <c r="G220" s="294"/>
      <c r="H220" s="294"/>
      <c r="I220" s="294"/>
      <c r="J220" s="132" t="s">
        <v>128</v>
      </c>
      <c r="K220" s="133">
        <v>73</v>
      </c>
      <c r="L220" s="293"/>
      <c r="M220" s="293"/>
      <c r="N220" s="293">
        <f>ROUND(L220*K220,2)</f>
        <v>0</v>
      </c>
      <c r="O220" s="293"/>
      <c r="P220" s="293"/>
      <c r="Q220" s="293"/>
      <c r="R220" s="134"/>
      <c r="T220" s="135"/>
      <c r="U220" s="40"/>
      <c r="V220" s="136"/>
      <c r="W220" s="136"/>
      <c r="X220" s="136"/>
      <c r="Y220" s="136"/>
      <c r="Z220" s="136"/>
      <c r="AA220" s="137"/>
    </row>
    <row r="221" spans="2:27" s="1" customFormat="1" ht="38.25" customHeight="1">
      <c r="B221" s="129"/>
      <c r="C221" s="130">
        <v>67</v>
      </c>
      <c r="D221" s="130" t="s">
        <v>123</v>
      </c>
      <c r="E221" s="131" t="s">
        <v>384</v>
      </c>
      <c r="F221" s="294" t="s">
        <v>383</v>
      </c>
      <c r="G221" s="294"/>
      <c r="H221" s="294"/>
      <c r="I221" s="294"/>
      <c r="J221" s="132" t="s">
        <v>128</v>
      </c>
      <c r="K221" s="133">
        <v>24</v>
      </c>
      <c r="L221" s="293"/>
      <c r="M221" s="293"/>
      <c r="N221" s="293">
        <f>ROUND(L221*K221,2)</f>
        <v>0</v>
      </c>
      <c r="O221" s="293"/>
      <c r="P221" s="293"/>
      <c r="Q221" s="293"/>
      <c r="R221" s="134"/>
      <c r="T221" s="135"/>
      <c r="U221" s="40"/>
      <c r="V221" s="136"/>
      <c r="W221" s="136"/>
      <c r="X221" s="136"/>
      <c r="Y221" s="136"/>
      <c r="Z221" s="136"/>
      <c r="AA221" s="137"/>
    </row>
    <row r="222" spans="2:27" s="1" customFormat="1" ht="54" customHeight="1">
      <c r="B222" s="31"/>
      <c r="C222" s="32"/>
      <c r="D222" s="32"/>
      <c r="E222" s="32"/>
      <c r="F222" s="311" t="s">
        <v>828</v>
      </c>
      <c r="G222" s="312"/>
      <c r="H222" s="312"/>
      <c r="I222" s="312"/>
      <c r="J222" s="32"/>
      <c r="K222" s="32"/>
      <c r="L222" s="32"/>
      <c r="M222" s="32"/>
      <c r="N222" s="32"/>
      <c r="O222" s="32"/>
      <c r="P222" s="32"/>
      <c r="Q222" s="32"/>
      <c r="R222" s="33"/>
      <c r="T222" s="138"/>
      <c r="U222" s="32"/>
      <c r="V222" s="32"/>
      <c r="W222" s="32"/>
      <c r="X222" s="32"/>
      <c r="Y222" s="32"/>
      <c r="Z222" s="32"/>
      <c r="AA222" s="69"/>
    </row>
    <row r="223" spans="2:27" s="1" customFormat="1" ht="25.5" customHeight="1">
      <c r="B223" s="129"/>
      <c r="C223" s="130">
        <v>68</v>
      </c>
      <c r="D223" s="130" t="s">
        <v>123</v>
      </c>
      <c r="E223" s="131" t="s">
        <v>200</v>
      </c>
      <c r="F223" s="294" t="s">
        <v>201</v>
      </c>
      <c r="G223" s="294"/>
      <c r="H223" s="294"/>
      <c r="I223" s="294"/>
      <c r="J223" s="132" t="s">
        <v>155</v>
      </c>
      <c r="K223" s="133">
        <v>1004.979</v>
      </c>
      <c r="L223" s="293"/>
      <c r="M223" s="293"/>
      <c r="N223" s="293">
        <f>ROUND(L223*K223,2)</f>
        <v>0</v>
      </c>
      <c r="O223" s="293"/>
      <c r="P223" s="293"/>
      <c r="Q223" s="293"/>
      <c r="R223" s="134"/>
      <c r="T223" s="135"/>
      <c r="U223" s="40"/>
      <c r="V223" s="136"/>
      <c r="W223" s="136"/>
      <c r="X223" s="136"/>
      <c r="Y223" s="136"/>
      <c r="Z223" s="136"/>
      <c r="AA223" s="137"/>
    </row>
    <row r="224" spans="2:29" s="9" customFormat="1" ht="29.9" customHeight="1">
      <c r="B224" s="121"/>
      <c r="C224" s="122"/>
      <c r="D224" s="128" t="s">
        <v>111</v>
      </c>
      <c r="E224" s="128"/>
      <c r="F224" s="128"/>
      <c r="G224" s="128"/>
      <c r="H224" s="128"/>
      <c r="I224" s="128"/>
      <c r="J224" s="128"/>
      <c r="K224" s="128"/>
      <c r="L224" s="128"/>
      <c r="M224" s="128"/>
      <c r="N224" s="304">
        <f>SUM(N225:Q229)</f>
        <v>0</v>
      </c>
      <c r="O224" s="305"/>
      <c r="P224" s="305"/>
      <c r="Q224" s="305"/>
      <c r="R224" s="124"/>
      <c r="T224" s="125"/>
      <c r="U224" s="122"/>
      <c r="V224" s="122"/>
      <c r="W224" s="126"/>
      <c r="X224" s="122"/>
      <c r="Y224" s="126"/>
      <c r="Z224" s="122"/>
      <c r="AA224" s="127"/>
      <c r="AC224" s="1"/>
    </row>
    <row r="225" spans="2:27" s="1" customFormat="1" ht="25.5" customHeight="1">
      <c r="B225" s="129"/>
      <c r="C225" s="130">
        <v>69</v>
      </c>
      <c r="D225" s="130" t="s">
        <v>123</v>
      </c>
      <c r="E225" s="131" t="s">
        <v>202</v>
      </c>
      <c r="F225" s="294" t="s">
        <v>203</v>
      </c>
      <c r="G225" s="294"/>
      <c r="H225" s="294"/>
      <c r="I225" s="294"/>
      <c r="J225" s="132" t="s">
        <v>128</v>
      </c>
      <c r="K225" s="133">
        <v>20</v>
      </c>
      <c r="L225" s="293"/>
      <c r="M225" s="293"/>
      <c r="N225" s="293">
        <f>ROUND(L225*K225,2)</f>
        <v>0</v>
      </c>
      <c r="O225" s="293"/>
      <c r="P225" s="293"/>
      <c r="Q225" s="293"/>
      <c r="R225" s="134"/>
      <c r="T225" s="135"/>
      <c r="U225" s="40"/>
      <c r="V225" s="136"/>
      <c r="W225" s="136"/>
      <c r="X225" s="136"/>
      <c r="Y225" s="136"/>
      <c r="Z225" s="136"/>
      <c r="AA225" s="137"/>
    </row>
    <row r="226" spans="2:27" s="1" customFormat="1" ht="24" customHeight="1">
      <c r="B226" s="31"/>
      <c r="C226" s="32"/>
      <c r="D226" s="32"/>
      <c r="E226" s="32"/>
      <c r="F226" s="311" t="s">
        <v>204</v>
      </c>
      <c r="G226" s="312"/>
      <c r="H226" s="312"/>
      <c r="I226" s="312"/>
      <c r="J226" s="32"/>
      <c r="K226" s="32"/>
      <c r="L226" s="32"/>
      <c r="M226" s="32"/>
      <c r="N226" s="32"/>
      <c r="O226" s="32"/>
      <c r="P226" s="32"/>
      <c r="Q226" s="32"/>
      <c r="R226" s="33"/>
      <c r="T226" s="138"/>
      <c r="U226" s="32"/>
      <c r="V226" s="32"/>
      <c r="W226" s="32"/>
      <c r="X226" s="32"/>
      <c r="Y226" s="32"/>
      <c r="Z226" s="32"/>
      <c r="AA226" s="69"/>
    </row>
    <row r="227" spans="2:27" s="1" customFormat="1" ht="25.5" customHeight="1">
      <c r="B227" s="129"/>
      <c r="C227" s="130">
        <v>70</v>
      </c>
      <c r="D227" s="130" t="s">
        <v>123</v>
      </c>
      <c r="E227" s="131" t="s">
        <v>205</v>
      </c>
      <c r="F227" s="294" t="s">
        <v>206</v>
      </c>
      <c r="G227" s="294"/>
      <c r="H227" s="294"/>
      <c r="I227" s="294"/>
      <c r="J227" s="132" t="s">
        <v>128</v>
      </c>
      <c r="K227" s="133">
        <v>50</v>
      </c>
      <c r="L227" s="293"/>
      <c r="M227" s="293"/>
      <c r="N227" s="293">
        <f>ROUND(L227*K227,2)</f>
        <v>0</v>
      </c>
      <c r="O227" s="293"/>
      <c r="P227" s="293"/>
      <c r="Q227" s="293"/>
      <c r="R227" s="134"/>
      <c r="T227" s="135"/>
      <c r="U227" s="40"/>
      <c r="V227" s="136"/>
      <c r="W227" s="136"/>
      <c r="X227" s="136"/>
      <c r="Y227" s="136"/>
      <c r="Z227" s="136"/>
      <c r="AA227" s="137"/>
    </row>
    <row r="228" spans="2:27" s="1" customFormat="1" ht="24" customHeight="1">
      <c r="B228" s="31"/>
      <c r="C228" s="32"/>
      <c r="D228" s="32"/>
      <c r="E228" s="32"/>
      <c r="F228" s="311" t="s">
        <v>207</v>
      </c>
      <c r="G228" s="312"/>
      <c r="H228" s="312"/>
      <c r="I228" s="312"/>
      <c r="J228" s="32"/>
      <c r="K228" s="32"/>
      <c r="L228" s="32"/>
      <c r="M228" s="32"/>
      <c r="N228" s="32"/>
      <c r="O228" s="32"/>
      <c r="P228" s="32"/>
      <c r="Q228" s="32"/>
      <c r="R228" s="33"/>
      <c r="T228" s="138"/>
      <c r="U228" s="32"/>
      <c r="V228" s="32"/>
      <c r="W228" s="32"/>
      <c r="X228" s="32"/>
      <c r="Y228" s="32"/>
      <c r="Z228" s="32"/>
      <c r="AA228" s="69"/>
    </row>
    <row r="229" spans="2:27" s="1" customFormat="1" ht="38.25" customHeight="1">
      <c r="B229" s="129"/>
      <c r="C229" s="130">
        <v>71</v>
      </c>
      <c r="D229" s="130" t="s">
        <v>123</v>
      </c>
      <c r="E229" s="131" t="s">
        <v>208</v>
      </c>
      <c r="F229" s="294" t="s">
        <v>209</v>
      </c>
      <c r="G229" s="294"/>
      <c r="H229" s="294"/>
      <c r="I229" s="294"/>
      <c r="J229" s="132" t="s">
        <v>131</v>
      </c>
      <c r="K229" s="133">
        <v>0.25</v>
      </c>
      <c r="L229" s="293"/>
      <c r="M229" s="293"/>
      <c r="N229" s="293">
        <f>ROUND(L229*K229,2)</f>
        <v>0</v>
      </c>
      <c r="O229" s="293"/>
      <c r="P229" s="293"/>
      <c r="Q229" s="293"/>
      <c r="R229" s="134"/>
      <c r="T229" s="135"/>
      <c r="U229" s="40"/>
      <c r="V229" s="136"/>
      <c r="W229" s="136"/>
      <c r="X229" s="136"/>
      <c r="Y229" s="136"/>
      <c r="Z229" s="136"/>
      <c r="AA229" s="137"/>
    </row>
    <row r="230" spans="2:29" s="9" customFormat="1" ht="29.9" customHeight="1">
      <c r="B230" s="121"/>
      <c r="C230" s="122"/>
      <c r="D230" s="128" t="s">
        <v>112</v>
      </c>
      <c r="E230" s="128"/>
      <c r="F230" s="128"/>
      <c r="G230" s="128"/>
      <c r="H230" s="128"/>
      <c r="I230" s="128"/>
      <c r="J230" s="128"/>
      <c r="K230" s="128"/>
      <c r="L230" s="128"/>
      <c r="M230" s="128"/>
      <c r="N230" s="304">
        <f>SUM(N231:Q256)</f>
        <v>0</v>
      </c>
      <c r="O230" s="305"/>
      <c r="P230" s="305"/>
      <c r="Q230" s="305"/>
      <c r="R230" s="124"/>
      <c r="T230" s="125"/>
      <c r="U230" s="122"/>
      <c r="V230" s="122"/>
      <c r="W230" s="126"/>
      <c r="X230" s="122"/>
      <c r="Y230" s="126"/>
      <c r="Z230" s="122"/>
      <c r="AA230" s="127"/>
      <c r="AC230" s="1"/>
    </row>
    <row r="231" spans="2:27" s="1" customFormat="1" ht="51" customHeight="1">
      <c r="B231" s="129"/>
      <c r="C231" s="130">
        <v>72</v>
      </c>
      <c r="D231" s="130" t="s">
        <v>123</v>
      </c>
      <c r="E231" s="131" t="s">
        <v>484</v>
      </c>
      <c r="F231" s="294" t="s">
        <v>473</v>
      </c>
      <c r="G231" s="294"/>
      <c r="H231" s="294"/>
      <c r="I231" s="294"/>
      <c r="J231" s="132" t="s">
        <v>160</v>
      </c>
      <c r="K231" s="133">
        <v>2</v>
      </c>
      <c r="L231" s="293"/>
      <c r="M231" s="293"/>
      <c r="N231" s="293">
        <f aca="true" t="shared" si="5" ref="N231:N237">ROUND(L231*K231,2)</f>
        <v>0</v>
      </c>
      <c r="O231" s="293"/>
      <c r="P231" s="293"/>
      <c r="Q231" s="293"/>
      <c r="R231" s="134"/>
      <c r="T231" s="135"/>
      <c r="U231" s="40"/>
      <c r="V231" s="136"/>
      <c r="W231" s="136"/>
      <c r="X231" s="136"/>
      <c r="Y231" s="136"/>
      <c r="Z231" s="136"/>
      <c r="AA231" s="137"/>
    </row>
    <row r="232" spans="2:27" s="1" customFormat="1" ht="25.5" customHeight="1">
      <c r="B232" s="129"/>
      <c r="C232" s="130">
        <v>73</v>
      </c>
      <c r="D232" s="130" t="s">
        <v>123</v>
      </c>
      <c r="E232" s="131" t="s">
        <v>485</v>
      </c>
      <c r="F232" s="294" t="s">
        <v>474</v>
      </c>
      <c r="G232" s="294"/>
      <c r="H232" s="294"/>
      <c r="I232" s="294"/>
      <c r="J232" s="132" t="s">
        <v>126</v>
      </c>
      <c r="K232" s="133">
        <v>4</v>
      </c>
      <c r="L232" s="293"/>
      <c r="M232" s="293"/>
      <c r="N232" s="293">
        <f t="shared" si="5"/>
        <v>0</v>
      </c>
      <c r="O232" s="293"/>
      <c r="P232" s="293"/>
      <c r="Q232" s="293"/>
      <c r="R232" s="134"/>
      <c r="T232" s="135"/>
      <c r="U232" s="40"/>
      <c r="V232" s="136"/>
      <c r="W232" s="136"/>
      <c r="X232" s="136"/>
      <c r="Y232" s="136"/>
      <c r="Z232" s="136"/>
      <c r="AA232" s="137"/>
    </row>
    <row r="233" spans="2:27" s="1" customFormat="1" ht="51.75" customHeight="1">
      <c r="B233" s="129"/>
      <c r="C233" s="130">
        <v>74</v>
      </c>
      <c r="D233" s="130" t="s">
        <v>123</v>
      </c>
      <c r="E233" s="131" t="s">
        <v>493</v>
      </c>
      <c r="F233" s="294" t="s">
        <v>475</v>
      </c>
      <c r="G233" s="294"/>
      <c r="H233" s="294"/>
      <c r="I233" s="294"/>
      <c r="J233" s="132" t="s">
        <v>126</v>
      </c>
      <c r="K233" s="133">
        <v>2</v>
      </c>
      <c r="L233" s="293"/>
      <c r="M233" s="293"/>
      <c r="N233" s="293">
        <f t="shared" si="5"/>
        <v>0</v>
      </c>
      <c r="O233" s="293"/>
      <c r="P233" s="293"/>
      <c r="Q233" s="293"/>
      <c r="R233" s="134"/>
      <c r="T233" s="135"/>
      <c r="U233" s="40"/>
      <c r="V233" s="136"/>
      <c r="W233" s="136"/>
      <c r="X233" s="136"/>
      <c r="Y233" s="136"/>
      <c r="Z233" s="136"/>
      <c r="AA233" s="137"/>
    </row>
    <row r="234" spans="2:27" s="1" customFormat="1" ht="25.5" customHeight="1">
      <c r="B234" s="129"/>
      <c r="C234" s="130">
        <v>75</v>
      </c>
      <c r="D234" s="130" t="s">
        <v>138</v>
      </c>
      <c r="E234" s="131" t="s">
        <v>486</v>
      </c>
      <c r="F234" s="294" t="s">
        <v>569</v>
      </c>
      <c r="G234" s="294"/>
      <c r="H234" s="294"/>
      <c r="I234" s="294"/>
      <c r="J234" s="132" t="s">
        <v>160</v>
      </c>
      <c r="K234" s="133">
        <v>1</v>
      </c>
      <c r="L234" s="293"/>
      <c r="M234" s="293"/>
      <c r="N234" s="293">
        <f t="shared" si="5"/>
        <v>0</v>
      </c>
      <c r="O234" s="293"/>
      <c r="P234" s="293"/>
      <c r="Q234" s="293"/>
      <c r="R234" s="134"/>
      <c r="T234" s="135"/>
      <c r="U234" s="40"/>
      <c r="V234" s="136"/>
      <c r="W234" s="136"/>
      <c r="X234" s="136"/>
      <c r="Y234" s="136"/>
      <c r="Z234" s="136"/>
      <c r="AA234" s="137"/>
    </row>
    <row r="235" spans="2:27" s="1" customFormat="1" ht="25.5" customHeight="1">
      <c r="B235" s="129"/>
      <c r="C235" s="130">
        <v>76</v>
      </c>
      <c r="D235" s="130" t="s">
        <v>138</v>
      </c>
      <c r="E235" s="131" t="s">
        <v>500</v>
      </c>
      <c r="F235" s="294" t="s">
        <v>499</v>
      </c>
      <c r="G235" s="294"/>
      <c r="H235" s="294"/>
      <c r="I235" s="294"/>
      <c r="J235" s="132" t="s">
        <v>160</v>
      </c>
      <c r="K235" s="133">
        <v>1</v>
      </c>
      <c r="L235" s="293"/>
      <c r="M235" s="293"/>
      <c r="N235" s="293">
        <f t="shared" si="5"/>
        <v>0</v>
      </c>
      <c r="O235" s="293"/>
      <c r="P235" s="293"/>
      <c r="Q235" s="293"/>
      <c r="R235" s="134"/>
      <c r="T235" s="135"/>
      <c r="U235" s="40"/>
      <c r="V235" s="136"/>
      <c r="W235" s="136"/>
      <c r="X235" s="136"/>
      <c r="Y235" s="136"/>
      <c r="Z235" s="136"/>
      <c r="AA235" s="137"/>
    </row>
    <row r="236" spans="2:27" s="1" customFormat="1" ht="25.5" customHeight="1">
      <c r="B236" s="129"/>
      <c r="C236" s="130">
        <v>77</v>
      </c>
      <c r="D236" s="130" t="s">
        <v>123</v>
      </c>
      <c r="E236" s="131" t="s">
        <v>487</v>
      </c>
      <c r="F236" s="294" t="s">
        <v>476</v>
      </c>
      <c r="G236" s="294"/>
      <c r="H236" s="294"/>
      <c r="I236" s="294"/>
      <c r="J236" s="132" t="s">
        <v>160</v>
      </c>
      <c r="K236" s="133">
        <v>10</v>
      </c>
      <c r="L236" s="293"/>
      <c r="M236" s="293"/>
      <c r="N236" s="293">
        <f t="shared" si="5"/>
        <v>0</v>
      </c>
      <c r="O236" s="293"/>
      <c r="P236" s="293"/>
      <c r="Q236" s="293"/>
      <c r="R236" s="134"/>
      <c r="T236" s="135"/>
      <c r="U236" s="40"/>
      <c r="V236" s="136"/>
      <c r="W236" s="136"/>
      <c r="X236" s="136"/>
      <c r="Y236" s="136"/>
      <c r="Z236" s="136"/>
      <c r="AA236" s="137"/>
    </row>
    <row r="237" spans="2:27" s="1" customFormat="1" ht="25.5" customHeight="1">
      <c r="B237" s="129"/>
      <c r="C237" s="130">
        <v>78</v>
      </c>
      <c r="D237" s="130" t="s">
        <v>123</v>
      </c>
      <c r="E237" s="131" t="s">
        <v>501</v>
      </c>
      <c r="F237" s="294" t="s">
        <v>517</v>
      </c>
      <c r="G237" s="294"/>
      <c r="H237" s="294"/>
      <c r="I237" s="294"/>
      <c r="J237" s="132" t="s">
        <v>160</v>
      </c>
      <c r="K237" s="133">
        <v>1</v>
      </c>
      <c r="L237" s="293"/>
      <c r="M237" s="293"/>
      <c r="N237" s="293">
        <f t="shared" si="5"/>
        <v>0</v>
      </c>
      <c r="O237" s="293"/>
      <c r="P237" s="293"/>
      <c r="Q237" s="293"/>
      <c r="R237" s="134"/>
      <c r="T237" s="135"/>
      <c r="U237" s="40"/>
      <c r="V237" s="136"/>
      <c r="W237" s="136"/>
      <c r="X237" s="136"/>
      <c r="Y237" s="136"/>
      <c r="Z237" s="136"/>
      <c r="AA237" s="137"/>
    </row>
    <row r="238" spans="2:27" s="1" customFormat="1" ht="25.5" customHeight="1">
      <c r="B238" s="129"/>
      <c r="C238" s="130">
        <v>79</v>
      </c>
      <c r="D238" s="130" t="s">
        <v>123</v>
      </c>
      <c r="E238" s="131" t="s">
        <v>501</v>
      </c>
      <c r="F238" s="294" t="s">
        <v>518</v>
      </c>
      <c r="G238" s="294"/>
      <c r="H238" s="294"/>
      <c r="I238" s="294"/>
      <c r="J238" s="132" t="s">
        <v>160</v>
      </c>
      <c r="K238" s="133">
        <v>1</v>
      </c>
      <c r="L238" s="293"/>
      <c r="M238" s="293"/>
      <c r="N238" s="293">
        <f aca="true" t="shared" si="6" ref="N238:N239">ROUND(L238*K238,2)</f>
        <v>0</v>
      </c>
      <c r="O238" s="293"/>
      <c r="P238" s="293"/>
      <c r="Q238" s="293"/>
      <c r="R238" s="134"/>
      <c r="T238" s="135"/>
      <c r="U238" s="40"/>
      <c r="V238" s="136"/>
      <c r="W238" s="136"/>
      <c r="X238" s="136"/>
      <c r="Y238" s="136"/>
      <c r="Z238" s="136"/>
      <c r="AA238" s="137"/>
    </row>
    <row r="239" spans="2:27" s="1" customFormat="1" ht="25.5" customHeight="1">
      <c r="B239" s="129"/>
      <c r="C239" s="130">
        <v>80</v>
      </c>
      <c r="D239" s="130" t="s">
        <v>123</v>
      </c>
      <c r="E239" s="131" t="s">
        <v>210</v>
      </c>
      <c r="F239" s="294" t="s">
        <v>477</v>
      </c>
      <c r="G239" s="294"/>
      <c r="H239" s="294"/>
      <c r="I239" s="294"/>
      <c r="J239" s="132" t="s">
        <v>160</v>
      </c>
      <c r="K239" s="133">
        <v>1</v>
      </c>
      <c r="L239" s="293"/>
      <c r="M239" s="293"/>
      <c r="N239" s="293">
        <f t="shared" si="6"/>
        <v>0</v>
      </c>
      <c r="O239" s="293"/>
      <c r="P239" s="293"/>
      <c r="Q239" s="293"/>
      <c r="R239" s="134"/>
      <c r="T239" s="135"/>
      <c r="U239" s="40"/>
      <c r="V239" s="136"/>
      <c r="W239" s="136"/>
      <c r="X239" s="136"/>
      <c r="Y239" s="136"/>
      <c r="Z239" s="136"/>
      <c r="AA239" s="137"/>
    </row>
    <row r="240" spans="2:27" s="1" customFormat="1" ht="25.5" customHeight="1">
      <c r="B240" s="129"/>
      <c r="C240" s="130">
        <v>81</v>
      </c>
      <c r="D240" s="130" t="s">
        <v>123</v>
      </c>
      <c r="E240" s="131" t="s">
        <v>512</v>
      </c>
      <c r="F240" s="294" t="s">
        <v>523</v>
      </c>
      <c r="G240" s="294"/>
      <c r="H240" s="294"/>
      <c r="I240" s="294"/>
      <c r="J240" s="132" t="s">
        <v>160</v>
      </c>
      <c r="K240" s="133">
        <v>1</v>
      </c>
      <c r="L240" s="293"/>
      <c r="M240" s="293"/>
      <c r="N240" s="293">
        <f aca="true" t="shared" si="7" ref="N240:N250">ROUND(L240*K240,2)</f>
        <v>0</v>
      </c>
      <c r="O240" s="293"/>
      <c r="P240" s="293"/>
      <c r="Q240" s="293"/>
      <c r="R240" s="134"/>
      <c r="T240" s="135"/>
      <c r="U240" s="40"/>
      <c r="V240" s="136"/>
      <c r="W240" s="136"/>
      <c r="X240" s="136"/>
      <c r="Y240" s="136"/>
      <c r="Z240" s="136"/>
      <c r="AA240" s="137"/>
    </row>
    <row r="241" spans="2:27" s="1" customFormat="1" ht="25.5" customHeight="1">
      <c r="B241" s="129"/>
      <c r="C241" s="130">
        <v>82</v>
      </c>
      <c r="D241" s="130" t="s">
        <v>123</v>
      </c>
      <c r="E241" s="131" t="s">
        <v>511</v>
      </c>
      <c r="F241" s="294" t="s">
        <v>522</v>
      </c>
      <c r="G241" s="294"/>
      <c r="H241" s="294"/>
      <c r="I241" s="294"/>
      <c r="J241" s="132" t="s">
        <v>160</v>
      </c>
      <c r="K241" s="133">
        <v>1</v>
      </c>
      <c r="L241" s="293"/>
      <c r="M241" s="293"/>
      <c r="N241" s="293">
        <f t="shared" si="7"/>
        <v>0</v>
      </c>
      <c r="O241" s="293"/>
      <c r="P241" s="293"/>
      <c r="Q241" s="293"/>
      <c r="R241" s="134"/>
      <c r="T241" s="135"/>
      <c r="U241" s="40"/>
      <c r="V241" s="136"/>
      <c r="W241" s="136"/>
      <c r="X241" s="136"/>
      <c r="Y241" s="136"/>
      <c r="Z241" s="136"/>
      <c r="AA241" s="137"/>
    </row>
    <row r="242" spans="2:27" s="1" customFormat="1" ht="38.25" customHeight="1">
      <c r="B242" s="129"/>
      <c r="C242" s="130">
        <v>83</v>
      </c>
      <c r="D242" s="130" t="s">
        <v>123</v>
      </c>
      <c r="E242" s="131" t="s">
        <v>516</v>
      </c>
      <c r="F242" s="294" t="s">
        <v>519</v>
      </c>
      <c r="G242" s="294"/>
      <c r="H242" s="294"/>
      <c r="I242" s="294"/>
      <c r="J242" s="132" t="s">
        <v>160</v>
      </c>
      <c r="K242" s="133">
        <v>1</v>
      </c>
      <c r="L242" s="293"/>
      <c r="M242" s="293"/>
      <c r="N242" s="293">
        <f t="shared" si="7"/>
        <v>0</v>
      </c>
      <c r="O242" s="293"/>
      <c r="P242" s="293"/>
      <c r="Q242" s="293"/>
      <c r="R242" s="134"/>
      <c r="T242" s="135"/>
      <c r="U242" s="40"/>
      <c r="V242" s="136"/>
      <c r="W242" s="136"/>
      <c r="X242" s="136"/>
      <c r="Y242" s="136"/>
      <c r="Z242" s="136"/>
      <c r="AA242" s="137"/>
    </row>
    <row r="243" spans="2:27" s="1" customFormat="1" ht="42.75" customHeight="1">
      <c r="B243" s="129"/>
      <c r="C243" s="130">
        <v>84</v>
      </c>
      <c r="D243" s="130" t="s">
        <v>123</v>
      </c>
      <c r="E243" s="131" t="s">
        <v>515</v>
      </c>
      <c r="F243" s="294" t="s">
        <v>520</v>
      </c>
      <c r="G243" s="294"/>
      <c r="H243" s="294"/>
      <c r="I243" s="294"/>
      <c r="J243" s="132" t="s">
        <v>160</v>
      </c>
      <c r="K243" s="133">
        <v>1</v>
      </c>
      <c r="L243" s="293"/>
      <c r="M243" s="293"/>
      <c r="N243" s="293">
        <f t="shared" si="7"/>
        <v>0</v>
      </c>
      <c r="O243" s="293"/>
      <c r="P243" s="293"/>
      <c r="Q243" s="293"/>
      <c r="R243" s="134"/>
      <c r="T243" s="135"/>
      <c r="U243" s="40"/>
      <c r="V243" s="136"/>
      <c r="W243" s="136"/>
      <c r="X243" s="136"/>
      <c r="Y243" s="136"/>
      <c r="Z243" s="136"/>
      <c r="AA243" s="137"/>
    </row>
    <row r="244" spans="2:27" s="1" customFormat="1" ht="37.5" customHeight="1">
      <c r="B244" s="129"/>
      <c r="C244" s="130">
        <v>85</v>
      </c>
      <c r="D244" s="130" t="s">
        <v>123</v>
      </c>
      <c r="E244" s="131" t="s">
        <v>514</v>
      </c>
      <c r="F244" s="294" t="s">
        <v>521</v>
      </c>
      <c r="G244" s="294"/>
      <c r="H244" s="294"/>
      <c r="I244" s="294"/>
      <c r="J244" s="132" t="s">
        <v>160</v>
      </c>
      <c r="K244" s="133">
        <v>1</v>
      </c>
      <c r="L244" s="293"/>
      <c r="M244" s="293"/>
      <c r="N244" s="293">
        <f t="shared" si="7"/>
        <v>0</v>
      </c>
      <c r="O244" s="293"/>
      <c r="P244" s="293"/>
      <c r="Q244" s="293"/>
      <c r="R244" s="134"/>
      <c r="T244" s="135"/>
      <c r="U244" s="40"/>
      <c r="V244" s="136"/>
      <c r="W244" s="136"/>
      <c r="X244" s="136"/>
      <c r="Y244" s="136"/>
      <c r="Z244" s="136"/>
      <c r="AA244" s="137"/>
    </row>
    <row r="245" spans="2:27" s="1" customFormat="1" ht="33.75" customHeight="1">
      <c r="B245" s="129"/>
      <c r="C245" s="130">
        <v>86</v>
      </c>
      <c r="D245" s="130" t="s">
        <v>123</v>
      </c>
      <c r="E245" s="131" t="s">
        <v>513</v>
      </c>
      <c r="F245" s="294" t="s">
        <v>510</v>
      </c>
      <c r="G245" s="294"/>
      <c r="H245" s="294"/>
      <c r="I245" s="294"/>
      <c r="J245" s="132" t="s">
        <v>160</v>
      </c>
      <c r="K245" s="133">
        <v>2</v>
      </c>
      <c r="L245" s="293"/>
      <c r="M245" s="293"/>
      <c r="N245" s="293">
        <f t="shared" si="7"/>
        <v>0</v>
      </c>
      <c r="O245" s="293"/>
      <c r="P245" s="293"/>
      <c r="Q245" s="293"/>
      <c r="R245" s="134"/>
      <c r="T245" s="135"/>
      <c r="U245" s="40"/>
      <c r="V245" s="136"/>
      <c r="W245" s="136"/>
      <c r="X245" s="136"/>
      <c r="Y245" s="136"/>
      <c r="Z245" s="136"/>
      <c r="AA245" s="137"/>
    </row>
    <row r="246" spans="2:27" s="1" customFormat="1" ht="25.5" customHeight="1">
      <c r="B246" s="129"/>
      <c r="C246" s="130">
        <v>87</v>
      </c>
      <c r="D246" s="130" t="s">
        <v>123</v>
      </c>
      <c r="E246" s="131" t="s">
        <v>541</v>
      </c>
      <c r="F246" s="294" t="s">
        <v>542</v>
      </c>
      <c r="G246" s="294"/>
      <c r="H246" s="294"/>
      <c r="I246" s="294"/>
      <c r="J246" s="132" t="s">
        <v>160</v>
      </c>
      <c r="K246" s="154">
        <v>6</v>
      </c>
      <c r="L246" s="293"/>
      <c r="M246" s="293"/>
      <c r="N246" s="293">
        <f t="shared" si="7"/>
        <v>0</v>
      </c>
      <c r="O246" s="293"/>
      <c r="P246" s="293"/>
      <c r="Q246" s="293"/>
      <c r="R246" s="134"/>
      <c r="T246" s="135"/>
      <c r="U246" s="40"/>
      <c r="V246" s="136"/>
      <c r="W246" s="136"/>
      <c r="X246" s="136"/>
      <c r="Y246" s="136"/>
      <c r="Z246" s="136"/>
      <c r="AA246" s="137"/>
    </row>
    <row r="247" spans="2:27" s="1" customFormat="1" ht="25.5" customHeight="1">
      <c r="B247" s="129"/>
      <c r="C247" s="130">
        <v>88</v>
      </c>
      <c r="D247" s="130" t="s">
        <v>123</v>
      </c>
      <c r="E247" s="131" t="s">
        <v>488</v>
      </c>
      <c r="F247" s="294" t="s">
        <v>478</v>
      </c>
      <c r="G247" s="294"/>
      <c r="H247" s="294"/>
      <c r="I247" s="294"/>
      <c r="J247" s="132" t="s">
        <v>160</v>
      </c>
      <c r="K247" s="154">
        <v>8</v>
      </c>
      <c r="L247" s="293"/>
      <c r="M247" s="293"/>
      <c r="N247" s="293">
        <f t="shared" si="7"/>
        <v>0</v>
      </c>
      <c r="O247" s="293"/>
      <c r="P247" s="293"/>
      <c r="Q247" s="293"/>
      <c r="R247" s="134"/>
      <c r="T247" s="135"/>
      <c r="U247" s="40"/>
      <c r="V247" s="136"/>
      <c r="W247" s="136"/>
      <c r="X247" s="136"/>
      <c r="Y247" s="136"/>
      <c r="Z247" s="136"/>
      <c r="AA247" s="137"/>
    </row>
    <row r="248" spans="2:27" s="1" customFormat="1" ht="38.25" customHeight="1">
      <c r="B248" s="129"/>
      <c r="C248" s="130">
        <v>89</v>
      </c>
      <c r="D248" s="130" t="s">
        <v>123</v>
      </c>
      <c r="E248" s="131" t="s">
        <v>497</v>
      </c>
      <c r="F248" s="294" t="s">
        <v>495</v>
      </c>
      <c r="G248" s="294"/>
      <c r="H248" s="294"/>
      <c r="I248" s="294"/>
      <c r="J248" s="132" t="s">
        <v>160</v>
      </c>
      <c r="K248" s="154">
        <v>9</v>
      </c>
      <c r="L248" s="293"/>
      <c r="M248" s="293"/>
      <c r="N248" s="293">
        <f t="shared" si="7"/>
        <v>0</v>
      </c>
      <c r="O248" s="293"/>
      <c r="P248" s="293"/>
      <c r="Q248" s="293"/>
      <c r="R248" s="134"/>
      <c r="T248" s="135"/>
      <c r="U248" s="40"/>
      <c r="V248" s="136"/>
      <c r="W248" s="136"/>
      <c r="X248" s="136"/>
      <c r="Y248" s="136"/>
      <c r="Z248" s="136"/>
      <c r="AA248" s="137"/>
    </row>
    <row r="249" spans="2:27" s="1" customFormat="1" ht="38.25" customHeight="1">
      <c r="B249" s="129"/>
      <c r="C249" s="130">
        <v>90</v>
      </c>
      <c r="D249" s="130" t="s">
        <v>123</v>
      </c>
      <c r="E249" s="131" t="s">
        <v>498</v>
      </c>
      <c r="F249" s="294" t="s">
        <v>496</v>
      </c>
      <c r="G249" s="294"/>
      <c r="H249" s="294"/>
      <c r="I249" s="294"/>
      <c r="J249" s="132" t="s">
        <v>160</v>
      </c>
      <c r="K249" s="154">
        <v>3</v>
      </c>
      <c r="L249" s="293"/>
      <c r="M249" s="293"/>
      <c r="N249" s="293">
        <f t="shared" si="7"/>
        <v>0</v>
      </c>
      <c r="O249" s="293"/>
      <c r="P249" s="293"/>
      <c r="Q249" s="293"/>
      <c r="R249" s="134"/>
      <c r="T249" s="135"/>
      <c r="U249" s="40"/>
      <c r="V249" s="136"/>
      <c r="W249" s="136"/>
      <c r="X249" s="136"/>
      <c r="Y249" s="136"/>
      <c r="Z249" s="136"/>
      <c r="AA249" s="137"/>
    </row>
    <row r="250" spans="2:27" s="1" customFormat="1" ht="25.5" customHeight="1">
      <c r="B250" s="129"/>
      <c r="C250" s="130">
        <v>81</v>
      </c>
      <c r="D250" s="130" t="s">
        <v>123</v>
      </c>
      <c r="E250" s="131" t="s">
        <v>489</v>
      </c>
      <c r="F250" s="294" t="s">
        <v>479</v>
      </c>
      <c r="G250" s="294"/>
      <c r="H250" s="294"/>
      <c r="I250" s="294"/>
      <c r="J250" s="132" t="s">
        <v>160</v>
      </c>
      <c r="K250" s="154">
        <v>12</v>
      </c>
      <c r="L250" s="293"/>
      <c r="M250" s="293"/>
      <c r="N250" s="293">
        <f t="shared" si="7"/>
        <v>0</v>
      </c>
      <c r="O250" s="293"/>
      <c r="P250" s="293"/>
      <c r="Q250" s="293"/>
      <c r="R250" s="134"/>
      <c r="T250" s="135"/>
      <c r="U250" s="40"/>
      <c r="V250" s="136"/>
      <c r="W250" s="136"/>
      <c r="X250" s="136"/>
      <c r="Y250" s="136"/>
      <c r="Z250" s="136"/>
      <c r="AA250" s="137"/>
    </row>
    <row r="251" spans="2:27" s="1" customFormat="1" ht="16.5" customHeight="1">
      <c r="B251" s="31"/>
      <c r="C251" s="32">
        <v>82</v>
      </c>
      <c r="D251" s="32"/>
      <c r="E251" s="32"/>
      <c r="F251" s="311" t="s">
        <v>211</v>
      </c>
      <c r="G251" s="312"/>
      <c r="H251" s="312"/>
      <c r="I251" s="312"/>
      <c r="J251" s="32"/>
      <c r="K251" s="152"/>
      <c r="L251" s="32"/>
      <c r="M251" s="32"/>
      <c r="N251" s="32"/>
      <c r="O251" s="32"/>
      <c r="P251" s="32"/>
      <c r="Q251" s="32"/>
      <c r="R251" s="33"/>
      <c r="T251" s="138"/>
      <c r="U251" s="32"/>
      <c r="V251" s="32"/>
      <c r="W251" s="32"/>
      <c r="X251" s="32"/>
      <c r="Y251" s="32"/>
      <c r="Z251" s="32"/>
      <c r="AA251" s="69"/>
    </row>
    <row r="252" spans="2:27" s="1" customFormat="1" ht="38.25" customHeight="1">
      <c r="B252" s="129"/>
      <c r="C252" s="130">
        <v>83</v>
      </c>
      <c r="D252" s="130" t="s">
        <v>123</v>
      </c>
      <c r="E252" s="131" t="s">
        <v>490</v>
      </c>
      <c r="F252" s="294" t="s">
        <v>480</v>
      </c>
      <c r="G252" s="294"/>
      <c r="H252" s="294"/>
      <c r="I252" s="294"/>
      <c r="J252" s="132" t="s">
        <v>160</v>
      </c>
      <c r="K252" s="154">
        <v>1</v>
      </c>
      <c r="L252" s="293"/>
      <c r="M252" s="293"/>
      <c r="N252" s="293">
        <f>ROUND(L252*K252,2)</f>
        <v>0</v>
      </c>
      <c r="O252" s="293"/>
      <c r="P252" s="293"/>
      <c r="Q252" s="293"/>
      <c r="R252" s="134"/>
      <c r="T252" s="135"/>
      <c r="U252" s="40"/>
      <c r="V252" s="136"/>
      <c r="W252" s="136"/>
      <c r="X252" s="136"/>
      <c r="Y252" s="136"/>
      <c r="Z252" s="136"/>
      <c r="AA252" s="137"/>
    </row>
    <row r="253" spans="2:27" s="1" customFormat="1" ht="16.5" customHeight="1">
      <c r="B253" s="129"/>
      <c r="C253" s="130">
        <v>84</v>
      </c>
      <c r="D253" s="130" t="s">
        <v>123</v>
      </c>
      <c r="E253" s="131" t="s">
        <v>491</v>
      </c>
      <c r="F253" s="294" t="s">
        <v>481</v>
      </c>
      <c r="G253" s="294"/>
      <c r="H253" s="294"/>
      <c r="I253" s="294"/>
      <c r="J253" s="132" t="s">
        <v>160</v>
      </c>
      <c r="K253" s="154">
        <v>1</v>
      </c>
      <c r="L253" s="293"/>
      <c r="M253" s="293"/>
      <c r="N253" s="293">
        <f>ROUND(L253*K253,2)</f>
        <v>0</v>
      </c>
      <c r="O253" s="293"/>
      <c r="P253" s="293"/>
      <c r="Q253" s="293"/>
      <c r="R253" s="134"/>
      <c r="T253" s="135"/>
      <c r="U253" s="40"/>
      <c r="V253" s="136"/>
      <c r="W253" s="136"/>
      <c r="X253" s="136"/>
      <c r="Y253" s="136"/>
      <c r="Z253" s="136"/>
      <c r="AA253" s="137"/>
    </row>
    <row r="254" spans="2:27" s="1" customFormat="1" ht="48" customHeight="1">
      <c r="B254" s="31"/>
      <c r="C254" s="32"/>
      <c r="D254" s="32"/>
      <c r="E254" s="32"/>
      <c r="F254" s="311" t="s">
        <v>428</v>
      </c>
      <c r="G254" s="312"/>
      <c r="H254" s="312"/>
      <c r="I254" s="312"/>
      <c r="J254" s="32"/>
      <c r="K254" s="152"/>
      <c r="L254" s="32"/>
      <c r="M254" s="32"/>
      <c r="N254" s="32"/>
      <c r="O254" s="32"/>
      <c r="P254" s="32"/>
      <c r="Q254" s="32"/>
      <c r="R254" s="33"/>
      <c r="T254" s="138"/>
      <c r="U254" s="32"/>
      <c r="V254" s="32"/>
      <c r="W254" s="32"/>
      <c r="X254" s="32"/>
      <c r="Y254" s="32"/>
      <c r="Z254" s="32"/>
      <c r="AA254" s="69"/>
    </row>
    <row r="255" spans="2:27" s="1" customFormat="1" ht="38.25" customHeight="1">
      <c r="B255" s="129"/>
      <c r="C255" s="130">
        <v>85</v>
      </c>
      <c r="D255" s="130" t="s">
        <v>123</v>
      </c>
      <c r="E255" s="131" t="s">
        <v>494</v>
      </c>
      <c r="F255" s="294" t="s">
        <v>482</v>
      </c>
      <c r="G255" s="294"/>
      <c r="H255" s="294"/>
      <c r="I255" s="294"/>
      <c r="J255" s="132" t="s">
        <v>160</v>
      </c>
      <c r="K255" s="154">
        <v>1</v>
      </c>
      <c r="L255" s="293"/>
      <c r="M255" s="293"/>
      <c r="N255" s="293">
        <f>ROUND(L255*K255,2)</f>
        <v>0</v>
      </c>
      <c r="O255" s="293"/>
      <c r="P255" s="293"/>
      <c r="Q255" s="293"/>
      <c r="R255" s="134"/>
      <c r="T255" s="135"/>
      <c r="U255" s="40"/>
      <c r="V255" s="136"/>
      <c r="W255" s="136"/>
      <c r="X255" s="136"/>
      <c r="Y255" s="136"/>
      <c r="Z255" s="136"/>
      <c r="AA255" s="137"/>
    </row>
    <row r="256" spans="2:27" s="1" customFormat="1" ht="25.5" customHeight="1">
      <c r="B256" s="129"/>
      <c r="C256" s="130">
        <v>86</v>
      </c>
      <c r="D256" s="130" t="s">
        <v>123</v>
      </c>
      <c r="E256" s="131" t="s">
        <v>492</v>
      </c>
      <c r="F256" s="294" t="s">
        <v>483</v>
      </c>
      <c r="G256" s="294"/>
      <c r="H256" s="294"/>
      <c r="I256" s="294"/>
      <c r="J256" s="132" t="s">
        <v>155</v>
      </c>
      <c r="K256" s="154">
        <v>1760.116</v>
      </c>
      <c r="L256" s="293"/>
      <c r="M256" s="293"/>
      <c r="N256" s="293">
        <f>ROUND(L256*K256,2)</f>
        <v>0</v>
      </c>
      <c r="O256" s="293"/>
      <c r="P256" s="293"/>
      <c r="Q256" s="293"/>
      <c r="R256" s="134"/>
      <c r="T256" s="135"/>
      <c r="U256" s="40"/>
      <c r="V256" s="136"/>
      <c r="W256" s="136"/>
      <c r="X256" s="136"/>
      <c r="Y256" s="136"/>
      <c r="Z256" s="136"/>
      <c r="AA256" s="137"/>
    </row>
    <row r="257" spans="2:29" s="9" customFormat="1" ht="29.9" customHeight="1">
      <c r="B257" s="121"/>
      <c r="C257" s="122"/>
      <c r="D257" s="128" t="s">
        <v>113</v>
      </c>
      <c r="E257" s="128"/>
      <c r="F257" s="128"/>
      <c r="G257" s="128"/>
      <c r="H257" s="128"/>
      <c r="I257" s="128"/>
      <c r="J257" s="128"/>
      <c r="K257" s="192"/>
      <c r="L257" s="128"/>
      <c r="M257" s="128"/>
      <c r="N257" s="304">
        <f>SUM(N258:Q280)</f>
        <v>0</v>
      </c>
      <c r="O257" s="305"/>
      <c r="P257" s="305"/>
      <c r="Q257" s="305"/>
      <c r="R257" s="124"/>
      <c r="T257" s="125"/>
      <c r="U257" s="122"/>
      <c r="V257" s="122"/>
      <c r="W257" s="126"/>
      <c r="X257" s="122"/>
      <c r="Y257" s="126"/>
      <c r="Z257" s="122"/>
      <c r="AA257" s="127"/>
      <c r="AC257" s="1"/>
    </row>
    <row r="258" spans="2:27" s="1" customFormat="1" ht="44.25" customHeight="1">
      <c r="B258" s="129"/>
      <c r="C258" s="130">
        <v>87</v>
      </c>
      <c r="D258" s="130" t="s">
        <v>123</v>
      </c>
      <c r="E258" s="131" t="s">
        <v>212</v>
      </c>
      <c r="F258" s="294" t="s">
        <v>429</v>
      </c>
      <c r="G258" s="294"/>
      <c r="H258" s="294"/>
      <c r="I258" s="294"/>
      <c r="J258" s="132" t="s">
        <v>163</v>
      </c>
      <c r="K258" s="133">
        <v>1</v>
      </c>
      <c r="L258" s="293"/>
      <c r="M258" s="293"/>
      <c r="N258" s="293">
        <f>ROUND(L258*K258,2)</f>
        <v>0</v>
      </c>
      <c r="O258" s="293"/>
      <c r="P258" s="293"/>
      <c r="Q258" s="293"/>
      <c r="R258" s="134"/>
      <c r="T258" s="135"/>
      <c r="U258" s="40"/>
      <c r="V258" s="136"/>
      <c r="W258" s="136"/>
      <c r="X258" s="136"/>
      <c r="Y258" s="136"/>
      <c r="Z258" s="136"/>
      <c r="AA258" s="137"/>
    </row>
    <row r="259" spans="2:27" s="1" customFormat="1" ht="44.25" customHeight="1">
      <c r="B259" s="129"/>
      <c r="C259" s="130">
        <v>88</v>
      </c>
      <c r="D259" s="130" t="s">
        <v>123</v>
      </c>
      <c r="E259" s="131" t="s">
        <v>457</v>
      </c>
      <c r="F259" s="294" t="s">
        <v>458</v>
      </c>
      <c r="G259" s="294"/>
      <c r="H259" s="294"/>
      <c r="I259" s="294"/>
      <c r="J259" s="132" t="s">
        <v>126</v>
      </c>
      <c r="K259" s="133">
        <v>1</v>
      </c>
      <c r="L259" s="293"/>
      <c r="M259" s="293"/>
      <c r="N259" s="293">
        <f>ROUND(L259*K259,2)</f>
        <v>0</v>
      </c>
      <c r="O259" s="293"/>
      <c r="P259" s="293"/>
      <c r="Q259" s="293"/>
      <c r="R259" s="134"/>
      <c r="T259" s="135"/>
      <c r="U259" s="40"/>
      <c r="V259" s="136"/>
      <c r="W259" s="136"/>
      <c r="X259" s="136"/>
      <c r="Y259" s="136"/>
      <c r="Z259" s="136"/>
      <c r="AA259" s="137"/>
    </row>
    <row r="260" spans="2:27" s="1" customFormat="1" ht="16.5" customHeight="1">
      <c r="B260" s="129"/>
      <c r="C260" s="130">
        <v>89</v>
      </c>
      <c r="D260" s="130" t="s">
        <v>123</v>
      </c>
      <c r="E260" s="131" t="s">
        <v>213</v>
      </c>
      <c r="F260" s="294" t="s">
        <v>214</v>
      </c>
      <c r="G260" s="294"/>
      <c r="H260" s="294"/>
      <c r="I260" s="294"/>
      <c r="J260" s="132" t="s">
        <v>163</v>
      </c>
      <c r="K260" s="133">
        <v>1</v>
      </c>
      <c r="L260" s="293"/>
      <c r="M260" s="293"/>
      <c r="N260" s="293">
        <f>ROUND(L260*K260,2)</f>
        <v>0</v>
      </c>
      <c r="O260" s="293"/>
      <c r="P260" s="293"/>
      <c r="Q260" s="293"/>
      <c r="R260" s="134"/>
      <c r="T260" s="135"/>
      <c r="U260" s="40"/>
      <c r="V260" s="136"/>
      <c r="W260" s="136"/>
      <c r="X260" s="136"/>
      <c r="Y260" s="136"/>
      <c r="Z260" s="136"/>
      <c r="AA260" s="137"/>
    </row>
    <row r="261" spans="2:27" s="1" customFormat="1" ht="16.5" customHeight="1">
      <c r="B261" s="129"/>
      <c r="C261" s="130">
        <v>90</v>
      </c>
      <c r="D261" s="130" t="s">
        <v>123</v>
      </c>
      <c r="E261" s="131" t="s">
        <v>215</v>
      </c>
      <c r="F261" s="294" t="s">
        <v>216</v>
      </c>
      <c r="G261" s="294"/>
      <c r="H261" s="294"/>
      <c r="I261" s="294"/>
      <c r="J261" s="132" t="s">
        <v>163</v>
      </c>
      <c r="K261" s="133">
        <v>1</v>
      </c>
      <c r="L261" s="293"/>
      <c r="M261" s="293"/>
      <c r="N261" s="293">
        <f>ROUND(L261*K261,2)</f>
        <v>0</v>
      </c>
      <c r="O261" s="293"/>
      <c r="P261" s="293"/>
      <c r="Q261" s="293"/>
      <c r="R261" s="134"/>
      <c r="T261" s="135"/>
      <c r="U261" s="40"/>
      <c r="V261" s="136"/>
      <c r="W261" s="136"/>
      <c r="X261" s="136"/>
      <c r="Y261" s="136"/>
      <c r="Z261" s="136"/>
      <c r="AA261" s="137"/>
    </row>
    <row r="262" spans="2:27" s="1" customFormat="1" ht="16.5" customHeight="1">
      <c r="B262" s="129"/>
      <c r="C262" s="130">
        <v>91</v>
      </c>
      <c r="D262" s="130" t="s">
        <v>123</v>
      </c>
      <c r="E262" s="131" t="s">
        <v>431</v>
      </c>
      <c r="F262" s="294" t="s">
        <v>430</v>
      </c>
      <c r="G262" s="294"/>
      <c r="H262" s="294"/>
      <c r="I262" s="294"/>
      <c r="J262" s="132" t="s">
        <v>163</v>
      </c>
      <c r="K262" s="133">
        <v>1</v>
      </c>
      <c r="L262" s="293"/>
      <c r="M262" s="293"/>
      <c r="N262" s="293">
        <f>ROUND(L262*K262,2)</f>
        <v>0</v>
      </c>
      <c r="O262" s="293"/>
      <c r="P262" s="293"/>
      <c r="Q262" s="293"/>
      <c r="R262" s="134"/>
      <c r="T262" s="135"/>
      <c r="U262" s="40"/>
      <c r="V262" s="136"/>
      <c r="W262" s="136"/>
      <c r="X262" s="136"/>
      <c r="Y262" s="136"/>
      <c r="Z262" s="136"/>
      <c r="AA262" s="137"/>
    </row>
    <row r="263" spans="2:27" s="1" customFormat="1" ht="107.25" customHeight="1">
      <c r="B263" s="31"/>
      <c r="C263" s="32"/>
      <c r="D263" s="32"/>
      <c r="E263" s="32"/>
      <c r="F263" s="309" t="s">
        <v>432</v>
      </c>
      <c r="G263" s="310"/>
      <c r="H263" s="310"/>
      <c r="I263" s="310"/>
      <c r="J263" s="32"/>
      <c r="K263" s="32"/>
      <c r="L263" s="32"/>
      <c r="M263" s="32"/>
      <c r="N263" s="32"/>
      <c r="O263" s="32"/>
      <c r="P263" s="32"/>
      <c r="Q263" s="32"/>
      <c r="R263" s="33"/>
      <c r="T263" s="138"/>
      <c r="U263" s="32"/>
      <c r="V263" s="32"/>
      <c r="W263" s="32"/>
      <c r="X263" s="32"/>
      <c r="Y263" s="32"/>
      <c r="Z263" s="32"/>
      <c r="AA263" s="69"/>
    </row>
    <row r="264" spans="2:27" s="1" customFormat="1" ht="16.5" customHeight="1">
      <c r="B264" s="129"/>
      <c r="C264" s="130">
        <v>91</v>
      </c>
      <c r="D264" s="130" t="s">
        <v>123</v>
      </c>
      <c r="E264" s="131" t="s">
        <v>502</v>
      </c>
      <c r="F264" s="294" t="s">
        <v>503</v>
      </c>
      <c r="G264" s="294"/>
      <c r="H264" s="294"/>
      <c r="I264" s="294"/>
      <c r="J264" s="132" t="s">
        <v>160</v>
      </c>
      <c r="K264" s="133">
        <v>50</v>
      </c>
      <c r="L264" s="293"/>
      <c r="M264" s="293"/>
      <c r="N264" s="293">
        <f aca="true" t="shared" si="8" ref="N264">ROUND(L264*K264,2)</f>
        <v>0</v>
      </c>
      <c r="O264" s="293"/>
      <c r="P264" s="293"/>
      <c r="Q264" s="293"/>
      <c r="R264" s="134"/>
      <c r="T264" s="171"/>
      <c r="U264" s="172"/>
      <c r="V264" s="173"/>
      <c r="W264" s="173"/>
      <c r="X264" s="173"/>
      <c r="Y264" s="173"/>
      <c r="Z264" s="173"/>
      <c r="AA264" s="174"/>
    </row>
    <row r="265" spans="2:27" s="1" customFormat="1" ht="56.25" customHeight="1">
      <c r="B265" s="129"/>
      <c r="C265" s="130">
        <v>92</v>
      </c>
      <c r="D265" s="130" t="s">
        <v>123</v>
      </c>
      <c r="E265" s="131" t="s">
        <v>406</v>
      </c>
      <c r="F265" s="294" t="s">
        <v>217</v>
      </c>
      <c r="G265" s="294"/>
      <c r="H265" s="294"/>
      <c r="I265" s="294"/>
      <c r="J265" s="132" t="s">
        <v>160</v>
      </c>
      <c r="K265" s="133">
        <v>3</v>
      </c>
      <c r="L265" s="293"/>
      <c r="M265" s="293"/>
      <c r="N265" s="293">
        <f aca="true" t="shared" si="9" ref="N265:N275">ROUND(L265*K265,2)</f>
        <v>0</v>
      </c>
      <c r="O265" s="293"/>
      <c r="P265" s="293"/>
      <c r="Q265" s="293"/>
      <c r="R265" s="134"/>
      <c r="T265" s="135"/>
      <c r="U265" s="40"/>
      <c r="V265" s="136"/>
      <c r="W265" s="136"/>
      <c r="X265" s="136"/>
      <c r="Y265" s="136"/>
      <c r="Z265" s="136"/>
      <c r="AA265" s="137"/>
    </row>
    <row r="266" spans="2:27" s="1" customFormat="1" ht="25.5" customHeight="1">
      <c r="B266" s="129"/>
      <c r="C266" s="130">
        <v>93</v>
      </c>
      <c r="D266" s="130" t="s">
        <v>123</v>
      </c>
      <c r="E266" s="131" t="s">
        <v>407</v>
      </c>
      <c r="F266" s="294" t="s">
        <v>218</v>
      </c>
      <c r="G266" s="294"/>
      <c r="H266" s="294"/>
      <c r="I266" s="294"/>
      <c r="J266" s="132" t="s">
        <v>163</v>
      </c>
      <c r="K266" s="133">
        <v>1</v>
      </c>
      <c r="L266" s="293"/>
      <c r="M266" s="293"/>
      <c r="N266" s="293">
        <f t="shared" si="9"/>
        <v>0</v>
      </c>
      <c r="O266" s="293"/>
      <c r="P266" s="293"/>
      <c r="Q266" s="293"/>
      <c r="R266" s="134"/>
      <c r="T266" s="135"/>
      <c r="U266" s="40"/>
      <c r="V266" s="136"/>
      <c r="W266" s="136"/>
      <c r="X266" s="136"/>
      <c r="Y266" s="136"/>
      <c r="Z266" s="136"/>
      <c r="AA266" s="137"/>
    </row>
    <row r="267" spans="2:27" s="1" customFormat="1" ht="25.5" customHeight="1">
      <c r="B267" s="129"/>
      <c r="C267" s="130">
        <v>94</v>
      </c>
      <c r="D267" s="130" t="s">
        <v>123</v>
      </c>
      <c r="E267" s="131" t="s">
        <v>408</v>
      </c>
      <c r="F267" s="294" t="s">
        <v>219</v>
      </c>
      <c r="G267" s="294"/>
      <c r="H267" s="294"/>
      <c r="I267" s="294"/>
      <c r="J267" s="132" t="s">
        <v>163</v>
      </c>
      <c r="K267" s="133">
        <v>1</v>
      </c>
      <c r="L267" s="293"/>
      <c r="M267" s="293"/>
      <c r="N267" s="293">
        <f t="shared" si="9"/>
        <v>0</v>
      </c>
      <c r="O267" s="293"/>
      <c r="P267" s="293"/>
      <c r="Q267" s="293"/>
      <c r="R267" s="134"/>
      <c r="T267" s="135"/>
      <c r="U267" s="40"/>
      <c r="V267" s="136"/>
      <c r="W267" s="136"/>
      <c r="X267" s="136"/>
      <c r="Y267" s="136"/>
      <c r="Z267" s="136"/>
      <c r="AA267" s="137"/>
    </row>
    <row r="268" spans="2:27" s="1" customFormat="1" ht="25.5" customHeight="1">
      <c r="B268" s="129"/>
      <c r="C268" s="130">
        <v>95</v>
      </c>
      <c r="D268" s="130" t="s">
        <v>123</v>
      </c>
      <c r="E268" s="131" t="s">
        <v>409</v>
      </c>
      <c r="F268" s="294" t="s">
        <v>220</v>
      </c>
      <c r="G268" s="294"/>
      <c r="H268" s="294"/>
      <c r="I268" s="294"/>
      <c r="J268" s="132" t="s">
        <v>163</v>
      </c>
      <c r="K268" s="133">
        <v>1</v>
      </c>
      <c r="L268" s="293"/>
      <c r="M268" s="293"/>
      <c r="N268" s="293">
        <f t="shared" si="9"/>
        <v>0</v>
      </c>
      <c r="O268" s="293"/>
      <c r="P268" s="293"/>
      <c r="Q268" s="293"/>
      <c r="R268" s="134"/>
      <c r="T268" s="135"/>
      <c r="U268" s="40"/>
      <c r="V268" s="136"/>
      <c r="W268" s="136"/>
      <c r="X268" s="136"/>
      <c r="Y268" s="136"/>
      <c r="Z268" s="136"/>
      <c r="AA268" s="137"/>
    </row>
    <row r="269" spans="2:27" s="1" customFormat="1" ht="16.5" customHeight="1">
      <c r="B269" s="129"/>
      <c r="C269" s="130">
        <v>96</v>
      </c>
      <c r="D269" s="130" t="s">
        <v>123</v>
      </c>
      <c r="E269" s="131" t="s">
        <v>410</v>
      </c>
      <c r="F269" s="294" t="s">
        <v>221</v>
      </c>
      <c r="G269" s="294"/>
      <c r="H269" s="294"/>
      <c r="I269" s="294"/>
      <c r="J269" s="132" t="s">
        <v>163</v>
      </c>
      <c r="K269" s="133">
        <v>1</v>
      </c>
      <c r="L269" s="293"/>
      <c r="M269" s="293"/>
      <c r="N269" s="293">
        <f t="shared" si="9"/>
        <v>0</v>
      </c>
      <c r="O269" s="293"/>
      <c r="P269" s="293"/>
      <c r="Q269" s="293"/>
      <c r="R269" s="134"/>
      <c r="T269" s="135"/>
      <c r="U269" s="40"/>
      <c r="V269" s="136"/>
      <c r="W269" s="136"/>
      <c r="X269" s="136"/>
      <c r="Y269" s="136"/>
      <c r="Z269" s="136"/>
      <c r="AA269" s="137"/>
    </row>
    <row r="270" spans="2:27" s="1" customFormat="1" ht="38.25" customHeight="1">
      <c r="B270" s="129"/>
      <c r="C270" s="130">
        <v>97</v>
      </c>
      <c r="D270" s="130" t="s">
        <v>123</v>
      </c>
      <c r="E270" s="131" t="s">
        <v>411</v>
      </c>
      <c r="F270" s="294" t="s">
        <v>222</v>
      </c>
      <c r="G270" s="294"/>
      <c r="H270" s="294"/>
      <c r="I270" s="294"/>
      <c r="J270" s="132" t="s">
        <v>163</v>
      </c>
      <c r="K270" s="133">
        <v>1</v>
      </c>
      <c r="L270" s="293"/>
      <c r="M270" s="293"/>
      <c r="N270" s="293">
        <f t="shared" si="9"/>
        <v>0</v>
      </c>
      <c r="O270" s="293"/>
      <c r="P270" s="293"/>
      <c r="Q270" s="293"/>
      <c r="R270" s="134"/>
      <c r="T270" s="135"/>
      <c r="U270" s="40"/>
      <c r="V270" s="136"/>
      <c r="W270" s="136"/>
      <c r="X270" s="136"/>
      <c r="Y270" s="136"/>
      <c r="Z270" s="136"/>
      <c r="AA270" s="137"/>
    </row>
    <row r="271" spans="2:27" s="1" customFormat="1" ht="16.5" customHeight="1">
      <c r="B271" s="129"/>
      <c r="C271" s="130">
        <v>98</v>
      </c>
      <c r="D271" s="130" t="s">
        <v>123</v>
      </c>
      <c r="E271" s="131" t="s">
        <v>412</v>
      </c>
      <c r="F271" s="294" t="s">
        <v>223</v>
      </c>
      <c r="G271" s="294"/>
      <c r="H271" s="294"/>
      <c r="I271" s="294"/>
      <c r="J271" s="132" t="s">
        <v>163</v>
      </c>
      <c r="K271" s="133">
        <v>1</v>
      </c>
      <c r="L271" s="293"/>
      <c r="M271" s="293"/>
      <c r="N271" s="293">
        <f t="shared" si="9"/>
        <v>0</v>
      </c>
      <c r="O271" s="293"/>
      <c r="P271" s="293"/>
      <c r="Q271" s="293"/>
      <c r="R271" s="134"/>
      <c r="T271" s="135"/>
      <c r="U271" s="40"/>
      <c r="V271" s="136"/>
      <c r="W271" s="136"/>
      <c r="X271" s="136"/>
      <c r="Y271" s="136"/>
      <c r="Z271" s="136"/>
      <c r="AA271" s="137"/>
    </row>
    <row r="272" spans="2:27" s="1" customFormat="1" ht="38.25" customHeight="1">
      <c r="B272" s="129"/>
      <c r="C272" s="130">
        <v>99</v>
      </c>
      <c r="D272" s="130" t="s">
        <v>123</v>
      </c>
      <c r="E272" s="131" t="s">
        <v>413</v>
      </c>
      <c r="F272" s="294" t="s">
        <v>224</v>
      </c>
      <c r="G272" s="294"/>
      <c r="H272" s="294"/>
      <c r="I272" s="294"/>
      <c r="J272" s="132" t="s">
        <v>163</v>
      </c>
      <c r="K272" s="133">
        <v>1</v>
      </c>
      <c r="L272" s="293"/>
      <c r="M272" s="293"/>
      <c r="N272" s="293">
        <f t="shared" si="9"/>
        <v>0</v>
      </c>
      <c r="O272" s="293"/>
      <c r="P272" s="293"/>
      <c r="Q272" s="293"/>
      <c r="R272" s="134"/>
      <c r="T272" s="135"/>
      <c r="U272" s="40"/>
      <c r="V272" s="136"/>
      <c r="W272" s="136"/>
      <c r="X272" s="136"/>
      <c r="Y272" s="136"/>
      <c r="Z272" s="136"/>
      <c r="AA272" s="137"/>
    </row>
    <row r="273" spans="2:27" s="1" customFormat="1" ht="16.5" customHeight="1">
      <c r="B273" s="129"/>
      <c r="C273" s="130">
        <v>100</v>
      </c>
      <c r="D273" s="130" t="s">
        <v>123</v>
      </c>
      <c r="E273" s="131" t="s">
        <v>414</v>
      </c>
      <c r="F273" s="294" t="s">
        <v>225</v>
      </c>
      <c r="G273" s="294"/>
      <c r="H273" s="294"/>
      <c r="I273" s="294"/>
      <c r="J273" s="132" t="s">
        <v>163</v>
      </c>
      <c r="K273" s="133">
        <v>1</v>
      </c>
      <c r="L273" s="293"/>
      <c r="M273" s="293"/>
      <c r="N273" s="293">
        <f t="shared" si="9"/>
        <v>0</v>
      </c>
      <c r="O273" s="293"/>
      <c r="P273" s="293"/>
      <c r="Q273" s="293"/>
      <c r="R273" s="134"/>
      <c r="T273" s="135"/>
      <c r="U273" s="40"/>
      <c r="V273" s="136"/>
      <c r="W273" s="136"/>
      <c r="X273" s="136"/>
      <c r="Y273" s="136"/>
      <c r="Z273" s="136"/>
      <c r="AA273" s="137"/>
    </row>
    <row r="274" spans="2:27" s="1" customFormat="1" ht="39" customHeight="1">
      <c r="B274" s="129"/>
      <c r="C274" s="130">
        <v>101</v>
      </c>
      <c r="D274" s="130" t="s">
        <v>123</v>
      </c>
      <c r="E274" s="131" t="s">
        <v>415</v>
      </c>
      <c r="F274" s="294" t="s">
        <v>401</v>
      </c>
      <c r="G274" s="294"/>
      <c r="H274" s="294"/>
      <c r="I274" s="294"/>
      <c r="J274" s="132" t="s">
        <v>163</v>
      </c>
      <c r="K274" s="133">
        <v>1</v>
      </c>
      <c r="L274" s="293"/>
      <c r="M274" s="293"/>
      <c r="N274" s="293">
        <f t="shared" si="9"/>
        <v>0</v>
      </c>
      <c r="O274" s="293"/>
      <c r="P274" s="293"/>
      <c r="Q274" s="293"/>
      <c r="R274" s="134"/>
      <c r="T274" s="135"/>
      <c r="U274" s="40"/>
      <c r="V274" s="136"/>
      <c r="W274" s="136"/>
      <c r="X274" s="136"/>
      <c r="Y274" s="136"/>
      <c r="Z274" s="136"/>
      <c r="AA274" s="137"/>
    </row>
    <row r="275" spans="2:27" s="1" customFormat="1" ht="25.5" customHeight="1">
      <c r="B275" s="129"/>
      <c r="C275" s="130">
        <v>102</v>
      </c>
      <c r="D275" s="130" t="s">
        <v>123</v>
      </c>
      <c r="E275" s="131" t="s">
        <v>416</v>
      </c>
      <c r="F275" s="294" t="s">
        <v>228</v>
      </c>
      <c r="G275" s="294"/>
      <c r="H275" s="294"/>
      <c r="I275" s="294"/>
      <c r="J275" s="132" t="s">
        <v>163</v>
      </c>
      <c r="K275" s="133">
        <v>1</v>
      </c>
      <c r="L275" s="293"/>
      <c r="M275" s="293"/>
      <c r="N275" s="293">
        <f t="shared" si="9"/>
        <v>0</v>
      </c>
      <c r="O275" s="293"/>
      <c r="P275" s="293"/>
      <c r="Q275" s="293"/>
      <c r="R275" s="134"/>
      <c r="T275" s="135"/>
      <c r="U275" s="40"/>
      <c r="V275" s="136"/>
      <c r="W275" s="136"/>
      <c r="X275" s="136"/>
      <c r="Y275" s="136"/>
      <c r="Z275" s="136"/>
      <c r="AA275" s="137"/>
    </row>
    <row r="276" spans="2:27" s="1" customFormat="1" ht="25.5" customHeight="1">
      <c r="B276" s="129"/>
      <c r="C276" s="130">
        <v>103</v>
      </c>
      <c r="D276" s="130" t="s">
        <v>123</v>
      </c>
      <c r="E276" s="131" t="s">
        <v>417</v>
      </c>
      <c r="F276" s="308" t="s">
        <v>403</v>
      </c>
      <c r="G276" s="308"/>
      <c r="H276" s="308"/>
      <c r="I276" s="308"/>
      <c r="J276" s="132" t="s">
        <v>163</v>
      </c>
      <c r="K276" s="133">
        <v>1</v>
      </c>
      <c r="L276" s="293"/>
      <c r="M276" s="293"/>
      <c r="N276" s="293">
        <f aca="true" t="shared" si="10" ref="N276:N280">ROUND(L276*K276,2)</f>
        <v>0</v>
      </c>
      <c r="O276" s="293"/>
      <c r="P276" s="293"/>
      <c r="Q276" s="293"/>
      <c r="R276" s="134"/>
      <c r="T276" s="147"/>
      <c r="U276" s="40"/>
      <c r="V276" s="136"/>
      <c r="W276" s="136"/>
      <c r="X276" s="136"/>
      <c r="Y276" s="136"/>
      <c r="Z276" s="136"/>
      <c r="AA276" s="137"/>
    </row>
    <row r="277" spans="2:27" s="1" customFormat="1" ht="25.5" customHeight="1">
      <c r="B277" s="129"/>
      <c r="C277" s="130">
        <v>104</v>
      </c>
      <c r="D277" s="130" t="s">
        <v>123</v>
      </c>
      <c r="E277" s="131" t="s">
        <v>418</v>
      </c>
      <c r="F277" s="308" t="s">
        <v>404</v>
      </c>
      <c r="G277" s="308"/>
      <c r="H277" s="308"/>
      <c r="I277" s="308"/>
      <c r="J277" s="132" t="s">
        <v>163</v>
      </c>
      <c r="K277" s="133">
        <v>1</v>
      </c>
      <c r="L277" s="293"/>
      <c r="M277" s="293"/>
      <c r="N277" s="293">
        <f t="shared" si="10"/>
        <v>0</v>
      </c>
      <c r="O277" s="293"/>
      <c r="P277" s="293"/>
      <c r="Q277" s="293"/>
      <c r="R277" s="134"/>
      <c r="T277" s="147"/>
      <c r="U277" s="40"/>
      <c r="V277" s="136"/>
      <c r="W277" s="136"/>
      <c r="X277" s="136"/>
      <c r="Y277" s="136"/>
      <c r="Z277" s="136"/>
      <c r="AA277" s="137"/>
    </row>
    <row r="278" spans="2:27" s="1" customFormat="1" ht="56.25" customHeight="1">
      <c r="B278" s="129"/>
      <c r="C278" s="130">
        <v>105</v>
      </c>
      <c r="D278" s="130" t="s">
        <v>123</v>
      </c>
      <c r="E278" s="131" t="s">
        <v>504</v>
      </c>
      <c r="F278" s="294" t="s">
        <v>217</v>
      </c>
      <c r="G278" s="294"/>
      <c r="H278" s="294"/>
      <c r="I278" s="294"/>
      <c r="J278" s="132" t="s">
        <v>160</v>
      </c>
      <c r="K278" s="133">
        <v>3</v>
      </c>
      <c r="L278" s="293"/>
      <c r="M278" s="293"/>
      <c r="N278" s="293">
        <f t="shared" si="10"/>
        <v>0</v>
      </c>
      <c r="O278" s="293"/>
      <c r="P278" s="293"/>
      <c r="Q278" s="293"/>
      <c r="R278" s="134"/>
      <c r="T278" s="135"/>
      <c r="U278" s="40"/>
      <c r="V278" s="136"/>
      <c r="W278" s="136"/>
      <c r="X278" s="136"/>
      <c r="Y278" s="136"/>
      <c r="Z278" s="136"/>
      <c r="AA278" s="137"/>
    </row>
    <row r="279" spans="2:27" s="1" customFormat="1" ht="15.75" customHeight="1">
      <c r="B279" s="129"/>
      <c r="C279" s="130">
        <v>106</v>
      </c>
      <c r="D279" s="130"/>
      <c r="E279" s="131" t="s">
        <v>505</v>
      </c>
      <c r="F279" s="294" t="s">
        <v>826</v>
      </c>
      <c r="G279" s="294"/>
      <c r="H279" s="294"/>
      <c r="I279" s="294"/>
      <c r="J279" s="132" t="s">
        <v>624</v>
      </c>
      <c r="K279" s="133">
        <v>1</v>
      </c>
      <c r="L279" s="293"/>
      <c r="M279" s="293"/>
      <c r="N279" s="293">
        <f aca="true" t="shared" si="11" ref="N279">ROUND(L279*K279,2)</f>
        <v>0</v>
      </c>
      <c r="O279" s="293"/>
      <c r="P279" s="293"/>
      <c r="Q279" s="293"/>
      <c r="R279" s="134"/>
      <c r="T279" s="196"/>
      <c r="U279" s="40"/>
      <c r="V279" s="136"/>
      <c r="W279" s="136"/>
      <c r="X279" s="136"/>
      <c r="Y279" s="136"/>
      <c r="Z279" s="136"/>
      <c r="AA279" s="137"/>
    </row>
    <row r="280" spans="2:27" s="1" customFormat="1" ht="25.5" customHeight="1">
      <c r="B280" s="129"/>
      <c r="C280" s="130">
        <v>107</v>
      </c>
      <c r="D280" s="130" t="s">
        <v>123</v>
      </c>
      <c r="E280" s="131" t="s">
        <v>827</v>
      </c>
      <c r="F280" s="308" t="s">
        <v>405</v>
      </c>
      <c r="G280" s="308"/>
      <c r="H280" s="308"/>
      <c r="I280" s="308"/>
      <c r="J280" s="132" t="s">
        <v>163</v>
      </c>
      <c r="K280" s="133">
        <v>1</v>
      </c>
      <c r="L280" s="293"/>
      <c r="M280" s="293"/>
      <c r="N280" s="293">
        <f t="shared" si="10"/>
        <v>0</v>
      </c>
      <c r="O280" s="293"/>
      <c r="P280" s="293"/>
      <c r="Q280" s="293"/>
      <c r="R280" s="134"/>
      <c r="T280" s="147"/>
      <c r="U280" s="40"/>
      <c r="V280" s="136"/>
      <c r="W280" s="136"/>
      <c r="X280" s="136"/>
      <c r="Y280" s="136"/>
      <c r="Z280" s="136"/>
      <c r="AA280" s="137"/>
    </row>
    <row r="281" spans="2:29" s="9" customFormat="1" ht="29.9" customHeight="1">
      <c r="B281" s="121"/>
      <c r="C281" s="122"/>
      <c r="D281" s="128" t="s">
        <v>114</v>
      </c>
      <c r="E281" s="128"/>
      <c r="F281" s="128"/>
      <c r="G281" s="128"/>
      <c r="H281" s="128"/>
      <c r="I281" s="128"/>
      <c r="J281" s="128"/>
      <c r="K281" s="128"/>
      <c r="L281" s="128"/>
      <c r="M281" s="128"/>
      <c r="N281" s="304">
        <f>SUM(N282:Q287)</f>
        <v>0</v>
      </c>
      <c r="O281" s="305"/>
      <c r="P281" s="305"/>
      <c r="Q281" s="305"/>
      <c r="R281" s="124"/>
      <c r="T281" s="125"/>
      <c r="U281" s="122"/>
      <c r="V281" s="122"/>
      <c r="W281" s="126"/>
      <c r="X281" s="122"/>
      <c r="Y281" s="126"/>
      <c r="Z281" s="122"/>
      <c r="AA281" s="127"/>
      <c r="AC281" s="1"/>
    </row>
    <row r="282" spans="2:27" s="1" customFormat="1" ht="25.5" customHeight="1">
      <c r="B282" s="129"/>
      <c r="C282" s="130">
        <v>108</v>
      </c>
      <c r="D282" s="130" t="s">
        <v>123</v>
      </c>
      <c r="E282" s="131" t="s">
        <v>229</v>
      </c>
      <c r="F282" s="294" t="s">
        <v>230</v>
      </c>
      <c r="G282" s="294"/>
      <c r="H282" s="294"/>
      <c r="I282" s="294"/>
      <c r="J282" s="132" t="s">
        <v>128</v>
      </c>
      <c r="K282" s="133">
        <v>54</v>
      </c>
      <c r="L282" s="293"/>
      <c r="M282" s="293"/>
      <c r="N282" s="293">
        <f aca="true" t="shared" si="12" ref="N282:N286">ROUND(L282*K282,2)</f>
        <v>0</v>
      </c>
      <c r="O282" s="293"/>
      <c r="P282" s="293"/>
      <c r="Q282" s="293"/>
      <c r="R282" s="134"/>
      <c r="T282" s="135"/>
      <c r="U282" s="40"/>
      <c r="V282" s="136"/>
      <c r="W282" s="136"/>
      <c r="X282" s="136"/>
      <c r="Y282" s="136"/>
      <c r="Z282" s="136"/>
      <c r="AA282" s="137"/>
    </row>
    <row r="283" spans="2:27" s="1" customFormat="1" ht="25.5" customHeight="1">
      <c r="B283" s="129"/>
      <c r="C283" s="130">
        <v>109</v>
      </c>
      <c r="D283" s="130" t="s">
        <v>123</v>
      </c>
      <c r="E283" s="131" t="s">
        <v>231</v>
      </c>
      <c r="F283" s="294" t="s">
        <v>232</v>
      </c>
      <c r="G283" s="294"/>
      <c r="H283" s="294"/>
      <c r="I283" s="294"/>
      <c r="J283" s="132" t="s">
        <v>128</v>
      </c>
      <c r="K283" s="133">
        <v>20</v>
      </c>
      <c r="L283" s="293"/>
      <c r="M283" s="293"/>
      <c r="N283" s="293">
        <f t="shared" si="12"/>
        <v>0</v>
      </c>
      <c r="O283" s="293"/>
      <c r="P283" s="293"/>
      <c r="Q283" s="293"/>
      <c r="R283" s="134"/>
      <c r="T283" s="135"/>
      <c r="U283" s="40"/>
      <c r="V283" s="136"/>
      <c r="W283" s="136"/>
      <c r="X283" s="136"/>
      <c r="Y283" s="136"/>
      <c r="Z283" s="136"/>
      <c r="AA283" s="137"/>
    </row>
    <row r="284" spans="2:27" s="1" customFormat="1" ht="25.5" customHeight="1">
      <c r="B284" s="129"/>
      <c r="C284" s="130">
        <v>110</v>
      </c>
      <c r="D284" s="130" t="s">
        <v>123</v>
      </c>
      <c r="E284" s="131" t="s">
        <v>233</v>
      </c>
      <c r="F284" s="294" t="s">
        <v>234</v>
      </c>
      <c r="G284" s="294"/>
      <c r="H284" s="294"/>
      <c r="I284" s="294"/>
      <c r="J284" s="132" t="s">
        <v>128</v>
      </c>
      <c r="K284" s="133">
        <v>54</v>
      </c>
      <c r="L284" s="293"/>
      <c r="M284" s="293"/>
      <c r="N284" s="293">
        <f t="shared" si="12"/>
        <v>0</v>
      </c>
      <c r="O284" s="293"/>
      <c r="P284" s="293"/>
      <c r="Q284" s="293"/>
      <c r="R284" s="134"/>
      <c r="T284" s="135"/>
      <c r="U284" s="40"/>
      <c r="V284" s="136"/>
      <c r="W284" s="136"/>
      <c r="X284" s="136"/>
      <c r="Y284" s="136"/>
      <c r="Z284" s="136"/>
      <c r="AA284" s="137"/>
    </row>
    <row r="285" spans="2:27" s="1" customFormat="1" ht="25.5" customHeight="1">
      <c r="B285" s="129"/>
      <c r="C285" s="130">
        <v>111</v>
      </c>
      <c r="D285" s="130" t="s">
        <v>123</v>
      </c>
      <c r="E285" s="131" t="s">
        <v>235</v>
      </c>
      <c r="F285" s="294" t="s">
        <v>236</v>
      </c>
      <c r="G285" s="294"/>
      <c r="H285" s="294"/>
      <c r="I285" s="294"/>
      <c r="J285" s="132" t="s">
        <v>128</v>
      </c>
      <c r="K285" s="133">
        <v>20</v>
      </c>
      <c r="L285" s="293"/>
      <c r="M285" s="293"/>
      <c r="N285" s="293">
        <f t="shared" si="12"/>
        <v>0</v>
      </c>
      <c r="O285" s="293"/>
      <c r="P285" s="293"/>
      <c r="Q285" s="293"/>
      <c r="R285" s="134"/>
      <c r="T285" s="135"/>
      <c r="U285" s="40"/>
      <c r="V285" s="136"/>
      <c r="W285" s="136"/>
      <c r="X285" s="136"/>
      <c r="Y285" s="136"/>
      <c r="Z285" s="136"/>
      <c r="AA285" s="137"/>
    </row>
    <row r="286" spans="2:27" s="1" customFormat="1" ht="25.5" customHeight="1">
      <c r="B286" s="129"/>
      <c r="C286" s="130">
        <v>112</v>
      </c>
      <c r="D286" s="130" t="s">
        <v>123</v>
      </c>
      <c r="E286" s="131" t="s">
        <v>237</v>
      </c>
      <c r="F286" s="294" t="s">
        <v>238</v>
      </c>
      <c r="G286" s="294"/>
      <c r="H286" s="294"/>
      <c r="I286" s="294"/>
      <c r="J286" s="132" t="s">
        <v>128</v>
      </c>
      <c r="K286" s="133">
        <v>54</v>
      </c>
      <c r="L286" s="293"/>
      <c r="M286" s="293"/>
      <c r="N286" s="293">
        <f t="shared" si="12"/>
        <v>0</v>
      </c>
      <c r="O286" s="293"/>
      <c r="P286" s="293"/>
      <c r="Q286" s="293"/>
      <c r="R286" s="134"/>
      <c r="T286" s="135"/>
      <c r="U286" s="40"/>
      <c r="V286" s="136"/>
      <c r="W286" s="136"/>
      <c r="X286" s="136"/>
      <c r="Y286" s="136"/>
      <c r="Z286" s="136"/>
      <c r="AA286" s="137"/>
    </row>
    <row r="287" spans="2:27" s="1" customFormat="1" ht="25.5" customHeight="1">
      <c r="B287" s="129"/>
      <c r="C287" s="130">
        <v>113</v>
      </c>
      <c r="D287" s="130" t="s">
        <v>123</v>
      </c>
      <c r="E287" s="131" t="s">
        <v>239</v>
      </c>
      <c r="F287" s="294" t="s">
        <v>240</v>
      </c>
      <c r="G287" s="294"/>
      <c r="H287" s="294"/>
      <c r="I287" s="294"/>
      <c r="J287" s="132" t="s">
        <v>128</v>
      </c>
      <c r="K287" s="133">
        <v>20</v>
      </c>
      <c r="L287" s="293"/>
      <c r="M287" s="293"/>
      <c r="N287" s="293">
        <f aca="true" t="shared" si="13" ref="N287">ROUND(L287*K287,2)</f>
        <v>0</v>
      </c>
      <c r="O287" s="293"/>
      <c r="P287" s="293"/>
      <c r="Q287" s="293"/>
      <c r="R287" s="134"/>
      <c r="T287" s="135"/>
      <c r="U287" s="40"/>
      <c r="V287" s="136"/>
      <c r="W287" s="136"/>
      <c r="X287" s="136"/>
      <c r="Y287" s="136"/>
      <c r="Z287" s="136"/>
      <c r="AA287" s="137"/>
    </row>
    <row r="288" spans="2:27" s="1" customFormat="1" ht="25.5" customHeight="1">
      <c r="B288" s="129"/>
      <c r="C288" s="122"/>
      <c r="D288" s="123" t="s">
        <v>257</v>
      </c>
      <c r="E288" s="123"/>
      <c r="F288" s="123"/>
      <c r="G288" s="123"/>
      <c r="H288" s="123"/>
      <c r="I288" s="123"/>
      <c r="J288" s="123"/>
      <c r="K288" s="123"/>
      <c r="L288" s="123"/>
      <c r="M288" s="123"/>
      <c r="N288" s="342">
        <f>N289</f>
        <v>0</v>
      </c>
      <c r="O288" s="343"/>
      <c r="P288" s="343"/>
      <c r="Q288" s="343"/>
      <c r="R288" s="134"/>
      <c r="T288" s="135"/>
      <c r="U288" s="40"/>
      <c r="V288" s="136"/>
      <c r="W288" s="136"/>
      <c r="X288" s="136"/>
      <c r="Y288" s="136"/>
      <c r="Z288" s="136"/>
      <c r="AA288" s="137"/>
    </row>
    <row r="289" spans="2:27" s="1" customFormat="1" ht="25.5" customHeight="1">
      <c r="B289" s="129"/>
      <c r="C289" s="130">
        <v>114</v>
      </c>
      <c r="D289" s="130" t="s">
        <v>123</v>
      </c>
      <c r="E289" s="131" t="s">
        <v>258</v>
      </c>
      <c r="F289" s="294" t="s">
        <v>259</v>
      </c>
      <c r="G289" s="294"/>
      <c r="H289" s="294"/>
      <c r="I289" s="294"/>
      <c r="J289" s="132" t="s">
        <v>260</v>
      </c>
      <c r="K289" s="133">
        <v>8</v>
      </c>
      <c r="L289" s="293"/>
      <c r="M289" s="293"/>
      <c r="N289" s="293">
        <f>ROUND(L289*K289,2)</f>
        <v>0</v>
      </c>
      <c r="O289" s="293"/>
      <c r="P289" s="293"/>
      <c r="Q289" s="293"/>
      <c r="R289" s="134"/>
      <c r="T289" s="135"/>
      <c r="U289" s="139"/>
      <c r="V289" s="140"/>
      <c r="W289" s="140"/>
      <c r="X289" s="140"/>
      <c r="Y289" s="140"/>
      <c r="Z289" s="140"/>
      <c r="AA289" s="141"/>
    </row>
    <row r="290" spans="2:18" s="1" customFormat="1" ht="7" customHeight="1">
      <c r="B290" s="55"/>
      <c r="C290" s="56"/>
      <c r="D290" s="56"/>
      <c r="E290" s="56"/>
      <c r="F290" s="56"/>
      <c r="G290" s="56"/>
      <c r="H290" s="56"/>
      <c r="I290" s="56"/>
      <c r="J290" s="56"/>
      <c r="K290" s="56"/>
      <c r="L290" s="56"/>
      <c r="M290" s="56"/>
      <c r="N290" s="56"/>
      <c r="O290" s="56"/>
      <c r="P290" s="56"/>
      <c r="Q290" s="56"/>
      <c r="R290" s="57"/>
    </row>
  </sheetData>
  <mergeCells count="477">
    <mergeCell ref="N288:Q288"/>
    <mergeCell ref="N103:Q103"/>
    <mergeCell ref="F287:I287"/>
    <mergeCell ref="L287:M287"/>
    <mergeCell ref="N287:Q287"/>
    <mergeCell ref="F279:I279"/>
    <mergeCell ref="L279:M279"/>
    <mergeCell ref="N279:Q279"/>
    <mergeCell ref="L278:M278"/>
    <mergeCell ref="N278:Q278"/>
    <mergeCell ref="F179:I179"/>
    <mergeCell ref="L179:M179"/>
    <mergeCell ref="N179:Q179"/>
    <mergeCell ref="F180:I180"/>
    <mergeCell ref="L180:M180"/>
    <mergeCell ref="N180:Q180"/>
    <mergeCell ref="F181:I181"/>
    <mergeCell ref="L181:M181"/>
    <mergeCell ref="N181:Q181"/>
    <mergeCell ref="F184:I184"/>
    <mergeCell ref="F185:I185"/>
    <mergeCell ref="L185:M185"/>
    <mergeCell ref="N185:Q185"/>
    <mergeCell ref="F186:I186"/>
    <mergeCell ref="F187:I187"/>
    <mergeCell ref="L187:M187"/>
    <mergeCell ref="N187:Q187"/>
    <mergeCell ref="F188:I188"/>
    <mergeCell ref="F189:I189"/>
    <mergeCell ref="L189:M189"/>
    <mergeCell ref="N189:Q189"/>
    <mergeCell ref="F190:I190"/>
    <mergeCell ref="F246:I246"/>
    <mergeCell ref="L246:M246"/>
    <mergeCell ref="N246:Q246"/>
    <mergeCell ref="F239:I239"/>
    <mergeCell ref="L239:M239"/>
    <mergeCell ref="N239:Q239"/>
    <mergeCell ref="F211:I211"/>
    <mergeCell ref="L211:M211"/>
    <mergeCell ref="N211:Q211"/>
    <mergeCell ref="F219:I219"/>
    <mergeCell ref="L219:M219"/>
    <mergeCell ref="N219:Q219"/>
    <mergeCell ref="F212:I212"/>
    <mergeCell ref="L212:M212"/>
    <mergeCell ref="N212:Q212"/>
    <mergeCell ref="F213:I213"/>
    <mergeCell ref="L213:M213"/>
    <mergeCell ref="N213:Q213"/>
    <mergeCell ref="F214:I214"/>
    <mergeCell ref="F215:I215"/>
    <mergeCell ref="L215:M215"/>
    <mergeCell ref="N215:Q215"/>
    <mergeCell ref="F216:I216"/>
    <mergeCell ref="F217:I217"/>
    <mergeCell ref="L217:M217"/>
    <mergeCell ref="N217:Q217"/>
    <mergeCell ref="L160:M160"/>
    <mergeCell ref="N160:Q160"/>
    <mergeCell ref="F166:I166"/>
    <mergeCell ref="F167:I167"/>
    <mergeCell ref="L167:M167"/>
    <mergeCell ref="N167:Q167"/>
    <mergeCell ref="F168:I168"/>
    <mergeCell ref="F169:I169"/>
    <mergeCell ref="F162:I162"/>
    <mergeCell ref="L162:M162"/>
    <mergeCell ref="N162:Q162"/>
    <mergeCell ref="F163:I163"/>
    <mergeCell ref="L163:M163"/>
    <mergeCell ref="N163:Q163"/>
    <mergeCell ref="F165:I165"/>
    <mergeCell ref="L165:M165"/>
    <mergeCell ref="N165:Q165"/>
    <mergeCell ref="C2:Q2"/>
    <mergeCell ref="C4:Q4"/>
    <mergeCell ref="F6:P6"/>
    <mergeCell ref="F7:P7"/>
    <mergeCell ref="O9:P9"/>
    <mergeCell ref="O11:P11"/>
    <mergeCell ref="O12:P12"/>
    <mergeCell ref="O14:P14"/>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0:Q90"/>
    <mergeCell ref="N91:Q91"/>
    <mergeCell ref="N92:Q92"/>
    <mergeCell ref="N93:Q93"/>
    <mergeCell ref="N94:Q94"/>
    <mergeCell ref="N95:Q95"/>
    <mergeCell ref="N96:Q96"/>
    <mergeCell ref="N97:Q97"/>
    <mergeCell ref="N98:Q98"/>
    <mergeCell ref="N99:Q99"/>
    <mergeCell ref="N100:Q100"/>
    <mergeCell ref="N101:Q101"/>
    <mergeCell ref="N102:Q102"/>
    <mergeCell ref="N104:Q104"/>
    <mergeCell ref="L106:Q106"/>
    <mergeCell ref="C112:Q112"/>
    <mergeCell ref="F114:P114"/>
    <mergeCell ref="F126:I126"/>
    <mergeCell ref="L126:M126"/>
    <mergeCell ref="N126:Q126"/>
    <mergeCell ref="F128:I128"/>
    <mergeCell ref="L128:M128"/>
    <mergeCell ref="N128:Q128"/>
    <mergeCell ref="F115:P115"/>
    <mergeCell ref="M117:P117"/>
    <mergeCell ref="M119:Q119"/>
    <mergeCell ref="M120:Q120"/>
    <mergeCell ref="F122:I122"/>
    <mergeCell ref="L122:M122"/>
    <mergeCell ref="N122:Q122"/>
    <mergeCell ref="F131:I131"/>
    <mergeCell ref="L131:M131"/>
    <mergeCell ref="N131:Q131"/>
    <mergeCell ref="F132:I132"/>
    <mergeCell ref="L132:M132"/>
    <mergeCell ref="N132:Q132"/>
    <mergeCell ref="F133:I133"/>
    <mergeCell ref="L133:M133"/>
    <mergeCell ref="N133:Q133"/>
    <mergeCell ref="F134:I134"/>
    <mergeCell ref="F135:I135"/>
    <mergeCell ref="L135:M135"/>
    <mergeCell ref="N135:Q135"/>
    <mergeCell ref="F136:I136"/>
    <mergeCell ref="L136:M136"/>
    <mergeCell ref="N136:Q136"/>
    <mergeCell ref="F137:I137"/>
    <mergeCell ref="L137:M137"/>
    <mergeCell ref="N137:Q137"/>
    <mergeCell ref="F138:I138"/>
    <mergeCell ref="L138:M138"/>
    <mergeCell ref="N138:Q138"/>
    <mergeCell ref="F139:I139"/>
    <mergeCell ref="L139:M139"/>
    <mergeCell ref="N139:Q139"/>
    <mergeCell ref="F141:I141"/>
    <mergeCell ref="L141:M141"/>
    <mergeCell ref="N141:Q141"/>
    <mergeCell ref="F140:I140"/>
    <mergeCell ref="L140:M140"/>
    <mergeCell ref="N140:Q140"/>
    <mergeCell ref="F142:I142"/>
    <mergeCell ref="F143:I143"/>
    <mergeCell ref="L143:M143"/>
    <mergeCell ref="N143:Q143"/>
    <mergeCell ref="F144:I144"/>
    <mergeCell ref="L144:M144"/>
    <mergeCell ref="N144:Q144"/>
    <mergeCell ref="F145:I145"/>
    <mergeCell ref="L145:M145"/>
    <mergeCell ref="N145:Q145"/>
    <mergeCell ref="F146:I146"/>
    <mergeCell ref="L146:M146"/>
    <mergeCell ref="N146:Q146"/>
    <mergeCell ref="F148:I148"/>
    <mergeCell ref="L148:M148"/>
    <mergeCell ref="N148:Q148"/>
    <mergeCell ref="F150:I150"/>
    <mergeCell ref="F149:I149"/>
    <mergeCell ref="L149:M149"/>
    <mergeCell ref="N149:Q149"/>
    <mergeCell ref="F157:I157"/>
    <mergeCell ref="L157:M157"/>
    <mergeCell ref="N157:Q157"/>
    <mergeCell ref="F158:I158"/>
    <mergeCell ref="F161:I161"/>
    <mergeCell ref="L161:M161"/>
    <mergeCell ref="N161:Q161"/>
    <mergeCell ref="F151:I151"/>
    <mergeCell ref="L151:M151"/>
    <mergeCell ref="N151:Q151"/>
    <mergeCell ref="F152:I152"/>
    <mergeCell ref="F153:I153"/>
    <mergeCell ref="L153:M153"/>
    <mergeCell ref="N153:Q153"/>
    <mergeCell ref="F154:I154"/>
    <mergeCell ref="F155:I155"/>
    <mergeCell ref="L155:M155"/>
    <mergeCell ref="N155:Q155"/>
    <mergeCell ref="L158:M158"/>
    <mergeCell ref="N158:Q158"/>
    <mergeCell ref="F159:I159"/>
    <mergeCell ref="L159:M159"/>
    <mergeCell ref="N159:Q159"/>
    <mergeCell ref="F160:I160"/>
    <mergeCell ref="F171:I171"/>
    <mergeCell ref="F172:I172"/>
    <mergeCell ref="L172:M172"/>
    <mergeCell ref="N172:Q172"/>
    <mergeCell ref="F173:I173"/>
    <mergeCell ref="L174:M174"/>
    <mergeCell ref="N174:Q174"/>
    <mergeCell ref="F174:I174"/>
    <mergeCell ref="F170:I170"/>
    <mergeCell ref="L170:M170"/>
    <mergeCell ref="N170:Q170"/>
    <mergeCell ref="F183:I183"/>
    <mergeCell ref="L183:M183"/>
    <mergeCell ref="N183:Q183"/>
    <mergeCell ref="F176:I176"/>
    <mergeCell ref="L176:M176"/>
    <mergeCell ref="N176:Q176"/>
    <mergeCell ref="F178:I178"/>
    <mergeCell ref="L178:M178"/>
    <mergeCell ref="N178:Q178"/>
    <mergeCell ref="F191:I191"/>
    <mergeCell ref="L191:M191"/>
    <mergeCell ref="N191:Q191"/>
    <mergeCell ref="F192:I192"/>
    <mergeCell ref="F193:I193"/>
    <mergeCell ref="L193:M193"/>
    <mergeCell ref="N193:Q193"/>
    <mergeCell ref="F194:I194"/>
    <mergeCell ref="L194:M194"/>
    <mergeCell ref="N194:Q194"/>
    <mergeCell ref="F195:I195"/>
    <mergeCell ref="L195:M195"/>
    <mergeCell ref="N195:Q195"/>
    <mergeCell ref="F196:I196"/>
    <mergeCell ref="L196:M196"/>
    <mergeCell ref="N196:Q196"/>
    <mergeCell ref="F200:I200"/>
    <mergeCell ref="L200:M200"/>
    <mergeCell ref="N200:Q200"/>
    <mergeCell ref="F197:I197"/>
    <mergeCell ref="L197:M197"/>
    <mergeCell ref="N197:Q197"/>
    <mergeCell ref="F198:I198"/>
    <mergeCell ref="L198:M198"/>
    <mergeCell ref="N198:Q198"/>
    <mergeCell ref="F199:I199"/>
    <mergeCell ref="L199:M199"/>
    <mergeCell ref="N199:Q199"/>
    <mergeCell ref="F202:I202"/>
    <mergeCell ref="L202:M202"/>
    <mergeCell ref="N202:Q202"/>
    <mergeCell ref="F203:I203"/>
    <mergeCell ref="L203:M203"/>
    <mergeCell ref="N203:Q203"/>
    <mergeCell ref="F204:I204"/>
    <mergeCell ref="L204:M204"/>
    <mergeCell ref="N204:Q204"/>
    <mergeCell ref="F209:I209"/>
    <mergeCell ref="L209:M209"/>
    <mergeCell ref="N209:Q209"/>
    <mergeCell ref="F210:I210"/>
    <mergeCell ref="L210:M210"/>
    <mergeCell ref="N210:Q210"/>
    <mergeCell ref="F206:I206"/>
    <mergeCell ref="L206:M206"/>
    <mergeCell ref="N206:Q206"/>
    <mergeCell ref="F207:I207"/>
    <mergeCell ref="L207:M207"/>
    <mergeCell ref="N207:Q207"/>
    <mergeCell ref="F208:I208"/>
    <mergeCell ref="L208:M208"/>
    <mergeCell ref="N208:Q208"/>
    <mergeCell ref="F218:I218"/>
    <mergeCell ref="F220:I220"/>
    <mergeCell ref="L220:M220"/>
    <mergeCell ref="N220:Q220"/>
    <mergeCell ref="F221:I221"/>
    <mergeCell ref="L221:M221"/>
    <mergeCell ref="N221:Q221"/>
    <mergeCell ref="F222:I222"/>
    <mergeCell ref="F223:I223"/>
    <mergeCell ref="L223:M223"/>
    <mergeCell ref="N223:Q223"/>
    <mergeCell ref="F225:I225"/>
    <mergeCell ref="L225:M225"/>
    <mergeCell ref="N225:Q225"/>
    <mergeCell ref="F226:I226"/>
    <mergeCell ref="F227:I227"/>
    <mergeCell ref="L227:M227"/>
    <mergeCell ref="N227:Q227"/>
    <mergeCell ref="F228:I228"/>
    <mergeCell ref="F229:I229"/>
    <mergeCell ref="L229:M229"/>
    <mergeCell ref="N229:Q229"/>
    <mergeCell ref="F231:I231"/>
    <mergeCell ref="L231:M231"/>
    <mergeCell ref="N231:Q231"/>
    <mergeCell ref="F232:I232"/>
    <mergeCell ref="L232:M232"/>
    <mergeCell ref="N232:Q232"/>
    <mergeCell ref="F233:I233"/>
    <mergeCell ref="L233:M233"/>
    <mergeCell ref="N233:Q233"/>
    <mergeCell ref="F234:I234"/>
    <mergeCell ref="L234:M234"/>
    <mergeCell ref="N234:Q234"/>
    <mergeCell ref="F235:I235"/>
    <mergeCell ref="L235:M235"/>
    <mergeCell ref="N235:Q235"/>
    <mergeCell ref="F236:I236"/>
    <mergeCell ref="L236:M236"/>
    <mergeCell ref="N236:Q236"/>
    <mergeCell ref="F237:I237"/>
    <mergeCell ref="L237:M237"/>
    <mergeCell ref="N237:Q237"/>
    <mergeCell ref="F238:I238"/>
    <mergeCell ref="L238:M238"/>
    <mergeCell ref="N238:Q238"/>
    <mergeCell ref="F250:I250"/>
    <mergeCell ref="L250:M250"/>
    <mergeCell ref="N250:Q250"/>
    <mergeCell ref="F240:I240"/>
    <mergeCell ref="L240:M240"/>
    <mergeCell ref="N240:Q240"/>
    <mergeCell ref="F241:I241"/>
    <mergeCell ref="L241:M241"/>
    <mergeCell ref="N241:Q241"/>
    <mergeCell ref="F245:I245"/>
    <mergeCell ref="L245:M245"/>
    <mergeCell ref="N245:Q245"/>
    <mergeCell ref="F242:I242"/>
    <mergeCell ref="L242:M242"/>
    <mergeCell ref="N242:Q242"/>
    <mergeCell ref="F243:I243"/>
    <mergeCell ref="L243:M243"/>
    <mergeCell ref="N243:Q243"/>
    <mergeCell ref="F251:I251"/>
    <mergeCell ref="F252:I252"/>
    <mergeCell ref="L252:M252"/>
    <mergeCell ref="N252:Q252"/>
    <mergeCell ref="F253:I253"/>
    <mergeCell ref="L253:M253"/>
    <mergeCell ref="N253:Q253"/>
    <mergeCell ref="F254:I254"/>
    <mergeCell ref="F255:I255"/>
    <mergeCell ref="L255:M255"/>
    <mergeCell ref="N255:Q255"/>
    <mergeCell ref="F256:I256"/>
    <mergeCell ref="L256:M256"/>
    <mergeCell ref="N256:Q256"/>
    <mergeCell ref="F258:I258"/>
    <mergeCell ref="L258:M258"/>
    <mergeCell ref="N258:Q258"/>
    <mergeCell ref="F260:I260"/>
    <mergeCell ref="L260:M260"/>
    <mergeCell ref="N260:Q260"/>
    <mergeCell ref="F259:I259"/>
    <mergeCell ref="L259:M259"/>
    <mergeCell ref="N259:Q259"/>
    <mergeCell ref="F261:I261"/>
    <mergeCell ref="L261:M261"/>
    <mergeCell ref="N261:Q261"/>
    <mergeCell ref="F262:I262"/>
    <mergeCell ref="L262:M262"/>
    <mergeCell ref="N262:Q262"/>
    <mergeCell ref="F263:I263"/>
    <mergeCell ref="F265:I265"/>
    <mergeCell ref="L265:M265"/>
    <mergeCell ref="N265:Q265"/>
    <mergeCell ref="F264:I264"/>
    <mergeCell ref="L264:M264"/>
    <mergeCell ref="N264:Q264"/>
    <mergeCell ref="F266:I266"/>
    <mergeCell ref="L266:M266"/>
    <mergeCell ref="N266:Q266"/>
    <mergeCell ref="F267:I267"/>
    <mergeCell ref="L267:M267"/>
    <mergeCell ref="N267:Q267"/>
    <mergeCell ref="F268:I268"/>
    <mergeCell ref="L268:M268"/>
    <mergeCell ref="N268:Q268"/>
    <mergeCell ref="F269:I269"/>
    <mergeCell ref="L269:M269"/>
    <mergeCell ref="N269:Q269"/>
    <mergeCell ref="F270:I270"/>
    <mergeCell ref="L270:M270"/>
    <mergeCell ref="N270:Q270"/>
    <mergeCell ref="F271:I271"/>
    <mergeCell ref="L271:M271"/>
    <mergeCell ref="N271:Q271"/>
    <mergeCell ref="F272:I272"/>
    <mergeCell ref="L272:M272"/>
    <mergeCell ref="N272:Q272"/>
    <mergeCell ref="F273:I273"/>
    <mergeCell ref="L273:M273"/>
    <mergeCell ref="N273:Q273"/>
    <mergeCell ref="F274:I274"/>
    <mergeCell ref="L274:M274"/>
    <mergeCell ref="N274:Q274"/>
    <mergeCell ref="L285:M285"/>
    <mergeCell ref="N285:Q285"/>
    <mergeCell ref="F286:I286"/>
    <mergeCell ref="L286:M286"/>
    <mergeCell ref="N286:Q286"/>
    <mergeCell ref="F275:I275"/>
    <mergeCell ref="L275:M275"/>
    <mergeCell ref="N275:Q275"/>
    <mergeCell ref="F282:I282"/>
    <mergeCell ref="L282:M282"/>
    <mergeCell ref="N282:Q282"/>
    <mergeCell ref="F283:I283"/>
    <mergeCell ref="L283:M283"/>
    <mergeCell ref="N283:Q283"/>
    <mergeCell ref="F276:I276"/>
    <mergeCell ref="L276:M276"/>
    <mergeCell ref="N276:Q276"/>
    <mergeCell ref="F277:I277"/>
    <mergeCell ref="L277:M277"/>
    <mergeCell ref="N277:Q277"/>
    <mergeCell ref="F280:I280"/>
    <mergeCell ref="L280:M280"/>
    <mergeCell ref="N280:Q280"/>
    <mergeCell ref="F278:I278"/>
    <mergeCell ref="H1:K1"/>
    <mergeCell ref="S2:AB2"/>
    <mergeCell ref="F289:I289"/>
    <mergeCell ref="L289:M289"/>
    <mergeCell ref="N289:Q289"/>
    <mergeCell ref="N123:Q123"/>
    <mergeCell ref="N124:Q124"/>
    <mergeCell ref="N125:Q125"/>
    <mergeCell ref="N127:Q127"/>
    <mergeCell ref="N129:Q129"/>
    <mergeCell ref="N130:Q130"/>
    <mergeCell ref="N147:Q147"/>
    <mergeCell ref="N156:Q156"/>
    <mergeCell ref="N164:Q164"/>
    <mergeCell ref="N201:Q201"/>
    <mergeCell ref="N205:Q205"/>
    <mergeCell ref="N224:Q224"/>
    <mergeCell ref="N230:Q230"/>
    <mergeCell ref="N257:Q257"/>
    <mergeCell ref="N281:Q281"/>
    <mergeCell ref="F284:I284"/>
    <mergeCell ref="L284:M284"/>
    <mergeCell ref="N284:Q284"/>
    <mergeCell ref="F285:I285"/>
    <mergeCell ref="L244:M244"/>
    <mergeCell ref="N244:Q244"/>
    <mergeCell ref="F249:I249"/>
    <mergeCell ref="L249:M249"/>
    <mergeCell ref="N249:Q249"/>
    <mergeCell ref="F244:I244"/>
    <mergeCell ref="F247:I247"/>
    <mergeCell ref="L247:M247"/>
    <mergeCell ref="N247:Q247"/>
    <mergeCell ref="F248:I248"/>
    <mergeCell ref="L248:M248"/>
    <mergeCell ref="N248:Q248"/>
  </mergeCells>
  <printOptions/>
  <pageMargins left="0.5833333" right="0.5833333" top="0.5" bottom="0.4666667" header="0" footer="0"/>
  <pageSetup blackAndWhite="1" fitToHeight="100" fitToWidth="1" horizontalDpi="600" verticalDpi="600" orientation="portrait" paperSize="9" scale="90" r:id="rId1"/>
  <headerFooter>
    <oddFooter>&amp;CStrana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153"/>
  <sheetViews>
    <sheetView showGridLines="0" workbookViewId="0" topLeftCell="A1">
      <pane ySplit="1" topLeftCell="A2" activePane="bottomLeft" state="frozen"/>
      <selection pane="topLeft" activeCell="AN82" sqref="AN82:AP82"/>
      <selection pane="bottomLeft" activeCell="C4" sqref="C4:Q4"/>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7" width="11.16015625" style="0" customWidth="1"/>
    <col min="8" max="8" width="12.5" style="0" customWidth="1"/>
    <col min="9" max="9" width="7" style="0" customWidth="1"/>
    <col min="10" max="10" width="5.16015625" style="0" customWidth="1"/>
    <col min="11" max="11" width="11.5" style="0" customWidth="1"/>
    <col min="12" max="12" width="12" style="0" customWidth="1"/>
    <col min="13" max="14" width="6" style="0" customWidth="1"/>
    <col min="15" max="15" width="2" style="0" customWidth="1"/>
    <col min="16" max="16" width="12.5" style="0" customWidth="1"/>
    <col min="17" max="17" width="4.16015625" style="0" customWidth="1"/>
    <col min="18" max="18" width="1.66796875" style="0" customWidth="1"/>
    <col min="19" max="19" width="8.16015625" style="195" customWidth="1"/>
    <col min="20" max="20" width="29.66015625" style="195" hidden="1" customWidth="1"/>
    <col min="21" max="21" width="16.33203125" style="195" hidden="1" customWidth="1"/>
    <col min="22" max="22" width="12.33203125" style="195" hidden="1" customWidth="1"/>
    <col min="23" max="23" width="16.33203125" style="195" hidden="1" customWidth="1"/>
    <col min="24" max="24" width="12.16015625" style="195" hidden="1" customWidth="1"/>
    <col min="25" max="25" width="15" style="195" hidden="1" customWidth="1"/>
    <col min="26" max="26" width="11" style="195" hidden="1" customWidth="1"/>
    <col min="27" max="27" width="15" style="195" hidden="1" customWidth="1"/>
    <col min="28" max="28" width="16.33203125" style="195" hidden="1" customWidth="1"/>
  </cols>
  <sheetData>
    <row r="1" spans="1:28" ht="21.75" customHeight="1">
      <c r="A1" s="97"/>
      <c r="B1" s="11"/>
      <c r="C1" s="11"/>
      <c r="D1" s="12"/>
      <c r="E1" s="11"/>
      <c r="F1" s="13"/>
      <c r="G1" s="13"/>
      <c r="H1" s="295"/>
      <c r="I1" s="295"/>
      <c r="J1" s="295"/>
      <c r="K1" s="295"/>
      <c r="L1" s="13"/>
      <c r="M1" s="11"/>
      <c r="N1" s="11"/>
      <c r="O1" s="12"/>
      <c r="P1" s="11"/>
      <c r="Q1" s="11"/>
      <c r="R1" s="11"/>
      <c r="S1" s="13"/>
      <c r="T1" s="13"/>
      <c r="U1" s="97"/>
      <c r="V1" s="97"/>
      <c r="W1" s="14"/>
      <c r="X1" s="14"/>
      <c r="Y1" s="14"/>
      <c r="Z1" s="14"/>
      <c r="AA1" s="14"/>
      <c r="AB1" s="14"/>
    </row>
    <row r="2" spans="3:19" ht="37" customHeight="1">
      <c r="C2" s="269" t="s">
        <v>4</v>
      </c>
      <c r="D2" s="270"/>
      <c r="E2" s="270"/>
      <c r="F2" s="270"/>
      <c r="G2" s="270"/>
      <c r="H2" s="270"/>
      <c r="I2" s="270"/>
      <c r="J2" s="270"/>
      <c r="K2" s="270"/>
      <c r="L2" s="270"/>
      <c r="M2" s="270"/>
      <c r="N2" s="270"/>
      <c r="O2" s="270"/>
      <c r="P2" s="270"/>
      <c r="Q2" s="270"/>
      <c r="S2" s="194"/>
    </row>
    <row r="3" spans="2:18" ht="7" customHeight="1">
      <c r="B3" s="19"/>
      <c r="C3" s="20"/>
      <c r="D3" s="20"/>
      <c r="E3" s="20"/>
      <c r="F3" s="20"/>
      <c r="G3" s="20"/>
      <c r="H3" s="20"/>
      <c r="I3" s="20"/>
      <c r="J3" s="20"/>
      <c r="K3" s="20"/>
      <c r="L3" s="20"/>
      <c r="M3" s="20"/>
      <c r="N3" s="20"/>
      <c r="O3" s="20"/>
      <c r="P3" s="20"/>
      <c r="Q3" s="20"/>
      <c r="R3" s="21"/>
    </row>
    <row r="4" spans="2:20" ht="37" customHeight="1">
      <c r="B4" s="22"/>
      <c r="C4" s="271" t="s">
        <v>92</v>
      </c>
      <c r="D4" s="272"/>
      <c r="E4" s="272"/>
      <c r="F4" s="272"/>
      <c r="G4" s="272"/>
      <c r="H4" s="272"/>
      <c r="I4" s="272"/>
      <c r="J4" s="272"/>
      <c r="K4" s="272"/>
      <c r="L4" s="272"/>
      <c r="M4" s="272"/>
      <c r="N4" s="272"/>
      <c r="O4" s="272"/>
      <c r="P4" s="272"/>
      <c r="Q4" s="272"/>
      <c r="R4" s="23"/>
      <c r="T4" s="198"/>
    </row>
    <row r="5" spans="2:18" ht="7" customHeight="1">
      <c r="B5" s="22"/>
      <c r="C5" s="24"/>
      <c r="D5" s="24"/>
      <c r="E5" s="24"/>
      <c r="F5" s="24"/>
      <c r="G5" s="24"/>
      <c r="H5" s="24"/>
      <c r="I5" s="24"/>
      <c r="J5" s="24"/>
      <c r="K5" s="24"/>
      <c r="L5" s="24"/>
      <c r="M5" s="24"/>
      <c r="N5" s="24"/>
      <c r="O5" s="24"/>
      <c r="P5" s="24"/>
      <c r="Q5" s="24"/>
      <c r="R5" s="23"/>
    </row>
    <row r="6" spans="2:18" ht="47.25" customHeight="1">
      <c r="B6" s="22"/>
      <c r="C6" s="24"/>
      <c r="D6" s="28" t="s">
        <v>12</v>
      </c>
      <c r="E6" s="24"/>
      <c r="F6" s="324" t="str">
        <f>'Rekapitulace stavby'!K6</f>
        <v>VÝMĚNA KOTLŮ A TECHNOLOGIE KOTELNY
INSTALACE TERMOSTATICKÝCH VENTILŮ NA OTOPNÝCH TĚLESECH 
V OBJEKTU ZÁKLADNÍ ŠKOLY A MATEŘSKÉ ŠKOLY CERHOVICE, OKRES BEROUN</v>
      </c>
      <c r="G6" s="325"/>
      <c r="H6" s="325"/>
      <c r="I6" s="325"/>
      <c r="J6" s="325"/>
      <c r="K6" s="325"/>
      <c r="L6" s="325"/>
      <c r="M6" s="325"/>
      <c r="N6" s="325"/>
      <c r="O6" s="325"/>
      <c r="P6" s="325"/>
      <c r="Q6" s="24"/>
      <c r="R6" s="23"/>
    </row>
    <row r="7" spans="2:18" s="1" customFormat="1" ht="32.9" customHeight="1">
      <c r="B7" s="31"/>
      <c r="C7" s="32"/>
      <c r="D7" s="27" t="s">
        <v>93</v>
      </c>
      <c r="E7" s="32"/>
      <c r="F7" s="335" t="s">
        <v>241</v>
      </c>
      <c r="G7" s="315"/>
      <c r="H7" s="315"/>
      <c r="I7" s="315"/>
      <c r="J7" s="315"/>
      <c r="K7" s="315"/>
      <c r="L7" s="315"/>
      <c r="M7" s="315"/>
      <c r="N7" s="315"/>
      <c r="O7" s="315"/>
      <c r="P7" s="315"/>
      <c r="Q7" s="32"/>
      <c r="R7" s="33"/>
    </row>
    <row r="8" spans="2:18" s="1" customFormat="1" ht="14.5" customHeight="1">
      <c r="B8" s="31"/>
      <c r="C8" s="32"/>
      <c r="D8" s="28" t="s">
        <v>13</v>
      </c>
      <c r="E8" s="32"/>
      <c r="F8" s="26" t="s">
        <v>14</v>
      </c>
      <c r="G8" s="32"/>
      <c r="H8" s="32"/>
      <c r="I8" s="32"/>
      <c r="J8" s="32"/>
      <c r="K8" s="32"/>
      <c r="L8" s="32"/>
      <c r="M8" s="28" t="s">
        <v>15</v>
      </c>
      <c r="N8" s="32"/>
      <c r="O8" s="26" t="s">
        <v>2</v>
      </c>
      <c r="P8" s="32"/>
      <c r="Q8" s="32"/>
      <c r="R8" s="33"/>
    </row>
    <row r="9" spans="2:18" s="1" customFormat="1" ht="14.5" customHeight="1">
      <c r="B9" s="31"/>
      <c r="C9" s="32"/>
      <c r="D9" s="28" t="s">
        <v>16</v>
      </c>
      <c r="E9" s="32"/>
      <c r="F9" s="26" t="str">
        <f>'Rekapitulace stavby'!K8</f>
        <v>Na Dražkách 217, 267 61 Cerhovice</v>
      </c>
      <c r="G9" s="32"/>
      <c r="H9" s="32"/>
      <c r="I9" s="32"/>
      <c r="J9" s="32"/>
      <c r="K9" s="32"/>
      <c r="L9" s="32"/>
      <c r="M9" s="28" t="s">
        <v>17</v>
      </c>
      <c r="N9" s="32"/>
      <c r="O9" s="290">
        <f>'Rekapitulace stavby'!AN8</f>
        <v>44067</v>
      </c>
      <c r="P9" s="290"/>
      <c r="Q9" s="32"/>
      <c r="R9" s="33"/>
    </row>
    <row r="10" spans="2:18" s="1" customFormat="1" ht="10.9" customHeight="1">
      <c r="B10" s="31"/>
      <c r="C10" s="32"/>
      <c r="D10" s="32"/>
      <c r="E10" s="32"/>
      <c r="F10" s="32"/>
      <c r="G10" s="32"/>
      <c r="H10" s="32"/>
      <c r="I10" s="32"/>
      <c r="J10" s="32"/>
      <c r="K10" s="32"/>
      <c r="L10" s="32"/>
      <c r="M10" s="32"/>
      <c r="N10" s="32"/>
      <c r="O10" s="32"/>
      <c r="P10" s="32"/>
      <c r="Q10" s="32"/>
      <c r="R10" s="33"/>
    </row>
    <row r="11" spans="2:18" s="1" customFormat="1" ht="14.5" customHeight="1">
      <c r="B11" s="31"/>
      <c r="C11" s="32"/>
      <c r="D11" s="28" t="s">
        <v>20</v>
      </c>
      <c r="E11" s="32"/>
      <c r="F11" s="32"/>
      <c r="G11" s="32"/>
      <c r="H11" s="32"/>
      <c r="I11" s="32"/>
      <c r="J11" s="32"/>
      <c r="K11" s="32"/>
      <c r="L11" s="32"/>
      <c r="M11" s="28" t="s">
        <v>21</v>
      </c>
      <c r="N11" s="32"/>
      <c r="O11" s="316" t="str">
        <f>'Rekapitulace stavby'!AN10</f>
        <v>00233196</v>
      </c>
      <c r="P11" s="316"/>
      <c r="Q11" s="32"/>
      <c r="R11" s="33"/>
    </row>
    <row r="12" spans="2:18" s="1" customFormat="1" ht="18" customHeight="1">
      <c r="B12" s="31"/>
      <c r="C12" s="32"/>
      <c r="D12" s="32"/>
      <c r="E12" s="26" t="str">
        <f>'Rekapitulace stavby'!E11</f>
        <v>Městys Cerhovice, nám.Kapitána Kučery 10, 267 61 Cerhovice</v>
      </c>
      <c r="F12" s="32"/>
      <c r="G12" s="32"/>
      <c r="H12" s="32"/>
      <c r="I12" s="32"/>
      <c r="J12" s="32"/>
      <c r="K12" s="32"/>
      <c r="L12" s="32"/>
      <c r="M12" s="28" t="s">
        <v>22</v>
      </c>
      <c r="N12" s="32"/>
      <c r="O12" s="316" t="s">
        <v>2</v>
      </c>
      <c r="P12" s="316"/>
      <c r="Q12" s="32"/>
      <c r="R12" s="33"/>
    </row>
    <row r="13" spans="2:18" s="1" customFormat="1" ht="7" customHeight="1">
      <c r="B13" s="31"/>
      <c r="C13" s="32"/>
      <c r="D13" s="32"/>
      <c r="E13" s="32"/>
      <c r="F13" s="32"/>
      <c r="G13" s="32"/>
      <c r="H13" s="32"/>
      <c r="I13" s="32"/>
      <c r="J13" s="32"/>
      <c r="K13" s="32"/>
      <c r="L13" s="32"/>
      <c r="M13" s="32"/>
      <c r="N13" s="32"/>
      <c r="O13" s="32"/>
      <c r="P13" s="32"/>
      <c r="Q13" s="32"/>
      <c r="R13" s="33"/>
    </row>
    <row r="14" spans="2:18" s="1" customFormat="1" ht="14.5" customHeight="1">
      <c r="B14" s="31"/>
      <c r="C14" s="32"/>
      <c r="D14" s="28" t="s">
        <v>23</v>
      </c>
      <c r="E14" s="32"/>
      <c r="F14" s="32"/>
      <c r="G14" s="32"/>
      <c r="H14" s="32"/>
      <c r="I14" s="32"/>
      <c r="J14" s="32"/>
      <c r="K14" s="32"/>
      <c r="L14" s="32"/>
      <c r="M14" s="28" t="s">
        <v>21</v>
      </c>
      <c r="N14" s="32"/>
      <c r="O14" s="316" t="str">
        <f>IF('Rekapitulace stavby'!AN13="","",'Rekapitulace stavby'!AN13)</f>
        <v/>
      </c>
      <c r="P14" s="316"/>
      <c r="Q14" s="32"/>
      <c r="R14" s="33"/>
    </row>
    <row r="15" spans="2:18" s="1" customFormat="1" ht="18" customHeight="1">
      <c r="B15" s="31"/>
      <c r="C15" s="32"/>
      <c r="D15" s="32"/>
      <c r="E15" s="26" t="str">
        <f>IF('Rekapitulace stavby'!E14="","",'Rekapitulace stavby'!E14)</f>
        <v xml:space="preserve"> </v>
      </c>
      <c r="F15" s="32"/>
      <c r="G15" s="32"/>
      <c r="H15" s="32"/>
      <c r="I15" s="32"/>
      <c r="J15" s="32"/>
      <c r="K15" s="32"/>
      <c r="L15" s="32"/>
      <c r="M15" s="28" t="s">
        <v>22</v>
      </c>
      <c r="N15" s="32"/>
      <c r="O15" s="316" t="str">
        <f>IF('Rekapitulace stavby'!AN14="","",'Rekapitulace stavby'!AN14)</f>
        <v/>
      </c>
      <c r="P15" s="316"/>
      <c r="Q15" s="32"/>
      <c r="R15" s="33"/>
    </row>
    <row r="16" spans="2:18" s="1" customFormat="1" ht="7" customHeight="1">
      <c r="B16" s="31"/>
      <c r="C16" s="32"/>
      <c r="D16" s="32"/>
      <c r="E16" s="32"/>
      <c r="F16" s="32"/>
      <c r="G16" s="32"/>
      <c r="H16" s="32"/>
      <c r="I16" s="32"/>
      <c r="J16" s="32"/>
      <c r="K16" s="32"/>
      <c r="L16" s="32"/>
      <c r="M16" s="32"/>
      <c r="N16" s="32"/>
      <c r="O16" s="32"/>
      <c r="P16" s="32"/>
      <c r="Q16" s="32"/>
      <c r="R16" s="33"/>
    </row>
    <row r="17" spans="2:18" s="1" customFormat="1" ht="14.5" customHeight="1">
      <c r="B17" s="31"/>
      <c r="C17" s="32"/>
      <c r="D17" s="28" t="s">
        <v>25</v>
      </c>
      <c r="E17" s="32"/>
      <c r="F17" s="32"/>
      <c r="G17" s="32"/>
      <c r="H17" s="32"/>
      <c r="I17" s="32"/>
      <c r="J17" s="32"/>
      <c r="K17" s="32"/>
      <c r="L17" s="32"/>
      <c r="M17" s="28" t="s">
        <v>21</v>
      </c>
      <c r="N17" s="32"/>
      <c r="O17" s="316" t="s">
        <v>26</v>
      </c>
      <c r="P17" s="316"/>
      <c r="Q17" s="32"/>
      <c r="R17" s="33"/>
    </row>
    <row r="18" spans="2:18" s="1" customFormat="1" ht="18" customHeight="1">
      <c r="B18" s="31"/>
      <c r="C18" s="32"/>
      <c r="D18" s="32"/>
      <c r="E18" s="26" t="s">
        <v>27</v>
      </c>
      <c r="F18" s="32"/>
      <c r="G18" s="32"/>
      <c r="H18" s="32"/>
      <c r="I18" s="32"/>
      <c r="J18" s="32"/>
      <c r="K18" s="32"/>
      <c r="L18" s="32"/>
      <c r="M18" s="28" t="s">
        <v>22</v>
      </c>
      <c r="N18" s="32"/>
      <c r="O18" s="316" t="s">
        <v>2</v>
      </c>
      <c r="P18" s="316"/>
      <c r="Q18" s="32"/>
      <c r="R18" s="33"/>
    </row>
    <row r="19" spans="2:18" s="1" customFormat="1" ht="7" customHeight="1">
      <c r="B19" s="31"/>
      <c r="C19" s="32"/>
      <c r="D19" s="32"/>
      <c r="E19" s="32"/>
      <c r="F19" s="32"/>
      <c r="G19" s="32"/>
      <c r="H19" s="32"/>
      <c r="I19" s="32"/>
      <c r="J19" s="32"/>
      <c r="K19" s="32"/>
      <c r="L19" s="32"/>
      <c r="M19" s="32"/>
      <c r="N19" s="32"/>
      <c r="O19" s="32"/>
      <c r="P19" s="32"/>
      <c r="Q19" s="32"/>
      <c r="R19" s="33"/>
    </row>
    <row r="20" spans="2:18" s="1" customFormat="1" ht="14.5" customHeight="1">
      <c r="B20" s="31"/>
      <c r="C20" s="32"/>
      <c r="D20" s="28" t="s">
        <v>29</v>
      </c>
      <c r="E20" s="32"/>
      <c r="F20" s="32"/>
      <c r="G20" s="32"/>
      <c r="H20" s="32"/>
      <c r="I20" s="32"/>
      <c r="J20" s="32"/>
      <c r="K20" s="32"/>
      <c r="L20" s="32"/>
      <c r="M20" s="28" t="s">
        <v>21</v>
      </c>
      <c r="N20" s="32"/>
      <c r="O20" s="316" t="str">
        <f>O17</f>
        <v>69769419</v>
      </c>
      <c r="P20" s="316"/>
      <c r="Q20" s="32"/>
      <c r="R20" s="33"/>
    </row>
    <row r="21" spans="2:18" s="1" customFormat="1" ht="18" customHeight="1">
      <c r="B21" s="31"/>
      <c r="C21" s="32"/>
      <c r="D21" s="32"/>
      <c r="E21" s="26" t="str">
        <f>E18</f>
        <v>Ing. Karel Šimůnek</v>
      </c>
      <c r="F21" s="32"/>
      <c r="G21" s="32"/>
      <c r="H21" s="32"/>
      <c r="I21" s="32"/>
      <c r="J21" s="32"/>
      <c r="K21" s="32"/>
      <c r="L21" s="32"/>
      <c r="M21" s="28" t="s">
        <v>22</v>
      </c>
      <c r="N21" s="32"/>
      <c r="O21" s="316" t="s">
        <v>2</v>
      </c>
      <c r="P21" s="316"/>
      <c r="Q21" s="32"/>
      <c r="R21" s="33"/>
    </row>
    <row r="22" spans="2:18" s="1" customFormat="1" ht="7" customHeight="1">
      <c r="B22" s="31"/>
      <c r="C22" s="32"/>
      <c r="D22" s="32"/>
      <c r="E22" s="32"/>
      <c r="F22" s="32"/>
      <c r="G22" s="32"/>
      <c r="H22" s="32"/>
      <c r="I22" s="32"/>
      <c r="J22" s="32"/>
      <c r="K22" s="32"/>
      <c r="L22" s="32"/>
      <c r="M22" s="32"/>
      <c r="N22" s="32"/>
      <c r="O22" s="32"/>
      <c r="P22" s="32"/>
      <c r="Q22" s="32"/>
      <c r="R22" s="33"/>
    </row>
    <row r="23" spans="2:18" s="1" customFormat="1" ht="14.5" customHeight="1">
      <c r="B23" s="31"/>
      <c r="C23" s="32"/>
      <c r="D23" s="28" t="s">
        <v>30</v>
      </c>
      <c r="E23" s="32"/>
      <c r="F23" s="32"/>
      <c r="G23" s="32"/>
      <c r="H23" s="32"/>
      <c r="I23" s="32"/>
      <c r="J23" s="32"/>
      <c r="K23" s="32"/>
      <c r="L23" s="32"/>
      <c r="M23" s="32"/>
      <c r="N23" s="32"/>
      <c r="O23" s="32"/>
      <c r="P23" s="32"/>
      <c r="Q23" s="32"/>
      <c r="R23" s="33"/>
    </row>
    <row r="24" spans="2:18" s="1" customFormat="1" ht="16.5" customHeight="1">
      <c r="B24" s="31"/>
      <c r="C24" s="32"/>
      <c r="D24" s="32"/>
      <c r="E24" s="276" t="s">
        <v>2</v>
      </c>
      <c r="F24" s="276"/>
      <c r="G24" s="276"/>
      <c r="H24" s="276"/>
      <c r="I24" s="276"/>
      <c r="J24" s="276"/>
      <c r="K24" s="276"/>
      <c r="L24" s="276"/>
      <c r="M24" s="32"/>
      <c r="N24" s="32"/>
      <c r="O24" s="32"/>
      <c r="P24" s="32"/>
      <c r="Q24" s="32"/>
      <c r="R24" s="33"/>
    </row>
    <row r="25" spans="2:18" s="1" customFormat="1" ht="7" customHeight="1">
      <c r="B25" s="31"/>
      <c r="C25" s="32"/>
      <c r="D25" s="32"/>
      <c r="E25" s="32"/>
      <c r="F25" s="32"/>
      <c r="G25" s="32"/>
      <c r="H25" s="32"/>
      <c r="I25" s="32"/>
      <c r="J25" s="32"/>
      <c r="K25" s="32"/>
      <c r="L25" s="32"/>
      <c r="M25" s="32"/>
      <c r="N25" s="32"/>
      <c r="O25" s="32"/>
      <c r="P25" s="32"/>
      <c r="Q25" s="32"/>
      <c r="R25" s="33"/>
    </row>
    <row r="26" spans="2:18" s="1" customFormat="1" ht="7" customHeight="1">
      <c r="B26" s="31"/>
      <c r="C26" s="32"/>
      <c r="D26" s="47"/>
      <c r="E26" s="47"/>
      <c r="F26" s="47"/>
      <c r="G26" s="47"/>
      <c r="H26" s="47"/>
      <c r="I26" s="47"/>
      <c r="J26" s="47"/>
      <c r="K26" s="47"/>
      <c r="L26" s="47"/>
      <c r="M26" s="47"/>
      <c r="N26" s="47"/>
      <c r="O26" s="47"/>
      <c r="P26" s="47"/>
      <c r="Q26" s="32"/>
      <c r="R26" s="33"/>
    </row>
    <row r="27" spans="2:18" s="1" customFormat="1" ht="14.5" customHeight="1">
      <c r="B27" s="31"/>
      <c r="C27" s="32"/>
      <c r="D27" s="98" t="s">
        <v>95</v>
      </c>
      <c r="E27" s="32"/>
      <c r="F27" s="32"/>
      <c r="G27" s="32"/>
      <c r="H27" s="32"/>
      <c r="I27" s="32"/>
      <c r="J27" s="32"/>
      <c r="K27" s="32"/>
      <c r="L27" s="32"/>
      <c r="M27" s="333">
        <f>N88</f>
        <v>0</v>
      </c>
      <c r="N27" s="333"/>
      <c r="O27" s="333"/>
      <c r="P27" s="333"/>
      <c r="Q27" s="32"/>
      <c r="R27" s="33"/>
    </row>
    <row r="28" spans="2:18" s="1" customFormat="1" ht="14.5" customHeight="1">
      <c r="B28" s="31"/>
      <c r="C28" s="32"/>
      <c r="D28" s="30" t="s">
        <v>96</v>
      </c>
      <c r="E28" s="32"/>
      <c r="F28" s="32"/>
      <c r="G28" s="32"/>
      <c r="H28" s="32"/>
      <c r="I28" s="32"/>
      <c r="J28" s="32"/>
      <c r="K28" s="32"/>
      <c r="L28" s="32"/>
      <c r="M28" s="333">
        <f>N93</f>
        <v>0</v>
      </c>
      <c r="N28" s="333"/>
      <c r="O28" s="333"/>
      <c r="P28" s="333"/>
      <c r="Q28" s="32"/>
      <c r="R28" s="33"/>
    </row>
    <row r="29" spans="2:18" s="1" customFormat="1" ht="7" customHeight="1">
      <c r="B29" s="31"/>
      <c r="C29" s="32"/>
      <c r="D29" s="32"/>
      <c r="E29" s="32"/>
      <c r="F29" s="32"/>
      <c r="G29" s="32"/>
      <c r="H29" s="32"/>
      <c r="I29" s="32"/>
      <c r="J29" s="32"/>
      <c r="K29" s="32"/>
      <c r="L29" s="32"/>
      <c r="M29" s="32"/>
      <c r="N29" s="32"/>
      <c r="O29" s="32"/>
      <c r="P29" s="32"/>
      <c r="Q29" s="32"/>
      <c r="R29" s="33"/>
    </row>
    <row r="30" spans="2:18" s="1" customFormat="1" ht="25.4" customHeight="1">
      <c r="B30" s="31"/>
      <c r="C30" s="32"/>
      <c r="D30" s="99" t="s">
        <v>33</v>
      </c>
      <c r="E30" s="32"/>
      <c r="F30" s="32"/>
      <c r="G30" s="32"/>
      <c r="H30" s="32"/>
      <c r="I30" s="32"/>
      <c r="J30" s="32"/>
      <c r="K30" s="32"/>
      <c r="L30" s="32"/>
      <c r="M30" s="334">
        <f>ROUND(M27+M28,2)</f>
        <v>0</v>
      </c>
      <c r="N30" s="315"/>
      <c r="O30" s="315"/>
      <c r="P30" s="315"/>
      <c r="Q30" s="32"/>
      <c r="R30" s="33"/>
    </row>
    <row r="31" spans="2:18" s="1" customFormat="1" ht="7" customHeight="1">
      <c r="B31" s="31"/>
      <c r="C31" s="32"/>
      <c r="D31" s="47"/>
      <c r="E31" s="47"/>
      <c r="F31" s="47"/>
      <c r="G31" s="47"/>
      <c r="H31" s="47"/>
      <c r="I31" s="47"/>
      <c r="J31" s="47"/>
      <c r="K31" s="47"/>
      <c r="L31" s="47"/>
      <c r="M31" s="47"/>
      <c r="N31" s="47"/>
      <c r="O31" s="47"/>
      <c r="P31" s="47"/>
      <c r="Q31" s="32"/>
      <c r="R31" s="33"/>
    </row>
    <row r="32" spans="2:18" s="1" customFormat="1" ht="14.5" customHeight="1">
      <c r="B32" s="31"/>
      <c r="C32" s="32"/>
      <c r="D32" s="38" t="s">
        <v>34</v>
      </c>
      <c r="E32" s="38" t="s">
        <v>35</v>
      </c>
      <c r="F32" s="39">
        <v>0.21</v>
      </c>
      <c r="G32" s="100" t="s">
        <v>36</v>
      </c>
      <c r="H32" s="330">
        <f>M30</f>
        <v>0</v>
      </c>
      <c r="I32" s="315"/>
      <c r="J32" s="315"/>
      <c r="K32" s="32"/>
      <c r="L32" s="32"/>
      <c r="M32" s="330">
        <f>M30*F32</f>
        <v>0</v>
      </c>
      <c r="N32" s="315"/>
      <c r="O32" s="315"/>
      <c r="P32" s="315"/>
      <c r="Q32" s="32"/>
      <c r="R32" s="33"/>
    </row>
    <row r="33" spans="2:18" s="1" customFormat="1" ht="14.5" customHeight="1">
      <c r="B33" s="31"/>
      <c r="C33" s="32"/>
      <c r="D33" s="32"/>
      <c r="E33" s="38" t="s">
        <v>37</v>
      </c>
      <c r="F33" s="39">
        <v>0.15</v>
      </c>
      <c r="G33" s="100" t="s">
        <v>36</v>
      </c>
      <c r="H33" s="330">
        <v>0</v>
      </c>
      <c r="I33" s="315"/>
      <c r="J33" s="315"/>
      <c r="K33" s="32"/>
      <c r="L33" s="32"/>
      <c r="M33" s="330">
        <v>0</v>
      </c>
      <c r="N33" s="315"/>
      <c r="O33" s="315"/>
      <c r="P33" s="315"/>
      <c r="Q33" s="32"/>
      <c r="R33" s="33"/>
    </row>
    <row r="34" spans="2:18" s="1" customFormat="1" ht="14.5" customHeight="1" hidden="1">
      <c r="B34" s="31"/>
      <c r="C34" s="32"/>
      <c r="D34" s="32"/>
      <c r="E34" s="38" t="s">
        <v>38</v>
      </c>
      <c r="F34" s="39">
        <v>0.21</v>
      </c>
      <c r="G34" s="100" t="s">
        <v>36</v>
      </c>
      <c r="H34" s="330" t="e">
        <f>ROUND((SUM(#REF!)+SUM(#REF!)),2)</f>
        <v>#REF!</v>
      </c>
      <c r="I34" s="315"/>
      <c r="J34" s="315"/>
      <c r="K34" s="32"/>
      <c r="L34" s="32"/>
      <c r="M34" s="330">
        <v>0</v>
      </c>
      <c r="N34" s="315"/>
      <c r="O34" s="315"/>
      <c r="P34" s="315"/>
      <c r="Q34" s="32"/>
      <c r="R34" s="33"/>
    </row>
    <row r="35" spans="2:18" s="1" customFormat="1" ht="14.5" customHeight="1" hidden="1">
      <c r="B35" s="31"/>
      <c r="C35" s="32"/>
      <c r="D35" s="32"/>
      <c r="E35" s="38" t="s">
        <v>39</v>
      </c>
      <c r="F35" s="39">
        <v>0.15</v>
      </c>
      <c r="G35" s="100" t="s">
        <v>36</v>
      </c>
      <c r="H35" s="330" t="e">
        <f>ROUND((SUM(#REF!)+SUM(#REF!)),2)</f>
        <v>#REF!</v>
      </c>
      <c r="I35" s="315"/>
      <c r="J35" s="315"/>
      <c r="K35" s="32"/>
      <c r="L35" s="32"/>
      <c r="M35" s="330">
        <v>0</v>
      </c>
      <c r="N35" s="315"/>
      <c r="O35" s="315"/>
      <c r="P35" s="315"/>
      <c r="Q35" s="32"/>
      <c r="R35" s="33"/>
    </row>
    <row r="36" spans="2:18" s="1" customFormat="1" ht="14.5" customHeight="1" hidden="1">
      <c r="B36" s="31"/>
      <c r="C36" s="32"/>
      <c r="D36" s="32"/>
      <c r="E36" s="38" t="s">
        <v>40</v>
      </c>
      <c r="F36" s="39">
        <v>0</v>
      </c>
      <c r="G36" s="100" t="s">
        <v>36</v>
      </c>
      <c r="H36" s="330" t="e">
        <f>ROUND((SUM(#REF!)+SUM(#REF!)),2)</f>
        <v>#REF!</v>
      </c>
      <c r="I36" s="315"/>
      <c r="J36" s="315"/>
      <c r="K36" s="32"/>
      <c r="L36" s="32"/>
      <c r="M36" s="330">
        <v>0</v>
      </c>
      <c r="N36" s="315"/>
      <c r="O36" s="315"/>
      <c r="P36" s="315"/>
      <c r="Q36" s="32"/>
      <c r="R36" s="33"/>
    </row>
    <row r="37" spans="2:18" s="1" customFormat="1" ht="7" customHeight="1">
      <c r="B37" s="31"/>
      <c r="C37" s="32"/>
      <c r="D37" s="32"/>
      <c r="E37" s="32"/>
      <c r="F37" s="32"/>
      <c r="G37" s="32"/>
      <c r="H37" s="32"/>
      <c r="I37" s="32"/>
      <c r="J37" s="32"/>
      <c r="K37" s="32"/>
      <c r="L37" s="32"/>
      <c r="M37" s="32"/>
      <c r="N37" s="32"/>
      <c r="O37" s="32"/>
      <c r="P37" s="32"/>
      <c r="Q37" s="32"/>
      <c r="R37" s="33"/>
    </row>
    <row r="38" spans="2:18" s="1" customFormat="1" ht="25.4" customHeight="1">
      <c r="B38" s="31"/>
      <c r="C38" s="96"/>
      <c r="D38" s="101" t="s">
        <v>41</v>
      </c>
      <c r="E38" s="70"/>
      <c r="F38" s="70"/>
      <c r="G38" s="102" t="s">
        <v>42</v>
      </c>
      <c r="H38" s="103" t="s">
        <v>43</v>
      </c>
      <c r="I38" s="70"/>
      <c r="J38" s="70"/>
      <c r="K38" s="70"/>
      <c r="L38" s="331">
        <f>SUM(M30:M36)</f>
        <v>0</v>
      </c>
      <c r="M38" s="331"/>
      <c r="N38" s="331"/>
      <c r="O38" s="331"/>
      <c r="P38" s="332"/>
      <c r="Q38" s="96"/>
      <c r="R38" s="33"/>
    </row>
    <row r="39" spans="2:18" s="1" customFormat="1" ht="14.5" customHeight="1">
      <c r="B39" s="31"/>
      <c r="C39" s="32"/>
      <c r="D39" s="32"/>
      <c r="E39" s="32"/>
      <c r="F39" s="32"/>
      <c r="G39" s="32"/>
      <c r="H39" s="32"/>
      <c r="I39" s="32"/>
      <c r="J39" s="32"/>
      <c r="K39" s="32"/>
      <c r="L39" s="32"/>
      <c r="M39" s="32"/>
      <c r="N39" s="32"/>
      <c r="O39" s="32"/>
      <c r="P39" s="32"/>
      <c r="Q39" s="32"/>
      <c r="R39" s="33"/>
    </row>
    <row r="40" spans="2:18" s="1" customFormat="1" ht="14.5" customHeight="1">
      <c r="B40" s="31"/>
      <c r="C40" s="32"/>
      <c r="D40" s="32"/>
      <c r="E40" s="32"/>
      <c r="F40" s="32"/>
      <c r="G40" s="32"/>
      <c r="H40" s="32"/>
      <c r="I40" s="32"/>
      <c r="J40" s="32"/>
      <c r="K40" s="32"/>
      <c r="L40" s="32"/>
      <c r="M40" s="32"/>
      <c r="N40" s="32"/>
      <c r="O40" s="32"/>
      <c r="P40" s="32"/>
      <c r="Q40" s="32"/>
      <c r="R40" s="33"/>
    </row>
    <row r="41" spans="2:18" ht="13.5">
      <c r="B41" s="22"/>
      <c r="C41" s="24"/>
      <c r="D41" s="24"/>
      <c r="E41" s="24"/>
      <c r="F41" s="24"/>
      <c r="G41" s="24"/>
      <c r="H41" s="24"/>
      <c r="I41" s="24"/>
      <c r="J41" s="24"/>
      <c r="K41" s="24"/>
      <c r="L41" s="24"/>
      <c r="M41" s="24"/>
      <c r="N41" s="24"/>
      <c r="O41" s="24"/>
      <c r="P41" s="24"/>
      <c r="Q41" s="24"/>
      <c r="R41" s="23"/>
    </row>
    <row r="42" spans="2:18" ht="13.5">
      <c r="B42" s="22"/>
      <c r="C42" s="24"/>
      <c r="D42" s="24"/>
      <c r="E42" s="24"/>
      <c r="F42" s="24"/>
      <c r="G42" s="24"/>
      <c r="H42" s="24"/>
      <c r="I42" s="24"/>
      <c r="J42" s="24"/>
      <c r="K42" s="24"/>
      <c r="L42" s="24"/>
      <c r="M42" s="24"/>
      <c r="N42" s="24"/>
      <c r="O42" s="24"/>
      <c r="P42" s="24"/>
      <c r="Q42" s="24"/>
      <c r="R42" s="23"/>
    </row>
    <row r="43" spans="2:18" ht="13.5">
      <c r="B43" s="22"/>
      <c r="C43" s="24"/>
      <c r="D43" s="24"/>
      <c r="E43" s="24"/>
      <c r="F43" s="24"/>
      <c r="G43" s="24"/>
      <c r="H43" s="24"/>
      <c r="I43" s="24"/>
      <c r="J43" s="24"/>
      <c r="K43" s="24"/>
      <c r="L43" s="24"/>
      <c r="M43" s="24"/>
      <c r="N43" s="24"/>
      <c r="O43" s="24"/>
      <c r="P43" s="24"/>
      <c r="Q43" s="24"/>
      <c r="R43" s="23"/>
    </row>
    <row r="44" spans="2:18" ht="13.5">
      <c r="B44" s="22"/>
      <c r="C44" s="24"/>
      <c r="D44" s="24"/>
      <c r="E44" s="24"/>
      <c r="F44" s="24"/>
      <c r="G44" s="24"/>
      <c r="H44" s="24"/>
      <c r="I44" s="24"/>
      <c r="J44" s="24"/>
      <c r="K44" s="24"/>
      <c r="L44" s="24"/>
      <c r="M44" s="24"/>
      <c r="N44" s="24"/>
      <c r="O44" s="24"/>
      <c r="P44" s="24"/>
      <c r="Q44" s="24"/>
      <c r="R44" s="23"/>
    </row>
    <row r="45" spans="2:18" ht="13.5">
      <c r="B45" s="22"/>
      <c r="C45" s="24"/>
      <c r="D45" s="24"/>
      <c r="E45" s="24"/>
      <c r="F45" s="24"/>
      <c r="G45" s="24"/>
      <c r="H45" s="24"/>
      <c r="I45" s="24"/>
      <c r="J45" s="24"/>
      <c r="K45" s="24"/>
      <c r="L45" s="24"/>
      <c r="M45" s="24"/>
      <c r="N45" s="24"/>
      <c r="O45" s="24"/>
      <c r="P45" s="24"/>
      <c r="Q45" s="24"/>
      <c r="R45" s="23"/>
    </row>
    <row r="46" spans="2:18" ht="13.5">
      <c r="B46" s="22"/>
      <c r="C46" s="24"/>
      <c r="D46" s="24"/>
      <c r="E46" s="24"/>
      <c r="F46" s="24"/>
      <c r="G46" s="24"/>
      <c r="H46" s="24"/>
      <c r="I46" s="24"/>
      <c r="J46" s="24"/>
      <c r="K46" s="24"/>
      <c r="L46" s="24"/>
      <c r="M46" s="24"/>
      <c r="N46" s="24"/>
      <c r="O46" s="24"/>
      <c r="P46" s="24"/>
      <c r="Q46" s="24"/>
      <c r="R46" s="23"/>
    </row>
    <row r="47" spans="2:18" ht="13.5">
      <c r="B47" s="22"/>
      <c r="C47" s="24"/>
      <c r="D47" s="24"/>
      <c r="E47" s="24"/>
      <c r="F47" s="24"/>
      <c r="G47" s="24"/>
      <c r="H47" s="24"/>
      <c r="I47" s="24"/>
      <c r="J47" s="24"/>
      <c r="K47" s="24"/>
      <c r="L47" s="24"/>
      <c r="M47" s="24"/>
      <c r="N47" s="24"/>
      <c r="O47" s="24"/>
      <c r="P47" s="24"/>
      <c r="Q47" s="24"/>
      <c r="R47" s="23"/>
    </row>
    <row r="48" spans="2:18" ht="13.5">
      <c r="B48" s="22"/>
      <c r="C48" s="24"/>
      <c r="D48" s="24"/>
      <c r="E48" s="24"/>
      <c r="F48" s="24"/>
      <c r="G48" s="24"/>
      <c r="H48" s="24"/>
      <c r="I48" s="24"/>
      <c r="J48" s="24"/>
      <c r="K48" s="24"/>
      <c r="L48" s="24"/>
      <c r="M48" s="24"/>
      <c r="N48" s="24"/>
      <c r="O48" s="24"/>
      <c r="P48" s="24"/>
      <c r="Q48" s="24"/>
      <c r="R48" s="23"/>
    </row>
    <row r="49" spans="2:18" ht="13.5">
      <c r="B49" s="22"/>
      <c r="C49" s="24"/>
      <c r="D49" s="24"/>
      <c r="E49" s="24"/>
      <c r="F49" s="24"/>
      <c r="G49" s="24"/>
      <c r="H49" s="24"/>
      <c r="I49" s="24"/>
      <c r="J49" s="24"/>
      <c r="K49" s="24"/>
      <c r="L49" s="24"/>
      <c r="M49" s="24"/>
      <c r="N49" s="24"/>
      <c r="O49" s="24"/>
      <c r="P49" s="24"/>
      <c r="Q49" s="24"/>
      <c r="R49" s="23"/>
    </row>
    <row r="50" spans="2:18" s="1" customFormat="1" ht="13.5">
      <c r="B50" s="31"/>
      <c r="C50" s="32"/>
      <c r="D50" s="46" t="s">
        <v>44</v>
      </c>
      <c r="E50" s="47"/>
      <c r="F50" s="47"/>
      <c r="G50" s="47"/>
      <c r="H50" s="48"/>
      <c r="I50" s="32"/>
      <c r="J50" s="46" t="s">
        <v>45</v>
      </c>
      <c r="K50" s="47"/>
      <c r="L50" s="47"/>
      <c r="M50" s="47"/>
      <c r="N50" s="47"/>
      <c r="O50" s="47"/>
      <c r="P50" s="48"/>
      <c r="Q50" s="32"/>
      <c r="R50" s="33"/>
    </row>
    <row r="51" spans="2:18" ht="13.5">
      <c r="B51" s="22"/>
      <c r="C51" s="24"/>
      <c r="D51" s="49"/>
      <c r="E51" s="24"/>
      <c r="F51" s="24"/>
      <c r="G51" s="24"/>
      <c r="H51" s="50"/>
      <c r="I51" s="24"/>
      <c r="J51" s="49"/>
      <c r="K51" s="24"/>
      <c r="L51" s="24"/>
      <c r="M51" s="24"/>
      <c r="N51" s="24"/>
      <c r="O51" s="24"/>
      <c r="P51" s="50"/>
      <c r="Q51" s="24"/>
      <c r="R51" s="23"/>
    </row>
    <row r="52" spans="2:18" ht="13.5">
      <c r="B52" s="22"/>
      <c r="C52" s="24"/>
      <c r="D52" s="49"/>
      <c r="E52" s="24"/>
      <c r="F52" s="24"/>
      <c r="G52" s="24"/>
      <c r="H52" s="50"/>
      <c r="I52" s="24"/>
      <c r="J52" s="49"/>
      <c r="K52" s="24"/>
      <c r="L52" s="24"/>
      <c r="M52" s="24"/>
      <c r="N52" s="24"/>
      <c r="O52" s="24"/>
      <c r="P52" s="50"/>
      <c r="Q52" s="24"/>
      <c r="R52" s="23"/>
    </row>
    <row r="53" spans="2:18" ht="13.5">
      <c r="B53" s="22"/>
      <c r="C53" s="24"/>
      <c r="D53" s="49"/>
      <c r="E53" s="24"/>
      <c r="F53" s="24"/>
      <c r="G53" s="24"/>
      <c r="H53" s="50"/>
      <c r="I53" s="24"/>
      <c r="J53" s="49"/>
      <c r="K53" s="24"/>
      <c r="L53" s="24"/>
      <c r="M53" s="24"/>
      <c r="N53" s="24"/>
      <c r="O53" s="24"/>
      <c r="P53" s="50"/>
      <c r="Q53" s="24"/>
      <c r="R53" s="23"/>
    </row>
    <row r="54" spans="2:18" ht="13.5">
      <c r="B54" s="22"/>
      <c r="C54" s="24"/>
      <c r="D54" s="49"/>
      <c r="E54" s="24"/>
      <c r="F54" s="24"/>
      <c r="G54" s="24"/>
      <c r="H54" s="50"/>
      <c r="I54" s="24"/>
      <c r="J54" s="49"/>
      <c r="K54" s="24"/>
      <c r="L54" s="24"/>
      <c r="M54" s="24"/>
      <c r="N54" s="24"/>
      <c r="O54" s="24"/>
      <c r="P54" s="50"/>
      <c r="Q54" s="24"/>
      <c r="R54" s="23"/>
    </row>
    <row r="55" spans="2:18" ht="13.5">
      <c r="B55" s="22"/>
      <c r="C55" s="24"/>
      <c r="D55" s="49"/>
      <c r="E55" s="24"/>
      <c r="F55" s="24"/>
      <c r="G55" s="24"/>
      <c r="H55" s="50"/>
      <c r="I55" s="24"/>
      <c r="J55" s="49"/>
      <c r="K55" s="24"/>
      <c r="L55" s="24"/>
      <c r="M55" s="24"/>
      <c r="N55" s="24"/>
      <c r="O55" s="24"/>
      <c r="P55" s="50"/>
      <c r="Q55" s="24"/>
      <c r="R55" s="23"/>
    </row>
    <row r="56" spans="2:18" ht="13.5">
      <c r="B56" s="22"/>
      <c r="C56" s="24"/>
      <c r="D56" s="49"/>
      <c r="E56" s="24"/>
      <c r="F56" s="24"/>
      <c r="G56" s="24"/>
      <c r="H56" s="50"/>
      <c r="I56" s="24"/>
      <c r="J56" s="49"/>
      <c r="K56" s="24"/>
      <c r="L56" s="24"/>
      <c r="M56" s="24"/>
      <c r="N56" s="24"/>
      <c r="O56" s="24"/>
      <c r="P56" s="50"/>
      <c r="Q56" s="24"/>
      <c r="R56" s="23"/>
    </row>
    <row r="57" spans="2:18" ht="13.5">
      <c r="B57" s="22"/>
      <c r="C57" s="24"/>
      <c r="D57" s="49"/>
      <c r="E57" s="24"/>
      <c r="F57" s="24"/>
      <c r="G57" s="24"/>
      <c r="H57" s="50"/>
      <c r="I57" s="24"/>
      <c r="J57" s="49"/>
      <c r="K57" s="24"/>
      <c r="L57" s="24"/>
      <c r="M57" s="24"/>
      <c r="N57" s="24"/>
      <c r="O57" s="24"/>
      <c r="P57" s="50"/>
      <c r="Q57" s="24"/>
      <c r="R57" s="23"/>
    </row>
    <row r="58" spans="2:18" ht="13.5">
      <c r="B58" s="22"/>
      <c r="C58" s="24"/>
      <c r="D58" s="49"/>
      <c r="E58" s="24"/>
      <c r="F58" s="24"/>
      <c r="G58" s="24"/>
      <c r="H58" s="50"/>
      <c r="I58" s="24"/>
      <c r="J58" s="49"/>
      <c r="K58" s="24"/>
      <c r="L58" s="24"/>
      <c r="M58" s="24"/>
      <c r="N58" s="24"/>
      <c r="O58" s="24"/>
      <c r="P58" s="50"/>
      <c r="Q58" s="24"/>
      <c r="R58" s="23"/>
    </row>
    <row r="59" spans="2:18" s="1" customFormat="1" ht="13.5">
      <c r="B59" s="31"/>
      <c r="C59" s="32"/>
      <c r="D59" s="51" t="s">
        <v>46</v>
      </c>
      <c r="E59" s="52"/>
      <c r="F59" s="52"/>
      <c r="G59" s="53" t="s">
        <v>47</v>
      </c>
      <c r="H59" s="54"/>
      <c r="I59" s="32"/>
      <c r="J59" s="51" t="s">
        <v>46</v>
      </c>
      <c r="K59" s="52"/>
      <c r="L59" s="52"/>
      <c r="M59" s="52"/>
      <c r="N59" s="53" t="s">
        <v>47</v>
      </c>
      <c r="O59" s="52"/>
      <c r="P59" s="54"/>
      <c r="Q59" s="32"/>
      <c r="R59" s="33"/>
    </row>
    <row r="60" spans="2:18" ht="13.5">
      <c r="B60" s="22"/>
      <c r="C60" s="24"/>
      <c r="D60" s="24"/>
      <c r="E60" s="24"/>
      <c r="F60" s="24"/>
      <c r="G60" s="24"/>
      <c r="H60" s="24"/>
      <c r="I60" s="24"/>
      <c r="J60" s="24"/>
      <c r="K60" s="24"/>
      <c r="L60" s="24"/>
      <c r="M60" s="24"/>
      <c r="N60" s="24"/>
      <c r="O60" s="24"/>
      <c r="P60" s="24"/>
      <c r="Q60" s="24"/>
      <c r="R60" s="23"/>
    </row>
    <row r="61" spans="2:18" s="1" customFormat="1" ht="13.5">
      <c r="B61" s="31"/>
      <c r="C61" s="32"/>
      <c r="D61" s="46" t="s">
        <v>48</v>
      </c>
      <c r="E61" s="47"/>
      <c r="F61" s="47"/>
      <c r="G61" s="47"/>
      <c r="H61" s="48"/>
      <c r="I61" s="32"/>
      <c r="J61" s="46" t="s">
        <v>49</v>
      </c>
      <c r="K61" s="47"/>
      <c r="L61" s="47"/>
      <c r="M61" s="47"/>
      <c r="N61" s="47"/>
      <c r="O61" s="47"/>
      <c r="P61" s="48"/>
      <c r="Q61" s="32"/>
      <c r="R61" s="33"/>
    </row>
    <row r="62" spans="2:18" ht="13.5">
      <c r="B62" s="22"/>
      <c r="C62" s="24"/>
      <c r="D62" s="49"/>
      <c r="E62" s="24"/>
      <c r="F62" s="24"/>
      <c r="G62" s="24"/>
      <c r="H62" s="50"/>
      <c r="I62" s="24"/>
      <c r="J62" s="49"/>
      <c r="K62" s="24"/>
      <c r="L62" s="24"/>
      <c r="M62" s="24"/>
      <c r="N62" s="24"/>
      <c r="O62" s="24"/>
      <c r="P62" s="50"/>
      <c r="Q62" s="24"/>
      <c r="R62" s="23"/>
    </row>
    <row r="63" spans="2:18" ht="13.5">
      <c r="B63" s="22"/>
      <c r="C63" s="24"/>
      <c r="D63" s="49"/>
      <c r="E63" s="24"/>
      <c r="F63" s="24"/>
      <c r="G63" s="24"/>
      <c r="H63" s="50"/>
      <c r="I63" s="24"/>
      <c r="J63" s="49"/>
      <c r="K63" s="24"/>
      <c r="L63" s="24"/>
      <c r="M63" s="24"/>
      <c r="N63" s="24"/>
      <c r="O63" s="24"/>
      <c r="P63" s="50"/>
      <c r="Q63" s="24"/>
      <c r="R63" s="23"/>
    </row>
    <row r="64" spans="2:18" ht="13.5">
      <c r="B64" s="22"/>
      <c r="C64" s="24"/>
      <c r="D64" s="49"/>
      <c r="E64" s="24"/>
      <c r="F64" s="24"/>
      <c r="G64" s="24"/>
      <c r="H64" s="50"/>
      <c r="I64" s="24"/>
      <c r="J64" s="49"/>
      <c r="K64" s="24"/>
      <c r="L64" s="24"/>
      <c r="M64" s="24"/>
      <c r="N64" s="24"/>
      <c r="O64" s="24"/>
      <c r="P64" s="50"/>
      <c r="Q64" s="24"/>
      <c r="R64" s="23"/>
    </row>
    <row r="65" spans="2:18" ht="13.5">
      <c r="B65" s="22"/>
      <c r="C65" s="24"/>
      <c r="D65" s="49"/>
      <c r="E65" s="24"/>
      <c r="F65" s="24"/>
      <c r="G65" s="24"/>
      <c r="H65" s="50"/>
      <c r="I65" s="24"/>
      <c r="J65" s="49"/>
      <c r="K65" s="24"/>
      <c r="L65" s="24"/>
      <c r="M65" s="24"/>
      <c r="N65" s="24"/>
      <c r="O65" s="24"/>
      <c r="P65" s="50"/>
      <c r="Q65" s="24"/>
      <c r="R65" s="23"/>
    </row>
    <row r="66" spans="2:18" ht="13.5">
      <c r="B66" s="22"/>
      <c r="C66" s="24"/>
      <c r="D66" s="49"/>
      <c r="E66" s="24"/>
      <c r="F66" s="24"/>
      <c r="G66" s="24"/>
      <c r="H66" s="50"/>
      <c r="I66" s="24"/>
      <c r="J66" s="49"/>
      <c r="K66" s="24"/>
      <c r="L66" s="24"/>
      <c r="M66" s="24"/>
      <c r="N66" s="24"/>
      <c r="O66" s="24"/>
      <c r="P66" s="50"/>
      <c r="Q66" s="24"/>
      <c r="R66" s="23"/>
    </row>
    <row r="67" spans="2:18" ht="13.5">
      <c r="B67" s="22"/>
      <c r="C67" s="24"/>
      <c r="D67" s="49"/>
      <c r="E67" s="24"/>
      <c r="F67" s="24"/>
      <c r="G67" s="24"/>
      <c r="H67" s="50"/>
      <c r="I67" s="24"/>
      <c r="J67" s="49"/>
      <c r="K67" s="24"/>
      <c r="L67" s="24"/>
      <c r="M67" s="24"/>
      <c r="N67" s="24"/>
      <c r="O67" s="24"/>
      <c r="P67" s="50"/>
      <c r="Q67" s="24"/>
      <c r="R67" s="23"/>
    </row>
    <row r="68" spans="2:18" ht="13.5">
      <c r="B68" s="22"/>
      <c r="C68" s="24"/>
      <c r="D68" s="49"/>
      <c r="E68" s="24"/>
      <c r="F68" s="24"/>
      <c r="G68" s="24"/>
      <c r="H68" s="50"/>
      <c r="I68" s="24"/>
      <c r="J68" s="49"/>
      <c r="K68" s="24"/>
      <c r="L68" s="24"/>
      <c r="M68" s="24"/>
      <c r="N68" s="24"/>
      <c r="O68" s="24"/>
      <c r="P68" s="50"/>
      <c r="Q68" s="24"/>
      <c r="R68" s="23"/>
    </row>
    <row r="69" spans="2:18" ht="13.5">
      <c r="B69" s="22"/>
      <c r="C69" s="24"/>
      <c r="D69" s="49"/>
      <c r="E69" s="24"/>
      <c r="F69" s="24"/>
      <c r="G69" s="24"/>
      <c r="H69" s="50"/>
      <c r="I69" s="24"/>
      <c r="J69" s="49"/>
      <c r="K69" s="24"/>
      <c r="L69" s="24"/>
      <c r="M69" s="24"/>
      <c r="N69" s="24"/>
      <c r="O69" s="24"/>
      <c r="P69" s="50"/>
      <c r="Q69" s="24"/>
      <c r="R69" s="23"/>
    </row>
    <row r="70" spans="2:18" s="1" customFormat="1" ht="13.5">
      <c r="B70" s="31"/>
      <c r="C70" s="32"/>
      <c r="D70" s="51" t="s">
        <v>46</v>
      </c>
      <c r="E70" s="52"/>
      <c r="F70" s="52"/>
      <c r="G70" s="53" t="s">
        <v>47</v>
      </c>
      <c r="H70" s="54"/>
      <c r="I70" s="32"/>
      <c r="J70" s="51" t="s">
        <v>46</v>
      </c>
      <c r="K70" s="52"/>
      <c r="L70" s="52"/>
      <c r="M70" s="52"/>
      <c r="N70" s="53" t="s">
        <v>47</v>
      </c>
      <c r="O70" s="52"/>
      <c r="P70" s="54"/>
      <c r="Q70" s="32"/>
      <c r="R70" s="33"/>
    </row>
    <row r="71" spans="2:18" s="1" customFormat="1" ht="14.5" customHeight="1">
      <c r="B71" s="55"/>
      <c r="C71" s="56"/>
      <c r="D71" s="56"/>
      <c r="E71" s="56"/>
      <c r="F71" s="56"/>
      <c r="G71" s="56"/>
      <c r="H71" s="56"/>
      <c r="I71" s="56"/>
      <c r="J71" s="56"/>
      <c r="K71" s="56"/>
      <c r="L71" s="56"/>
      <c r="M71" s="56"/>
      <c r="N71" s="56"/>
      <c r="O71" s="56"/>
      <c r="P71" s="56"/>
      <c r="Q71" s="56"/>
      <c r="R71" s="57"/>
    </row>
    <row r="75" spans="2:18" s="1" customFormat="1" ht="7" customHeight="1">
      <c r="B75" s="58"/>
      <c r="C75" s="59"/>
      <c r="D75" s="59"/>
      <c r="E75" s="59"/>
      <c r="F75" s="59"/>
      <c r="G75" s="59"/>
      <c r="H75" s="59"/>
      <c r="I75" s="59"/>
      <c r="J75" s="59"/>
      <c r="K75" s="59"/>
      <c r="L75" s="59"/>
      <c r="M75" s="59"/>
      <c r="N75" s="59"/>
      <c r="O75" s="59"/>
      <c r="P75" s="59"/>
      <c r="Q75" s="59"/>
      <c r="R75" s="60"/>
    </row>
    <row r="76" spans="2:18" s="1" customFormat="1" ht="37" customHeight="1">
      <c r="B76" s="31"/>
      <c r="C76" s="271" t="s">
        <v>97</v>
      </c>
      <c r="D76" s="272"/>
      <c r="E76" s="272"/>
      <c r="F76" s="272"/>
      <c r="G76" s="272"/>
      <c r="H76" s="272"/>
      <c r="I76" s="272"/>
      <c r="J76" s="272"/>
      <c r="K76" s="272"/>
      <c r="L76" s="272"/>
      <c r="M76" s="272"/>
      <c r="N76" s="272"/>
      <c r="O76" s="272"/>
      <c r="P76" s="272"/>
      <c r="Q76" s="272"/>
      <c r="R76" s="33"/>
    </row>
    <row r="77" spans="2:18" s="1" customFormat="1" ht="7" customHeight="1">
      <c r="B77" s="31"/>
      <c r="C77" s="32"/>
      <c r="D77" s="32"/>
      <c r="E77" s="32"/>
      <c r="F77" s="32"/>
      <c r="G77" s="32"/>
      <c r="H77" s="32"/>
      <c r="I77" s="32"/>
      <c r="J77" s="32"/>
      <c r="K77" s="32"/>
      <c r="L77" s="32"/>
      <c r="M77" s="32"/>
      <c r="N77" s="32"/>
      <c r="O77" s="32"/>
      <c r="P77" s="32"/>
      <c r="Q77" s="32"/>
      <c r="R77" s="33"/>
    </row>
    <row r="78" spans="2:18" s="1" customFormat="1" ht="30" customHeight="1">
      <c r="B78" s="31"/>
      <c r="C78" s="28" t="s">
        <v>12</v>
      </c>
      <c r="D78" s="32"/>
      <c r="E78" s="32"/>
      <c r="F78" s="324" t="str">
        <f>F6</f>
        <v>VÝMĚNA KOTLŮ A TECHNOLOGIE KOTELNY
INSTALACE TERMOSTATICKÝCH VENTILŮ NA OTOPNÝCH TĚLESECH 
V OBJEKTU ZÁKLADNÍ ŠKOLY A MATEŘSKÉ ŠKOLY CERHOVICE, OKRES BEROUN</v>
      </c>
      <c r="G78" s="325"/>
      <c r="H78" s="325"/>
      <c r="I78" s="325"/>
      <c r="J78" s="325"/>
      <c r="K78" s="325"/>
      <c r="L78" s="325"/>
      <c r="M78" s="325"/>
      <c r="N78" s="325"/>
      <c r="O78" s="325"/>
      <c r="P78" s="325"/>
      <c r="Q78" s="32"/>
      <c r="R78" s="33"/>
    </row>
    <row r="79" spans="2:18" s="1" customFormat="1" ht="37" customHeight="1">
      <c r="B79" s="31"/>
      <c r="C79" s="65" t="s">
        <v>93</v>
      </c>
      <c r="D79" s="32"/>
      <c r="E79" s="32"/>
      <c r="F79" s="314" t="str">
        <f>F7</f>
        <v>SO - 02 - Vnitřní vodovod a kanalizace</v>
      </c>
      <c r="G79" s="315"/>
      <c r="H79" s="315"/>
      <c r="I79" s="315"/>
      <c r="J79" s="315"/>
      <c r="K79" s="315"/>
      <c r="L79" s="315"/>
      <c r="M79" s="315"/>
      <c r="N79" s="315"/>
      <c r="O79" s="315"/>
      <c r="P79" s="315"/>
      <c r="Q79" s="32"/>
      <c r="R79" s="33"/>
    </row>
    <row r="80" spans="2:18" s="1" customFormat="1" ht="7" customHeight="1">
      <c r="B80" s="31"/>
      <c r="C80" s="32"/>
      <c r="D80" s="32"/>
      <c r="E80" s="32"/>
      <c r="F80" s="32"/>
      <c r="G80" s="32"/>
      <c r="H80" s="32"/>
      <c r="I80" s="32"/>
      <c r="J80" s="32"/>
      <c r="K80" s="32"/>
      <c r="L80" s="32"/>
      <c r="M80" s="32"/>
      <c r="N80" s="32"/>
      <c r="O80" s="32"/>
      <c r="P80" s="32"/>
      <c r="Q80" s="32"/>
      <c r="R80" s="33"/>
    </row>
    <row r="81" spans="2:18" s="1" customFormat="1" ht="18" customHeight="1">
      <c r="B81" s="31"/>
      <c r="C81" s="28" t="s">
        <v>16</v>
      </c>
      <c r="D81" s="32"/>
      <c r="E81" s="32"/>
      <c r="F81" s="26" t="str">
        <f>F9</f>
        <v>Na Dražkách 217, 267 61 Cerhovice</v>
      </c>
      <c r="G81" s="32"/>
      <c r="H81" s="32"/>
      <c r="I81" s="32"/>
      <c r="J81" s="32"/>
      <c r="K81" s="28" t="s">
        <v>17</v>
      </c>
      <c r="L81" s="32"/>
      <c r="M81" s="290">
        <f>IF(O9="","",O9)</f>
        <v>44067</v>
      </c>
      <c r="N81" s="290"/>
      <c r="O81" s="290"/>
      <c r="P81" s="290"/>
      <c r="Q81" s="32"/>
      <c r="R81" s="33"/>
    </row>
    <row r="82" spans="2:18" s="1" customFormat="1" ht="7" customHeight="1">
      <c r="B82" s="31"/>
      <c r="C82" s="32"/>
      <c r="D82" s="32"/>
      <c r="E82" s="32"/>
      <c r="F82" s="32"/>
      <c r="G82" s="32"/>
      <c r="H82" s="32"/>
      <c r="I82" s="32"/>
      <c r="J82" s="32"/>
      <c r="K82" s="32"/>
      <c r="L82" s="32"/>
      <c r="M82" s="32"/>
      <c r="N82" s="32"/>
      <c r="O82" s="32"/>
      <c r="P82" s="32"/>
      <c r="Q82" s="32"/>
      <c r="R82" s="33"/>
    </row>
    <row r="83" spans="2:18" s="1" customFormat="1" ht="13.5">
      <c r="B83" s="31"/>
      <c r="C83" s="28" t="s">
        <v>20</v>
      </c>
      <c r="D83" s="32"/>
      <c r="E83" s="32"/>
      <c r="F83" s="26" t="str">
        <f>E12</f>
        <v>Městys Cerhovice, nám.Kapitána Kučery 10, 267 61 Cerhovice</v>
      </c>
      <c r="G83" s="32"/>
      <c r="H83" s="32"/>
      <c r="I83" s="32"/>
      <c r="J83" s="32"/>
      <c r="K83" s="28" t="s">
        <v>25</v>
      </c>
      <c r="L83" s="32"/>
      <c r="M83" s="316" t="str">
        <f>E18</f>
        <v>Ing. Karel Šimůnek</v>
      </c>
      <c r="N83" s="316"/>
      <c r="O83" s="316"/>
      <c r="P83" s="316"/>
      <c r="Q83" s="316"/>
      <c r="R83" s="33"/>
    </row>
    <row r="84" spans="2:18" s="1" customFormat="1" ht="14.5" customHeight="1">
      <c r="B84" s="31"/>
      <c r="C84" s="28" t="s">
        <v>23</v>
      </c>
      <c r="D84" s="32"/>
      <c r="E84" s="32"/>
      <c r="F84" s="26" t="str">
        <f>IF(E15="","",E15)</f>
        <v xml:space="preserve"> </v>
      </c>
      <c r="G84" s="32"/>
      <c r="H84" s="32"/>
      <c r="I84" s="32"/>
      <c r="J84" s="32"/>
      <c r="K84" s="28" t="s">
        <v>29</v>
      </c>
      <c r="L84" s="32"/>
      <c r="M84" s="316" t="str">
        <f>E21</f>
        <v>Ing. Karel Šimůnek</v>
      </c>
      <c r="N84" s="316"/>
      <c r="O84" s="316"/>
      <c r="P84" s="316"/>
      <c r="Q84" s="316"/>
      <c r="R84" s="33"/>
    </row>
    <row r="85" spans="2:18" s="1" customFormat="1" ht="10.4" customHeight="1">
      <c r="B85" s="31"/>
      <c r="C85" s="32"/>
      <c r="D85" s="32"/>
      <c r="E85" s="32"/>
      <c r="F85" s="32"/>
      <c r="G85" s="32"/>
      <c r="H85" s="32"/>
      <c r="I85" s="32"/>
      <c r="J85" s="32"/>
      <c r="K85" s="32"/>
      <c r="L85" s="32"/>
      <c r="M85" s="32"/>
      <c r="N85" s="32"/>
      <c r="O85" s="32"/>
      <c r="P85" s="32"/>
      <c r="Q85" s="32"/>
      <c r="R85" s="33"/>
    </row>
    <row r="86" spans="2:18" s="1" customFormat="1" ht="29.25" customHeight="1">
      <c r="B86" s="31"/>
      <c r="C86" s="327" t="s">
        <v>98</v>
      </c>
      <c r="D86" s="328"/>
      <c r="E86" s="328"/>
      <c r="F86" s="328"/>
      <c r="G86" s="328"/>
      <c r="H86" s="96"/>
      <c r="I86" s="96"/>
      <c r="J86" s="96"/>
      <c r="K86" s="96"/>
      <c r="L86" s="96"/>
      <c r="M86" s="96"/>
      <c r="N86" s="327" t="s">
        <v>99</v>
      </c>
      <c r="O86" s="328"/>
      <c r="P86" s="328"/>
      <c r="Q86" s="328"/>
      <c r="R86" s="33"/>
    </row>
    <row r="87" spans="2:18" s="1" customFormat="1" ht="10.4" customHeight="1">
      <c r="B87" s="31"/>
      <c r="C87" s="32"/>
      <c r="D87" s="32"/>
      <c r="E87" s="32"/>
      <c r="F87" s="32"/>
      <c r="G87" s="32"/>
      <c r="H87" s="32"/>
      <c r="I87" s="32"/>
      <c r="J87" s="32"/>
      <c r="K87" s="32"/>
      <c r="L87" s="32"/>
      <c r="M87" s="32"/>
      <c r="N87" s="32"/>
      <c r="O87" s="32"/>
      <c r="P87" s="32"/>
      <c r="Q87" s="32"/>
      <c r="R87" s="33"/>
    </row>
    <row r="88" spans="2:18" s="1" customFormat="1" ht="29.25" customHeight="1">
      <c r="B88" s="31"/>
      <c r="C88" s="104" t="s">
        <v>100</v>
      </c>
      <c r="D88" s="32"/>
      <c r="E88" s="32"/>
      <c r="F88" s="32"/>
      <c r="G88" s="32"/>
      <c r="H88" s="32"/>
      <c r="I88" s="32"/>
      <c r="J88" s="32"/>
      <c r="K88" s="32"/>
      <c r="L88" s="32"/>
      <c r="M88" s="32"/>
      <c r="N88" s="329">
        <f>N112+N92</f>
        <v>0</v>
      </c>
      <c r="O88" s="321"/>
      <c r="P88" s="321"/>
      <c r="Q88" s="321"/>
      <c r="R88" s="33"/>
    </row>
    <row r="89" spans="2:18" s="6" customFormat="1" ht="25" customHeight="1">
      <c r="B89" s="105"/>
      <c r="C89" s="106"/>
      <c r="D89" s="107" t="s">
        <v>104</v>
      </c>
      <c r="E89" s="106"/>
      <c r="F89" s="106"/>
      <c r="G89" s="106"/>
      <c r="H89" s="106"/>
      <c r="I89" s="106"/>
      <c r="J89" s="106"/>
      <c r="K89" s="106"/>
      <c r="L89" s="106"/>
      <c r="M89" s="106"/>
      <c r="N89" s="301">
        <f>N113</f>
        <v>0</v>
      </c>
      <c r="O89" s="326"/>
      <c r="P89" s="326"/>
      <c r="Q89" s="326"/>
      <c r="R89" s="108"/>
    </row>
    <row r="90" spans="2:18" s="7" customFormat="1" ht="19.9" customHeight="1">
      <c r="B90" s="109"/>
      <c r="C90" s="110"/>
      <c r="D90" s="111" t="s">
        <v>242</v>
      </c>
      <c r="E90" s="110"/>
      <c r="F90" s="110"/>
      <c r="G90" s="110"/>
      <c r="H90" s="110"/>
      <c r="I90" s="110"/>
      <c r="J90" s="110"/>
      <c r="K90" s="110"/>
      <c r="L90" s="110"/>
      <c r="M90" s="110"/>
      <c r="N90" s="319">
        <f>N114</f>
        <v>0</v>
      </c>
      <c r="O90" s="320"/>
      <c r="P90" s="320"/>
      <c r="Q90" s="320"/>
      <c r="R90" s="112"/>
    </row>
    <row r="91" spans="2:18" s="7" customFormat="1" ht="19.9" customHeight="1">
      <c r="B91" s="109"/>
      <c r="C91" s="110"/>
      <c r="D91" s="111" t="s">
        <v>243</v>
      </c>
      <c r="E91" s="110"/>
      <c r="F91" s="110"/>
      <c r="G91" s="110"/>
      <c r="H91" s="110"/>
      <c r="I91" s="110"/>
      <c r="J91" s="110"/>
      <c r="K91" s="110"/>
      <c r="L91" s="110"/>
      <c r="M91" s="110"/>
      <c r="N91" s="319">
        <f>N122</f>
        <v>0</v>
      </c>
      <c r="O91" s="320"/>
      <c r="P91" s="320"/>
      <c r="Q91" s="320"/>
      <c r="R91" s="112"/>
    </row>
    <row r="92" spans="2:18" s="1" customFormat="1" ht="21.75" customHeight="1">
      <c r="B92" s="31"/>
      <c r="C92" s="32"/>
      <c r="D92" s="107" t="s">
        <v>257</v>
      </c>
      <c r="E92" s="169"/>
      <c r="F92" s="169"/>
      <c r="G92" s="169"/>
      <c r="H92" s="169"/>
      <c r="I92" s="169"/>
      <c r="J92" s="169"/>
      <c r="K92" s="169"/>
      <c r="L92" s="169"/>
      <c r="M92" s="169"/>
      <c r="N92" s="301">
        <f>N151</f>
        <v>0</v>
      </c>
      <c r="O92" s="326"/>
      <c r="P92" s="326"/>
      <c r="Q92" s="326"/>
      <c r="R92" s="33"/>
    </row>
    <row r="93" spans="2:21" s="1" customFormat="1" ht="29.25" customHeight="1">
      <c r="B93" s="31"/>
      <c r="C93" s="104" t="s">
        <v>115</v>
      </c>
      <c r="D93" s="32"/>
      <c r="E93" s="32"/>
      <c r="F93" s="32"/>
      <c r="G93" s="32"/>
      <c r="H93" s="32"/>
      <c r="I93" s="32"/>
      <c r="J93" s="32"/>
      <c r="K93" s="32"/>
      <c r="L93" s="32"/>
      <c r="M93" s="32"/>
      <c r="N93" s="321">
        <v>0</v>
      </c>
      <c r="O93" s="322"/>
      <c r="P93" s="322"/>
      <c r="Q93" s="322"/>
      <c r="R93" s="33"/>
      <c r="T93" s="113"/>
      <c r="U93" s="114"/>
    </row>
    <row r="94" spans="2:18" s="1" customFormat="1" ht="18" customHeight="1">
      <c r="B94" s="31"/>
      <c r="C94" s="32"/>
      <c r="D94" s="32"/>
      <c r="E94" s="32"/>
      <c r="F94" s="32"/>
      <c r="G94" s="32"/>
      <c r="H94" s="32"/>
      <c r="I94" s="32"/>
      <c r="J94" s="32"/>
      <c r="K94" s="32"/>
      <c r="L94" s="32"/>
      <c r="M94" s="32"/>
      <c r="N94" s="32"/>
      <c r="O94" s="32"/>
      <c r="P94" s="32"/>
      <c r="Q94" s="32"/>
      <c r="R94" s="33"/>
    </row>
    <row r="95" spans="2:18" s="1" customFormat="1" ht="29.25" customHeight="1">
      <c r="B95" s="31"/>
      <c r="C95" s="95" t="s">
        <v>90</v>
      </c>
      <c r="D95" s="96"/>
      <c r="E95" s="96"/>
      <c r="F95" s="96"/>
      <c r="G95" s="96"/>
      <c r="H95" s="96"/>
      <c r="I95" s="96"/>
      <c r="J95" s="96"/>
      <c r="K95" s="96"/>
      <c r="L95" s="323">
        <f>ROUND(SUM(N88+N93),2)</f>
        <v>0</v>
      </c>
      <c r="M95" s="323"/>
      <c r="N95" s="323"/>
      <c r="O95" s="323"/>
      <c r="P95" s="323"/>
      <c r="Q95" s="323"/>
      <c r="R95" s="33"/>
    </row>
    <row r="96" spans="2:18" s="1" customFormat="1" ht="7" customHeight="1">
      <c r="B96" s="55"/>
      <c r="C96" s="56"/>
      <c r="D96" s="56"/>
      <c r="E96" s="56"/>
      <c r="F96" s="56"/>
      <c r="G96" s="56"/>
      <c r="H96" s="56"/>
      <c r="I96" s="56"/>
      <c r="J96" s="56"/>
      <c r="K96" s="56"/>
      <c r="L96" s="56"/>
      <c r="M96" s="56"/>
      <c r="N96" s="56"/>
      <c r="O96" s="56"/>
      <c r="P96" s="56"/>
      <c r="Q96" s="56"/>
      <c r="R96" s="57"/>
    </row>
    <row r="100" spans="2:18" s="1" customFormat="1" ht="7" customHeight="1">
      <c r="B100" s="58"/>
      <c r="C100" s="59"/>
      <c r="D100" s="59"/>
      <c r="E100" s="59"/>
      <c r="F100" s="59"/>
      <c r="G100" s="59"/>
      <c r="H100" s="59"/>
      <c r="I100" s="59"/>
      <c r="J100" s="59"/>
      <c r="K100" s="59"/>
      <c r="L100" s="59"/>
      <c r="M100" s="59"/>
      <c r="N100" s="59"/>
      <c r="O100" s="59"/>
      <c r="P100" s="59"/>
      <c r="Q100" s="59"/>
      <c r="R100" s="60"/>
    </row>
    <row r="101" spans="2:18" s="1" customFormat="1" ht="37" customHeight="1">
      <c r="B101" s="31"/>
      <c r="C101" s="271" t="s">
        <v>116</v>
      </c>
      <c r="D101" s="315"/>
      <c r="E101" s="315"/>
      <c r="F101" s="315"/>
      <c r="G101" s="315"/>
      <c r="H101" s="315"/>
      <c r="I101" s="315"/>
      <c r="J101" s="315"/>
      <c r="K101" s="315"/>
      <c r="L101" s="315"/>
      <c r="M101" s="315"/>
      <c r="N101" s="315"/>
      <c r="O101" s="315"/>
      <c r="P101" s="315"/>
      <c r="Q101" s="315"/>
      <c r="R101" s="33"/>
    </row>
    <row r="102" spans="2:18" s="1" customFormat="1" ht="7" customHeight="1">
      <c r="B102" s="31"/>
      <c r="C102" s="32"/>
      <c r="D102" s="32"/>
      <c r="E102" s="32"/>
      <c r="F102" s="32"/>
      <c r="G102" s="32"/>
      <c r="H102" s="32"/>
      <c r="I102" s="32"/>
      <c r="J102" s="32"/>
      <c r="K102" s="32"/>
      <c r="L102" s="32"/>
      <c r="M102" s="32"/>
      <c r="N102" s="32"/>
      <c r="O102" s="32"/>
      <c r="P102" s="32"/>
      <c r="Q102" s="32"/>
      <c r="R102" s="33"/>
    </row>
    <row r="103" spans="2:18" s="1" customFormat="1" ht="30" customHeight="1">
      <c r="B103" s="31"/>
      <c r="C103" s="28" t="s">
        <v>12</v>
      </c>
      <c r="D103" s="32"/>
      <c r="E103" s="32"/>
      <c r="F103" s="324" t="str">
        <f>F6</f>
        <v>VÝMĚNA KOTLŮ A TECHNOLOGIE KOTELNY
INSTALACE TERMOSTATICKÝCH VENTILŮ NA OTOPNÝCH TĚLESECH 
V OBJEKTU ZÁKLADNÍ ŠKOLY A MATEŘSKÉ ŠKOLY CERHOVICE, OKRES BEROUN</v>
      </c>
      <c r="G103" s="325"/>
      <c r="H103" s="325"/>
      <c r="I103" s="325"/>
      <c r="J103" s="325"/>
      <c r="K103" s="325"/>
      <c r="L103" s="325"/>
      <c r="M103" s="325"/>
      <c r="N103" s="325"/>
      <c r="O103" s="325"/>
      <c r="P103" s="325"/>
      <c r="Q103" s="32"/>
      <c r="R103" s="33"/>
    </row>
    <row r="104" spans="2:18" s="1" customFormat="1" ht="37" customHeight="1">
      <c r="B104" s="31"/>
      <c r="C104" s="65" t="s">
        <v>93</v>
      </c>
      <c r="D104" s="32"/>
      <c r="E104" s="32"/>
      <c r="F104" s="314" t="str">
        <f>F7</f>
        <v>SO - 02 - Vnitřní vodovod a kanalizace</v>
      </c>
      <c r="G104" s="315"/>
      <c r="H104" s="315"/>
      <c r="I104" s="315"/>
      <c r="J104" s="315"/>
      <c r="K104" s="315"/>
      <c r="L104" s="315"/>
      <c r="M104" s="315"/>
      <c r="N104" s="315"/>
      <c r="O104" s="315"/>
      <c r="P104" s="315"/>
      <c r="Q104" s="32"/>
      <c r="R104" s="33"/>
    </row>
    <row r="105" spans="2:18" s="1" customFormat="1" ht="7" customHeight="1">
      <c r="B105" s="31"/>
      <c r="C105" s="32"/>
      <c r="D105" s="32"/>
      <c r="E105" s="32"/>
      <c r="F105" s="32"/>
      <c r="G105" s="32"/>
      <c r="H105" s="32"/>
      <c r="I105" s="32"/>
      <c r="J105" s="32"/>
      <c r="K105" s="32"/>
      <c r="L105" s="32"/>
      <c r="M105" s="32"/>
      <c r="N105" s="32"/>
      <c r="O105" s="32"/>
      <c r="P105" s="32"/>
      <c r="Q105" s="32"/>
      <c r="R105" s="33"/>
    </row>
    <row r="106" spans="2:18" s="1" customFormat="1" ht="18" customHeight="1">
      <c r="B106" s="31"/>
      <c r="C106" s="28" t="s">
        <v>16</v>
      </c>
      <c r="D106" s="32"/>
      <c r="E106" s="32"/>
      <c r="F106" s="26" t="str">
        <f>F9</f>
        <v>Na Dražkách 217, 267 61 Cerhovice</v>
      </c>
      <c r="G106" s="32"/>
      <c r="H106" s="32"/>
      <c r="I106" s="32"/>
      <c r="J106" s="32"/>
      <c r="K106" s="28" t="s">
        <v>17</v>
      </c>
      <c r="L106" s="32"/>
      <c r="M106" s="290">
        <f>IF(O9="","",O9)</f>
        <v>44067</v>
      </c>
      <c r="N106" s="290"/>
      <c r="O106" s="290"/>
      <c r="P106" s="290"/>
      <c r="Q106" s="32"/>
      <c r="R106" s="33"/>
    </row>
    <row r="107" spans="2:18" s="1" customFormat="1" ht="7" customHeight="1">
      <c r="B107" s="31"/>
      <c r="C107" s="32"/>
      <c r="D107" s="32"/>
      <c r="E107" s="32"/>
      <c r="F107" s="32"/>
      <c r="G107" s="32"/>
      <c r="H107" s="32"/>
      <c r="I107" s="32"/>
      <c r="J107" s="32"/>
      <c r="K107" s="32"/>
      <c r="L107" s="32"/>
      <c r="M107" s="32"/>
      <c r="N107" s="32"/>
      <c r="O107" s="32"/>
      <c r="P107" s="32"/>
      <c r="Q107" s="32"/>
      <c r="R107" s="33"/>
    </row>
    <row r="108" spans="2:18" s="1" customFormat="1" ht="13.5">
      <c r="B108" s="31"/>
      <c r="C108" s="28" t="s">
        <v>20</v>
      </c>
      <c r="D108" s="32"/>
      <c r="E108" s="32"/>
      <c r="F108" s="26" t="str">
        <f>E12</f>
        <v>Městys Cerhovice, nám.Kapitána Kučery 10, 267 61 Cerhovice</v>
      </c>
      <c r="G108" s="32"/>
      <c r="H108" s="32"/>
      <c r="I108" s="32"/>
      <c r="J108" s="32"/>
      <c r="K108" s="28" t="s">
        <v>25</v>
      </c>
      <c r="L108" s="32"/>
      <c r="M108" s="316" t="str">
        <f>E18</f>
        <v>Ing. Karel Šimůnek</v>
      </c>
      <c r="N108" s="316"/>
      <c r="O108" s="316"/>
      <c r="P108" s="316"/>
      <c r="Q108" s="316"/>
      <c r="R108" s="33"/>
    </row>
    <row r="109" spans="2:18" s="1" customFormat="1" ht="14.5" customHeight="1">
      <c r="B109" s="31"/>
      <c r="C109" s="28" t="s">
        <v>23</v>
      </c>
      <c r="D109" s="32"/>
      <c r="E109" s="32"/>
      <c r="F109" s="26" t="str">
        <f>IF(E15="","",E15)</f>
        <v xml:space="preserve"> </v>
      </c>
      <c r="G109" s="32"/>
      <c r="H109" s="32"/>
      <c r="I109" s="32"/>
      <c r="J109" s="32"/>
      <c r="K109" s="28" t="s">
        <v>29</v>
      </c>
      <c r="L109" s="32"/>
      <c r="M109" s="316" t="str">
        <f>E21</f>
        <v>Ing. Karel Šimůnek</v>
      </c>
      <c r="N109" s="316"/>
      <c r="O109" s="316"/>
      <c r="P109" s="316"/>
      <c r="Q109" s="316"/>
      <c r="R109" s="33"/>
    </row>
    <row r="110" spans="2:18" s="1" customFormat="1" ht="10.4" customHeight="1">
      <c r="B110" s="31"/>
      <c r="C110" s="32"/>
      <c r="D110" s="32"/>
      <c r="E110" s="32"/>
      <c r="F110" s="32"/>
      <c r="G110" s="32"/>
      <c r="H110" s="32"/>
      <c r="I110" s="32"/>
      <c r="J110" s="32"/>
      <c r="K110" s="32"/>
      <c r="L110" s="32"/>
      <c r="M110" s="32"/>
      <c r="N110" s="32"/>
      <c r="O110" s="32"/>
      <c r="P110" s="32"/>
      <c r="Q110" s="32"/>
      <c r="R110" s="33"/>
    </row>
    <row r="111" spans="2:27" s="8" customFormat="1" ht="29.25" customHeight="1">
      <c r="B111" s="115"/>
      <c r="C111" s="116" t="s">
        <v>117</v>
      </c>
      <c r="D111" s="117" t="s">
        <v>118</v>
      </c>
      <c r="E111" s="117" t="s">
        <v>52</v>
      </c>
      <c r="F111" s="317" t="s">
        <v>119</v>
      </c>
      <c r="G111" s="317"/>
      <c r="H111" s="317"/>
      <c r="I111" s="317"/>
      <c r="J111" s="117" t="s">
        <v>120</v>
      </c>
      <c r="K111" s="117" t="s">
        <v>121</v>
      </c>
      <c r="L111" s="317" t="s">
        <v>122</v>
      </c>
      <c r="M111" s="317"/>
      <c r="N111" s="317" t="s">
        <v>99</v>
      </c>
      <c r="O111" s="317"/>
      <c r="P111" s="317"/>
      <c r="Q111" s="318"/>
      <c r="R111" s="118"/>
      <c r="T111" s="71"/>
      <c r="U111" s="72"/>
      <c r="V111" s="72"/>
      <c r="W111" s="72"/>
      <c r="X111" s="72"/>
      <c r="Y111" s="72"/>
      <c r="Z111" s="72"/>
      <c r="AA111" s="73"/>
    </row>
    <row r="112" spans="2:27" s="1" customFormat="1" ht="29.25" customHeight="1">
      <c r="B112" s="31"/>
      <c r="C112" s="75" t="s">
        <v>95</v>
      </c>
      <c r="D112" s="32"/>
      <c r="E112" s="32"/>
      <c r="F112" s="32"/>
      <c r="G112" s="32"/>
      <c r="H112" s="32"/>
      <c r="I112" s="32"/>
      <c r="J112" s="32"/>
      <c r="K112" s="32"/>
      <c r="L112" s="32"/>
      <c r="M112" s="32"/>
      <c r="N112" s="298">
        <f>N113</f>
        <v>0</v>
      </c>
      <c r="O112" s="299"/>
      <c r="P112" s="299"/>
      <c r="Q112" s="299"/>
      <c r="R112" s="33"/>
      <c r="T112" s="74"/>
      <c r="U112" s="199"/>
      <c r="V112" s="199"/>
      <c r="W112" s="119"/>
      <c r="X112" s="199"/>
      <c r="Y112" s="119"/>
      <c r="Z112" s="199"/>
      <c r="AA112" s="120"/>
    </row>
    <row r="113" spans="2:27" s="9" customFormat="1" ht="37.4" customHeight="1">
      <c r="B113" s="121"/>
      <c r="C113" s="122"/>
      <c r="D113" s="123" t="s">
        <v>104</v>
      </c>
      <c r="E113" s="123"/>
      <c r="F113" s="123"/>
      <c r="G113" s="123"/>
      <c r="H113" s="123"/>
      <c r="I113" s="123"/>
      <c r="J113" s="123"/>
      <c r="K113" s="123"/>
      <c r="L113" s="123"/>
      <c r="M113" s="123"/>
      <c r="N113" s="300">
        <f>N114+N122</f>
        <v>0</v>
      </c>
      <c r="O113" s="301"/>
      <c r="P113" s="301"/>
      <c r="Q113" s="301"/>
      <c r="R113" s="124"/>
      <c r="T113" s="125"/>
      <c r="U113" s="122"/>
      <c r="V113" s="122"/>
      <c r="W113" s="126"/>
      <c r="X113" s="122"/>
      <c r="Y113" s="126"/>
      <c r="Z113" s="122"/>
      <c r="AA113" s="127"/>
    </row>
    <row r="114" spans="2:27" s="9" customFormat="1" ht="19.9" customHeight="1">
      <c r="B114" s="121"/>
      <c r="C114" s="122"/>
      <c r="D114" s="128" t="s">
        <v>242</v>
      </c>
      <c r="E114" s="128"/>
      <c r="F114" s="128"/>
      <c r="G114" s="128"/>
      <c r="H114" s="128"/>
      <c r="I114" s="128"/>
      <c r="J114" s="128"/>
      <c r="K114" s="128"/>
      <c r="L114" s="128"/>
      <c r="M114" s="128"/>
      <c r="N114" s="302">
        <f>SUM(N115:Q121)</f>
        <v>0</v>
      </c>
      <c r="O114" s="303"/>
      <c r="P114" s="303"/>
      <c r="Q114" s="303"/>
      <c r="R114" s="124"/>
      <c r="T114" s="125"/>
      <c r="U114" s="122"/>
      <c r="V114" s="122"/>
      <c r="W114" s="126"/>
      <c r="X114" s="122"/>
      <c r="Y114" s="126"/>
      <c r="Z114" s="122"/>
      <c r="AA114" s="127"/>
    </row>
    <row r="115" spans="2:27" s="1" customFormat="1" ht="51" customHeight="1">
      <c r="B115" s="129"/>
      <c r="C115" s="130">
        <v>1</v>
      </c>
      <c r="D115" s="130" t="s">
        <v>123</v>
      </c>
      <c r="E115" s="131" t="s">
        <v>355</v>
      </c>
      <c r="F115" s="294" t="s">
        <v>543</v>
      </c>
      <c r="G115" s="294"/>
      <c r="H115" s="294"/>
      <c r="I115" s="294"/>
      <c r="J115" s="132" t="s">
        <v>163</v>
      </c>
      <c r="K115" s="133">
        <v>1</v>
      </c>
      <c r="L115" s="293"/>
      <c r="M115" s="293"/>
      <c r="N115" s="293">
        <f aca="true" t="shared" si="0" ref="N115:N119">ROUND(L115*K115,2)</f>
        <v>0</v>
      </c>
      <c r="O115" s="293"/>
      <c r="P115" s="293"/>
      <c r="Q115" s="293"/>
      <c r="R115" s="134"/>
      <c r="T115" s="135"/>
      <c r="U115" s="40"/>
      <c r="V115" s="136"/>
      <c r="W115" s="136"/>
      <c r="X115" s="136"/>
      <c r="Y115" s="136"/>
      <c r="Z115" s="136"/>
      <c r="AA115" s="137"/>
    </row>
    <row r="116" spans="2:27" s="1" customFormat="1" ht="25.5" customHeight="1">
      <c r="B116" s="129"/>
      <c r="C116" s="130">
        <v>2</v>
      </c>
      <c r="D116" s="130" t="s">
        <v>123</v>
      </c>
      <c r="E116" s="131" t="s">
        <v>244</v>
      </c>
      <c r="F116" s="294" t="s">
        <v>544</v>
      </c>
      <c r="G116" s="294"/>
      <c r="H116" s="294"/>
      <c r="I116" s="294"/>
      <c r="J116" s="132" t="s">
        <v>128</v>
      </c>
      <c r="K116" s="133">
        <v>14</v>
      </c>
      <c r="L116" s="293"/>
      <c r="M116" s="293"/>
      <c r="N116" s="293">
        <f t="shared" si="0"/>
        <v>0</v>
      </c>
      <c r="O116" s="293"/>
      <c r="P116" s="293"/>
      <c r="Q116" s="293"/>
      <c r="R116" s="134"/>
      <c r="T116" s="135"/>
      <c r="U116" s="40"/>
      <c r="V116" s="136"/>
      <c r="W116" s="136"/>
      <c r="X116" s="136"/>
      <c r="Y116" s="136"/>
      <c r="Z116" s="136"/>
      <c r="AA116" s="137"/>
    </row>
    <row r="117" spans="2:27" s="1" customFormat="1" ht="38.25" customHeight="1">
      <c r="B117" s="129"/>
      <c r="C117" s="130">
        <v>3</v>
      </c>
      <c r="D117" s="130" t="s">
        <v>123</v>
      </c>
      <c r="E117" s="131" t="s">
        <v>358</v>
      </c>
      <c r="F117" s="294" t="s">
        <v>357</v>
      </c>
      <c r="G117" s="294"/>
      <c r="H117" s="294"/>
      <c r="I117" s="294"/>
      <c r="J117" s="132" t="s">
        <v>160</v>
      </c>
      <c r="K117" s="133">
        <v>4</v>
      </c>
      <c r="L117" s="293"/>
      <c r="M117" s="293"/>
      <c r="N117" s="293">
        <f t="shared" si="0"/>
        <v>0</v>
      </c>
      <c r="O117" s="293"/>
      <c r="P117" s="293"/>
      <c r="Q117" s="293"/>
      <c r="R117" s="134"/>
      <c r="T117" s="135"/>
      <c r="U117" s="40"/>
      <c r="V117" s="136"/>
      <c r="W117" s="136"/>
      <c r="X117" s="136"/>
      <c r="Y117" s="136"/>
      <c r="Z117" s="136"/>
      <c r="AA117" s="137"/>
    </row>
    <row r="118" spans="2:27" s="1" customFormat="1" ht="25.5" customHeight="1">
      <c r="B118" s="129"/>
      <c r="C118" s="130">
        <v>4</v>
      </c>
      <c r="D118" s="130" t="s">
        <v>123</v>
      </c>
      <c r="E118" s="131" t="s">
        <v>245</v>
      </c>
      <c r="F118" s="294" t="s">
        <v>246</v>
      </c>
      <c r="G118" s="294"/>
      <c r="H118" s="294"/>
      <c r="I118" s="294"/>
      <c r="J118" s="132" t="s">
        <v>128</v>
      </c>
      <c r="K118" s="133">
        <v>14</v>
      </c>
      <c r="L118" s="293"/>
      <c r="M118" s="293"/>
      <c r="N118" s="293">
        <f t="shared" si="0"/>
        <v>0</v>
      </c>
      <c r="O118" s="293"/>
      <c r="P118" s="293"/>
      <c r="Q118" s="293"/>
      <c r="R118" s="134"/>
      <c r="T118" s="135"/>
      <c r="U118" s="40"/>
      <c r="V118" s="136"/>
      <c r="W118" s="136"/>
      <c r="X118" s="136"/>
      <c r="Y118" s="136"/>
      <c r="Z118" s="136"/>
      <c r="AA118" s="137"/>
    </row>
    <row r="119" spans="2:27" s="1" customFormat="1" ht="25.5" customHeight="1">
      <c r="B119" s="129"/>
      <c r="C119" s="130">
        <v>5</v>
      </c>
      <c r="D119" s="130" t="s">
        <v>123</v>
      </c>
      <c r="E119" s="131" t="s">
        <v>546</v>
      </c>
      <c r="F119" s="294" t="s">
        <v>545</v>
      </c>
      <c r="G119" s="294"/>
      <c r="H119" s="294"/>
      <c r="I119" s="294"/>
      <c r="J119" s="132" t="s">
        <v>128</v>
      </c>
      <c r="K119" s="133">
        <v>3</v>
      </c>
      <c r="L119" s="293"/>
      <c r="M119" s="293"/>
      <c r="N119" s="293">
        <f t="shared" si="0"/>
        <v>0</v>
      </c>
      <c r="O119" s="293"/>
      <c r="P119" s="293"/>
      <c r="Q119" s="293"/>
      <c r="R119" s="134"/>
      <c r="T119" s="135"/>
      <c r="U119" s="40"/>
      <c r="V119" s="136"/>
      <c r="W119" s="136"/>
      <c r="X119" s="136"/>
      <c r="Y119" s="136"/>
      <c r="Z119" s="136"/>
      <c r="AA119" s="137"/>
    </row>
    <row r="120" spans="2:27" s="1" customFormat="1" ht="25.5" customHeight="1">
      <c r="B120" s="129"/>
      <c r="C120" s="130">
        <v>6</v>
      </c>
      <c r="D120" s="130" t="s">
        <v>123</v>
      </c>
      <c r="E120" s="131" t="s">
        <v>548</v>
      </c>
      <c r="F120" s="294" t="s">
        <v>547</v>
      </c>
      <c r="G120" s="294"/>
      <c r="H120" s="294"/>
      <c r="I120" s="294"/>
      <c r="J120" s="132" t="s">
        <v>160</v>
      </c>
      <c r="K120" s="133">
        <v>2</v>
      </c>
      <c r="L120" s="293"/>
      <c r="M120" s="293"/>
      <c r="N120" s="293">
        <f aca="true" t="shared" si="1" ref="N120">ROUND(L120*K120,2)</f>
        <v>0</v>
      </c>
      <c r="O120" s="293"/>
      <c r="P120" s="293"/>
      <c r="Q120" s="293"/>
      <c r="R120" s="134"/>
      <c r="T120" s="135"/>
      <c r="U120" s="40"/>
      <c r="V120" s="136"/>
      <c r="W120" s="136"/>
      <c r="X120" s="136"/>
      <c r="Y120" s="136"/>
      <c r="Z120" s="136"/>
      <c r="AA120" s="137"/>
    </row>
    <row r="121" spans="2:27" s="1" customFormat="1" ht="25.5" customHeight="1">
      <c r="B121" s="129"/>
      <c r="C121" s="130">
        <v>7</v>
      </c>
      <c r="D121" s="130" t="s">
        <v>123</v>
      </c>
      <c r="E121" s="131" t="s">
        <v>247</v>
      </c>
      <c r="F121" s="294" t="s">
        <v>248</v>
      </c>
      <c r="G121" s="294"/>
      <c r="H121" s="294"/>
      <c r="I121" s="294"/>
      <c r="J121" s="132" t="s">
        <v>155</v>
      </c>
      <c r="K121" s="133">
        <v>436.365</v>
      </c>
      <c r="L121" s="293"/>
      <c r="M121" s="293"/>
      <c r="N121" s="293">
        <f>ROUND(L121*K121,2)</f>
        <v>0</v>
      </c>
      <c r="O121" s="293"/>
      <c r="P121" s="293"/>
      <c r="Q121" s="293"/>
      <c r="R121" s="134"/>
      <c r="T121" s="135"/>
      <c r="U121" s="40"/>
      <c r="V121" s="136"/>
      <c r="W121" s="136"/>
      <c r="X121" s="136"/>
      <c r="Y121" s="136"/>
      <c r="Z121" s="136"/>
      <c r="AA121" s="137"/>
    </row>
    <row r="122" spans="2:29" s="9" customFormat="1" ht="29.9" customHeight="1">
      <c r="B122" s="121"/>
      <c r="C122" s="122"/>
      <c r="D122" s="128" t="s">
        <v>243</v>
      </c>
      <c r="E122" s="128"/>
      <c r="F122" s="128"/>
      <c r="G122" s="128"/>
      <c r="H122" s="128"/>
      <c r="I122" s="128"/>
      <c r="J122" s="128"/>
      <c r="K122" s="128"/>
      <c r="L122" s="128"/>
      <c r="M122" s="128"/>
      <c r="N122" s="304">
        <f>SUM(N123:Q150)</f>
        <v>0</v>
      </c>
      <c r="O122" s="305"/>
      <c r="P122" s="305"/>
      <c r="Q122" s="305"/>
      <c r="R122" s="124"/>
      <c r="T122" s="125"/>
      <c r="U122" s="122"/>
      <c r="V122" s="122"/>
      <c r="W122" s="126"/>
      <c r="X122" s="122"/>
      <c r="Y122" s="126"/>
      <c r="Z122" s="122"/>
      <c r="AA122" s="127"/>
      <c r="AC122" s="1"/>
    </row>
    <row r="123" spans="2:27" s="1" customFormat="1" ht="25.5" customHeight="1">
      <c r="B123" s="129"/>
      <c r="C123" s="130">
        <v>8</v>
      </c>
      <c r="D123" s="130" t="s">
        <v>123</v>
      </c>
      <c r="E123" s="131" t="s">
        <v>249</v>
      </c>
      <c r="F123" s="294" t="s">
        <v>250</v>
      </c>
      <c r="G123" s="294"/>
      <c r="H123" s="294"/>
      <c r="I123" s="294"/>
      <c r="J123" s="132" t="s">
        <v>128</v>
      </c>
      <c r="K123" s="133">
        <v>20</v>
      </c>
      <c r="L123" s="293"/>
      <c r="M123" s="293"/>
      <c r="N123" s="293">
        <f aca="true" t="shared" si="2" ref="N123:N150">ROUND(L123*K123,2)</f>
        <v>0</v>
      </c>
      <c r="O123" s="293"/>
      <c r="P123" s="293"/>
      <c r="Q123" s="293"/>
      <c r="R123" s="134"/>
      <c r="T123" s="135"/>
      <c r="U123" s="40"/>
      <c r="V123" s="136"/>
      <c r="W123" s="136"/>
      <c r="X123" s="136"/>
      <c r="Y123" s="136"/>
      <c r="Z123" s="136"/>
      <c r="AA123" s="137"/>
    </row>
    <row r="124" spans="2:27" s="1" customFormat="1" ht="25.5" customHeight="1">
      <c r="B124" s="129"/>
      <c r="C124" s="130">
        <v>9</v>
      </c>
      <c r="D124" s="130" t="s">
        <v>123</v>
      </c>
      <c r="E124" s="131" t="s">
        <v>195</v>
      </c>
      <c r="F124" s="294" t="s">
        <v>196</v>
      </c>
      <c r="G124" s="294"/>
      <c r="H124" s="294"/>
      <c r="I124" s="294"/>
      <c r="J124" s="132" t="s">
        <v>128</v>
      </c>
      <c r="K124" s="133">
        <v>20</v>
      </c>
      <c r="L124" s="293"/>
      <c r="M124" s="293"/>
      <c r="N124" s="293">
        <f t="shared" si="2"/>
        <v>0</v>
      </c>
      <c r="O124" s="293"/>
      <c r="P124" s="293"/>
      <c r="Q124" s="293"/>
      <c r="R124" s="134"/>
      <c r="T124" s="135"/>
      <c r="U124" s="40"/>
      <c r="V124" s="136"/>
      <c r="W124" s="136"/>
      <c r="X124" s="136"/>
      <c r="Y124" s="136"/>
      <c r="Z124" s="136"/>
      <c r="AA124" s="137"/>
    </row>
    <row r="125" spans="2:27" s="1" customFormat="1" ht="25.5" customHeight="1">
      <c r="B125" s="129"/>
      <c r="C125" s="130">
        <v>10</v>
      </c>
      <c r="D125" s="130" t="s">
        <v>123</v>
      </c>
      <c r="E125" s="131" t="s">
        <v>552</v>
      </c>
      <c r="F125" s="294" t="s">
        <v>551</v>
      </c>
      <c r="G125" s="294"/>
      <c r="H125" s="294"/>
      <c r="I125" s="294"/>
      <c r="J125" s="132" t="s">
        <v>128</v>
      </c>
      <c r="K125" s="133">
        <v>10</v>
      </c>
      <c r="L125" s="293"/>
      <c r="M125" s="293"/>
      <c r="N125" s="293">
        <f aca="true" t="shared" si="3" ref="N125">ROUND(L125*K125,2)</f>
        <v>0</v>
      </c>
      <c r="O125" s="293"/>
      <c r="P125" s="293"/>
      <c r="Q125" s="293"/>
      <c r="R125" s="134"/>
      <c r="T125" s="135"/>
      <c r="U125" s="40"/>
      <c r="V125" s="136"/>
      <c r="W125" s="136"/>
      <c r="X125" s="136"/>
      <c r="Y125" s="136"/>
      <c r="Z125" s="136"/>
      <c r="AA125" s="137"/>
    </row>
    <row r="126" spans="2:27" s="1" customFormat="1" ht="25.5" customHeight="1">
      <c r="B126" s="129"/>
      <c r="C126" s="130">
        <v>11</v>
      </c>
      <c r="D126" s="130" t="s">
        <v>123</v>
      </c>
      <c r="E126" s="131" t="s">
        <v>555</v>
      </c>
      <c r="F126" s="294" t="s">
        <v>553</v>
      </c>
      <c r="G126" s="294"/>
      <c r="H126" s="294"/>
      <c r="I126" s="294"/>
      <c r="J126" s="132" t="s">
        <v>128</v>
      </c>
      <c r="K126" s="133">
        <v>5</v>
      </c>
      <c r="L126" s="293"/>
      <c r="M126" s="293"/>
      <c r="N126" s="293">
        <f aca="true" t="shared" si="4" ref="N126:N127">ROUND(L126*K126,2)</f>
        <v>0</v>
      </c>
      <c r="O126" s="293"/>
      <c r="P126" s="293"/>
      <c r="Q126" s="293"/>
      <c r="R126" s="134"/>
      <c r="T126" s="135"/>
      <c r="U126" s="40"/>
      <c r="V126" s="136"/>
      <c r="W126" s="136"/>
      <c r="X126" s="136"/>
      <c r="Y126" s="136"/>
      <c r="Z126" s="136"/>
      <c r="AA126" s="137"/>
    </row>
    <row r="127" spans="2:27" s="1" customFormat="1" ht="25.5" customHeight="1">
      <c r="B127" s="129"/>
      <c r="C127" s="130">
        <v>12</v>
      </c>
      <c r="D127" s="130" t="s">
        <v>123</v>
      </c>
      <c r="E127" s="131" t="s">
        <v>556</v>
      </c>
      <c r="F127" s="294" t="s">
        <v>554</v>
      </c>
      <c r="G127" s="294"/>
      <c r="H127" s="294"/>
      <c r="I127" s="294"/>
      <c r="J127" s="132" t="s">
        <v>128</v>
      </c>
      <c r="K127" s="133">
        <v>10</v>
      </c>
      <c r="L127" s="293"/>
      <c r="M127" s="293"/>
      <c r="N127" s="293">
        <f t="shared" si="4"/>
        <v>0</v>
      </c>
      <c r="O127" s="293"/>
      <c r="P127" s="293"/>
      <c r="Q127" s="293"/>
      <c r="R127" s="134"/>
      <c r="T127" s="135"/>
      <c r="U127" s="40"/>
      <c r="V127" s="136"/>
      <c r="W127" s="136"/>
      <c r="X127" s="136"/>
      <c r="Y127" s="136"/>
      <c r="Z127" s="136"/>
      <c r="AA127" s="137"/>
    </row>
    <row r="128" spans="2:27" s="1" customFormat="1" ht="39.75" customHeight="1">
      <c r="B128" s="129"/>
      <c r="C128" s="130">
        <v>13</v>
      </c>
      <c r="D128" s="130" t="s">
        <v>123</v>
      </c>
      <c r="E128" s="131" t="s">
        <v>549</v>
      </c>
      <c r="F128" s="294" t="s">
        <v>550</v>
      </c>
      <c r="G128" s="294"/>
      <c r="H128" s="294"/>
      <c r="I128" s="294"/>
      <c r="J128" s="132" t="s">
        <v>160</v>
      </c>
      <c r="K128" s="133">
        <v>1</v>
      </c>
      <c r="L128" s="293"/>
      <c r="M128" s="293"/>
      <c r="N128" s="293">
        <f aca="true" t="shared" si="5" ref="N128">ROUND(L128*K128,2)</f>
        <v>0</v>
      </c>
      <c r="O128" s="293"/>
      <c r="P128" s="293"/>
      <c r="Q128" s="293"/>
      <c r="R128" s="134"/>
      <c r="T128" s="135"/>
      <c r="U128" s="40"/>
      <c r="V128" s="136"/>
      <c r="W128" s="136"/>
      <c r="X128" s="136"/>
      <c r="Y128" s="136"/>
      <c r="Z128" s="136"/>
      <c r="AA128" s="137"/>
    </row>
    <row r="129" spans="2:27" s="1" customFormat="1" ht="43.5" customHeight="1">
      <c r="B129" s="129"/>
      <c r="C129" s="130">
        <v>14</v>
      </c>
      <c r="D129" s="130" t="s">
        <v>123</v>
      </c>
      <c r="E129" s="131" t="s">
        <v>251</v>
      </c>
      <c r="F129" s="294" t="s">
        <v>390</v>
      </c>
      <c r="G129" s="294"/>
      <c r="H129" s="294"/>
      <c r="I129" s="294"/>
      <c r="J129" s="132" t="s">
        <v>128</v>
      </c>
      <c r="K129" s="133">
        <v>20</v>
      </c>
      <c r="L129" s="293"/>
      <c r="M129" s="293"/>
      <c r="N129" s="293">
        <f t="shared" si="2"/>
        <v>0</v>
      </c>
      <c r="O129" s="293"/>
      <c r="P129" s="293"/>
      <c r="Q129" s="293"/>
      <c r="R129" s="134"/>
      <c r="T129" s="135"/>
      <c r="U129" s="40"/>
      <c r="V129" s="136"/>
      <c r="W129" s="136"/>
      <c r="X129" s="136"/>
      <c r="Y129" s="136"/>
      <c r="Z129" s="136"/>
      <c r="AA129" s="137"/>
    </row>
    <row r="130" spans="2:27" s="1" customFormat="1" ht="16.5" customHeight="1">
      <c r="B130" s="129"/>
      <c r="C130" s="130">
        <v>15</v>
      </c>
      <c r="D130" s="130" t="s">
        <v>123</v>
      </c>
      <c r="E130" s="131" t="s">
        <v>252</v>
      </c>
      <c r="F130" s="294" t="s">
        <v>253</v>
      </c>
      <c r="G130" s="294"/>
      <c r="H130" s="294"/>
      <c r="I130" s="294"/>
      <c r="J130" s="132" t="s">
        <v>128</v>
      </c>
      <c r="K130" s="133">
        <v>20</v>
      </c>
      <c r="L130" s="293"/>
      <c r="M130" s="293"/>
      <c r="N130" s="293">
        <f t="shared" si="2"/>
        <v>0</v>
      </c>
      <c r="O130" s="293"/>
      <c r="P130" s="293"/>
      <c r="Q130" s="293"/>
      <c r="R130" s="134"/>
      <c r="T130" s="135"/>
      <c r="U130" s="40"/>
      <c r="V130" s="136"/>
      <c r="W130" s="136"/>
      <c r="X130" s="136"/>
      <c r="Y130" s="136"/>
      <c r="Z130" s="136"/>
      <c r="AA130" s="137"/>
    </row>
    <row r="131" spans="2:27" s="1" customFormat="1" ht="25.5" customHeight="1">
      <c r="B131" s="129"/>
      <c r="C131" s="130">
        <v>16</v>
      </c>
      <c r="D131" s="130" t="s">
        <v>123</v>
      </c>
      <c r="E131" s="131" t="s">
        <v>497</v>
      </c>
      <c r="F131" s="294" t="s">
        <v>495</v>
      </c>
      <c r="G131" s="294"/>
      <c r="H131" s="294"/>
      <c r="I131" s="294"/>
      <c r="J131" s="132" t="s">
        <v>160</v>
      </c>
      <c r="K131" s="133">
        <v>3</v>
      </c>
      <c r="L131" s="293"/>
      <c r="M131" s="293"/>
      <c r="N131" s="293">
        <f aca="true" t="shared" si="6" ref="N131:N140">ROUND(L131*K131,2)</f>
        <v>0</v>
      </c>
      <c r="O131" s="293"/>
      <c r="P131" s="293"/>
      <c r="Q131" s="293"/>
      <c r="R131" s="134"/>
      <c r="T131" s="135"/>
      <c r="U131" s="40"/>
      <c r="V131" s="136"/>
      <c r="W131" s="136"/>
      <c r="X131" s="136"/>
      <c r="Y131" s="136"/>
      <c r="Z131" s="136"/>
      <c r="AA131" s="137"/>
    </row>
    <row r="132" spans="2:27" s="1" customFormat="1" ht="25.5" customHeight="1">
      <c r="B132" s="129"/>
      <c r="C132" s="130">
        <v>17</v>
      </c>
      <c r="D132" s="130" t="s">
        <v>123</v>
      </c>
      <c r="E132" s="131" t="s">
        <v>560</v>
      </c>
      <c r="F132" s="294" t="s">
        <v>557</v>
      </c>
      <c r="G132" s="294"/>
      <c r="H132" s="294"/>
      <c r="I132" s="294"/>
      <c r="J132" s="132" t="s">
        <v>160</v>
      </c>
      <c r="K132" s="133">
        <v>2</v>
      </c>
      <c r="L132" s="293"/>
      <c r="M132" s="293"/>
      <c r="N132" s="293">
        <f t="shared" si="6"/>
        <v>0</v>
      </c>
      <c r="O132" s="293"/>
      <c r="P132" s="293"/>
      <c r="Q132" s="293"/>
      <c r="R132" s="134"/>
      <c r="T132" s="135"/>
      <c r="U132" s="40"/>
      <c r="V132" s="136"/>
      <c r="W132" s="136"/>
      <c r="X132" s="136"/>
      <c r="Y132" s="136"/>
      <c r="Z132" s="136"/>
      <c r="AA132" s="137"/>
    </row>
    <row r="133" spans="2:27" s="1" customFormat="1" ht="25.5" customHeight="1">
      <c r="B133" s="129"/>
      <c r="C133" s="130">
        <v>18</v>
      </c>
      <c r="D133" s="130" t="s">
        <v>123</v>
      </c>
      <c r="E133" s="131" t="s">
        <v>498</v>
      </c>
      <c r="F133" s="294" t="s">
        <v>496</v>
      </c>
      <c r="G133" s="294"/>
      <c r="H133" s="294"/>
      <c r="I133" s="294"/>
      <c r="J133" s="132" t="s">
        <v>160</v>
      </c>
      <c r="K133" s="133">
        <v>1</v>
      </c>
      <c r="L133" s="293"/>
      <c r="M133" s="293"/>
      <c r="N133" s="293">
        <f t="shared" si="6"/>
        <v>0</v>
      </c>
      <c r="O133" s="293"/>
      <c r="P133" s="293"/>
      <c r="Q133" s="293"/>
      <c r="R133" s="134"/>
      <c r="T133" s="135"/>
      <c r="U133" s="40"/>
      <c r="V133" s="136"/>
      <c r="W133" s="136"/>
      <c r="X133" s="136"/>
      <c r="Y133" s="136"/>
      <c r="Z133" s="136"/>
      <c r="AA133" s="137"/>
    </row>
    <row r="134" spans="2:27" s="1" customFormat="1" ht="25.5" customHeight="1">
      <c r="B134" s="129"/>
      <c r="C134" s="130">
        <v>19</v>
      </c>
      <c r="D134" s="130" t="s">
        <v>123</v>
      </c>
      <c r="E134" s="131" t="s">
        <v>558</v>
      </c>
      <c r="F134" s="294" t="s">
        <v>559</v>
      </c>
      <c r="G134" s="294"/>
      <c r="H134" s="294"/>
      <c r="I134" s="294"/>
      <c r="J134" s="132" t="s">
        <v>160</v>
      </c>
      <c r="K134" s="133">
        <v>3</v>
      </c>
      <c r="L134" s="293"/>
      <c r="M134" s="293"/>
      <c r="N134" s="293">
        <f t="shared" si="6"/>
        <v>0</v>
      </c>
      <c r="O134" s="293"/>
      <c r="P134" s="293"/>
      <c r="Q134" s="293"/>
      <c r="R134" s="134"/>
      <c r="T134" s="135"/>
      <c r="U134" s="40"/>
      <c r="V134" s="136"/>
      <c r="W134" s="136"/>
      <c r="X134" s="136"/>
      <c r="Y134" s="136"/>
      <c r="Z134" s="136"/>
      <c r="AA134" s="137"/>
    </row>
    <row r="135" spans="2:27" s="1" customFormat="1" ht="25.5" customHeight="1">
      <c r="B135" s="129"/>
      <c r="C135" s="130">
        <v>20</v>
      </c>
      <c r="D135" s="130" t="s">
        <v>123</v>
      </c>
      <c r="E135" s="131" t="s">
        <v>489</v>
      </c>
      <c r="F135" s="294" t="s">
        <v>479</v>
      </c>
      <c r="G135" s="294"/>
      <c r="H135" s="294"/>
      <c r="I135" s="294"/>
      <c r="J135" s="132" t="s">
        <v>160</v>
      </c>
      <c r="K135" s="133">
        <v>1</v>
      </c>
      <c r="L135" s="293"/>
      <c r="M135" s="293"/>
      <c r="N135" s="293">
        <f t="shared" si="6"/>
        <v>0</v>
      </c>
      <c r="O135" s="293"/>
      <c r="P135" s="293"/>
      <c r="Q135" s="293"/>
      <c r="R135" s="134"/>
      <c r="T135" s="135"/>
      <c r="U135" s="40"/>
      <c r="V135" s="136"/>
      <c r="W135" s="136"/>
      <c r="X135" s="136"/>
      <c r="Y135" s="136"/>
      <c r="Z135" s="136"/>
      <c r="AA135" s="137"/>
    </row>
    <row r="136" spans="2:27" s="1" customFormat="1" ht="25.5" customHeight="1">
      <c r="B136" s="129"/>
      <c r="C136" s="130">
        <v>21</v>
      </c>
      <c r="D136" s="130" t="s">
        <v>123</v>
      </c>
      <c r="E136" s="131" t="s">
        <v>512</v>
      </c>
      <c r="F136" s="294" t="s">
        <v>523</v>
      </c>
      <c r="G136" s="294"/>
      <c r="H136" s="294"/>
      <c r="I136" s="294"/>
      <c r="J136" s="132" t="s">
        <v>160</v>
      </c>
      <c r="K136" s="133">
        <v>1</v>
      </c>
      <c r="L136" s="293"/>
      <c r="M136" s="293"/>
      <c r="N136" s="293">
        <f t="shared" si="6"/>
        <v>0</v>
      </c>
      <c r="O136" s="293"/>
      <c r="P136" s="293"/>
      <c r="Q136" s="293"/>
      <c r="R136" s="134"/>
      <c r="T136" s="135"/>
      <c r="U136" s="40"/>
      <c r="V136" s="136"/>
      <c r="W136" s="136"/>
      <c r="X136" s="136"/>
      <c r="Y136" s="136"/>
      <c r="Z136" s="136"/>
      <c r="AA136" s="137"/>
    </row>
    <row r="137" spans="2:27" s="1" customFormat="1" ht="25.5" customHeight="1">
      <c r="B137" s="129"/>
      <c r="C137" s="130">
        <v>22</v>
      </c>
      <c r="D137" s="130" t="s">
        <v>123</v>
      </c>
      <c r="E137" s="131" t="s">
        <v>563</v>
      </c>
      <c r="F137" s="294" t="s">
        <v>562</v>
      </c>
      <c r="G137" s="294"/>
      <c r="H137" s="294"/>
      <c r="I137" s="294"/>
      <c r="J137" s="132" t="s">
        <v>160</v>
      </c>
      <c r="K137" s="133">
        <v>1</v>
      </c>
      <c r="L137" s="293"/>
      <c r="M137" s="293"/>
      <c r="N137" s="293">
        <f t="shared" si="6"/>
        <v>0</v>
      </c>
      <c r="O137" s="293"/>
      <c r="P137" s="293"/>
      <c r="Q137" s="293"/>
      <c r="R137" s="134"/>
      <c r="T137" s="135"/>
      <c r="U137" s="40"/>
      <c r="V137" s="136"/>
      <c r="W137" s="136"/>
      <c r="X137" s="136"/>
      <c r="Y137" s="136"/>
      <c r="Z137" s="136"/>
      <c r="AA137" s="137"/>
    </row>
    <row r="138" spans="2:27" s="1" customFormat="1" ht="25.5" customHeight="1">
      <c r="B138" s="129"/>
      <c r="C138" s="130">
        <v>23</v>
      </c>
      <c r="D138" s="130" t="s">
        <v>123</v>
      </c>
      <c r="E138" s="131" t="s">
        <v>564</v>
      </c>
      <c r="F138" s="294" t="s">
        <v>565</v>
      </c>
      <c r="G138" s="294"/>
      <c r="H138" s="294"/>
      <c r="I138" s="294"/>
      <c r="J138" s="132" t="s">
        <v>160</v>
      </c>
      <c r="K138" s="133">
        <v>1</v>
      </c>
      <c r="L138" s="293"/>
      <c r="M138" s="293"/>
      <c r="N138" s="293">
        <f t="shared" si="6"/>
        <v>0</v>
      </c>
      <c r="O138" s="293"/>
      <c r="P138" s="293"/>
      <c r="Q138" s="293"/>
      <c r="R138" s="134"/>
      <c r="T138" s="135"/>
      <c r="U138" s="40"/>
      <c r="V138" s="136"/>
      <c r="W138" s="136"/>
      <c r="X138" s="136"/>
      <c r="Y138" s="136"/>
      <c r="Z138" s="136"/>
      <c r="AA138" s="137"/>
    </row>
    <row r="139" spans="2:27" s="1" customFormat="1" ht="38.25" customHeight="1">
      <c r="B139" s="129"/>
      <c r="C139" s="130">
        <v>24</v>
      </c>
      <c r="D139" s="130" t="s">
        <v>123</v>
      </c>
      <c r="E139" s="131" t="s">
        <v>567</v>
      </c>
      <c r="F139" s="294" t="s">
        <v>566</v>
      </c>
      <c r="G139" s="294"/>
      <c r="H139" s="294"/>
      <c r="I139" s="294"/>
      <c r="J139" s="132" t="s">
        <v>160</v>
      </c>
      <c r="K139" s="154">
        <v>1</v>
      </c>
      <c r="L139" s="293"/>
      <c r="M139" s="293"/>
      <c r="N139" s="293">
        <f t="shared" si="6"/>
        <v>0</v>
      </c>
      <c r="O139" s="293"/>
      <c r="P139" s="293"/>
      <c r="Q139" s="293"/>
      <c r="R139" s="134"/>
      <c r="T139" s="135"/>
      <c r="U139" s="40"/>
      <c r="V139" s="136"/>
      <c r="W139" s="136"/>
      <c r="X139" s="136"/>
      <c r="Y139" s="136"/>
      <c r="Z139" s="136"/>
      <c r="AA139" s="137"/>
    </row>
    <row r="140" spans="2:27" s="1" customFormat="1" ht="33.75" customHeight="1">
      <c r="B140" s="129"/>
      <c r="C140" s="130">
        <v>25</v>
      </c>
      <c r="D140" s="130" t="s">
        <v>123</v>
      </c>
      <c r="E140" s="131" t="s">
        <v>513</v>
      </c>
      <c r="F140" s="294" t="s">
        <v>568</v>
      </c>
      <c r="G140" s="294"/>
      <c r="H140" s="294"/>
      <c r="I140" s="294"/>
      <c r="J140" s="132" t="s">
        <v>160</v>
      </c>
      <c r="K140" s="133">
        <v>2</v>
      </c>
      <c r="L140" s="293"/>
      <c r="M140" s="293"/>
      <c r="N140" s="293">
        <f t="shared" si="6"/>
        <v>0</v>
      </c>
      <c r="O140" s="293"/>
      <c r="P140" s="293"/>
      <c r="Q140" s="293"/>
      <c r="R140" s="134"/>
      <c r="T140" s="135"/>
      <c r="U140" s="40"/>
      <c r="V140" s="136"/>
      <c r="W140" s="136"/>
      <c r="X140" s="136"/>
      <c r="Y140" s="136"/>
      <c r="Z140" s="136"/>
      <c r="AA140" s="137"/>
    </row>
    <row r="141" spans="2:27" s="1" customFormat="1" ht="25.5" customHeight="1">
      <c r="B141" s="129"/>
      <c r="C141" s="130">
        <v>26</v>
      </c>
      <c r="D141" s="130" t="s">
        <v>138</v>
      </c>
      <c r="E141" s="131" t="s">
        <v>486</v>
      </c>
      <c r="F141" s="294" t="s">
        <v>569</v>
      </c>
      <c r="G141" s="294"/>
      <c r="H141" s="294"/>
      <c r="I141" s="294"/>
      <c r="J141" s="132" t="s">
        <v>160</v>
      </c>
      <c r="K141" s="133">
        <v>1</v>
      </c>
      <c r="L141" s="293"/>
      <c r="M141" s="293"/>
      <c r="N141" s="293">
        <f aca="true" t="shared" si="7" ref="N141:N142">ROUND(L141*K141,2)</f>
        <v>0</v>
      </c>
      <c r="O141" s="293"/>
      <c r="P141" s="293"/>
      <c r="Q141" s="293"/>
      <c r="R141" s="134"/>
      <c r="T141" s="135"/>
      <c r="U141" s="40"/>
      <c r="V141" s="136"/>
      <c r="W141" s="136"/>
      <c r="X141" s="136"/>
      <c r="Y141" s="136"/>
      <c r="Z141" s="136"/>
      <c r="AA141" s="137"/>
    </row>
    <row r="142" spans="2:27" s="1" customFormat="1" ht="25.5" customHeight="1">
      <c r="B142" s="129"/>
      <c r="C142" s="130">
        <v>27</v>
      </c>
      <c r="D142" s="130" t="s">
        <v>138</v>
      </c>
      <c r="E142" s="131" t="s">
        <v>572</v>
      </c>
      <c r="F142" s="294" t="s">
        <v>573</v>
      </c>
      <c r="G142" s="294"/>
      <c r="H142" s="294"/>
      <c r="I142" s="294"/>
      <c r="J142" s="132" t="s">
        <v>160</v>
      </c>
      <c r="K142" s="133">
        <v>1</v>
      </c>
      <c r="L142" s="293"/>
      <c r="M142" s="293"/>
      <c r="N142" s="293">
        <f t="shared" si="7"/>
        <v>0</v>
      </c>
      <c r="O142" s="293"/>
      <c r="P142" s="293"/>
      <c r="Q142" s="293"/>
      <c r="R142" s="134"/>
      <c r="T142" s="135"/>
      <c r="U142" s="40"/>
      <c r="V142" s="136"/>
      <c r="W142" s="136"/>
      <c r="X142" s="136"/>
      <c r="Y142" s="136"/>
      <c r="Z142" s="136"/>
      <c r="AA142" s="137"/>
    </row>
    <row r="143" spans="2:27" s="1" customFormat="1" ht="25.5" customHeight="1">
      <c r="B143" s="129"/>
      <c r="C143" s="130">
        <v>28</v>
      </c>
      <c r="D143" s="130" t="s">
        <v>138</v>
      </c>
      <c r="E143" s="131" t="s">
        <v>570</v>
      </c>
      <c r="F143" s="294" t="s">
        <v>571</v>
      </c>
      <c r="G143" s="294"/>
      <c r="H143" s="294"/>
      <c r="I143" s="294"/>
      <c r="J143" s="132" t="s">
        <v>160</v>
      </c>
      <c r="K143" s="133">
        <v>1</v>
      </c>
      <c r="L143" s="293"/>
      <c r="M143" s="293"/>
      <c r="N143" s="293">
        <f aca="true" t="shared" si="8" ref="N143">ROUND(L143*K143,2)</f>
        <v>0</v>
      </c>
      <c r="O143" s="293"/>
      <c r="P143" s="293"/>
      <c r="Q143" s="293"/>
      <c r="R143" s="134"/>
      <c r="T143" s="135"/>
      <c r="U143" s="40"/>
      <c r="V143" s="136"/>
      <c r="W143" s="136"/>
      <c r="X143" s="136"/>
      <c r="Y143" s="136"/>
      <c r="Z143" s="136"/>
      <c r="AA143" s="137"/>
    </row>
    <row r="144" spans="2:27" s="1" customFormat="1" ht="25.5" customHeight="1">
      <c r="B144" s="129"/>
      <c r="C144" s="130">
        <v>29</v>
      </c>
      <c r="D144" s="130" t="s">
        <v>123</v>
      </c>
      <c r="E144" s="131" t="s">
        <v>574</v>
      </c>
      <c r="F144" s="294" t="s">
        <v>575</v>
      </c>
      <c r="G144" s="294"/>
      <c r="H144" s="294"/>
      <c r="I144" s="294"/>
      <c r="J144" s="132" t="s">
        <v>160</v>
      </c>
      <c r="K144" s="154">
        <v>5</v>
      </c>
      <c r="L144" s="293"/>
      <c r="M144" s="293"/>
      <c r="N144" s="293">
        <f>ROUND(L144*K144,2)</f>
        <v>0</v>
      </c>
      <c r="O144" s="293"/>
      <c r="P144" s="293"/>
      <c r="Q144" s="293"/>
      <c r="R144" s="134"/>
      <c r="T144" s="135"/>
      <c r="U144" s="40"/>
      <c r="V144" s="136"/>
      <c r="W144" s="136"/>
      <c r="X144" s="136"/>
      <c r="Y144" s="136"/>
      <c r="Z144" s="136"/>
      <c r="AA144" s="137"/>
    </row>
    <row r="145" spans="2:27" s="1" customFormat="1" ht="50.25" customHeight="1">
      <c r="B145" s="129"/>
      <c r="C145" s="130">
        <v>30</v>
      </c>
      <c r="D145" s="130" t="s">
        <v>123</v>
      </c>
      <c r="E145" s="131" t="s">
        <v>581</v>
      </c>
      <c r="F145" s="294" t="s">
        <v>580</v>
      </c>
      <c r="G145" s="294"/>
      <c r="H145" s="294"/>
      <c r="I145" s="294"/>
      <c r="J145" s="132" t="s">
        <v>160</v>
      </c>
      <c r="K145" s="154">
        <v>1</v>
      </c>
      <c r="L145" s="293"/>
      <c r="M145" s="293"/>
      <c r="N145" s="293">
        <f>ROUND(L145*K145,2)</f>
        <v>0</v>
      </c>
      <c r="O145" s="293"/>
      <c r="P145" s="293"/>
      <c r="Q145" s="293"/>
      <c r="R145" s="134"/>
      <c r="T145" s="135"/>
      <c r="U145" s="40"/>
      <c r="V145" s="136"/>
      <c r="W145" s="136"/>
      <c r="X145" s="136"/>
      <c r="Y145" s="136"/>
      <c r="Z145" s="136"/>
      <c r="AA145" s="137"/>
    </row>
    <row r="146" spans="2:27" s="1" customFormat="1" ht="27" customHeight="1">
      <c r="B146" s="129"/>
      <c r="C146" s="130">
        <v>31</v>
      </c>
      <c r="D146" s="130" t="s">
        <v>123</v>
      </c>
      <c r="E146" s="131" t="s">
        <v>188</v>
      </c>
      <c r="F146" s="308" t="s">
        <v>189</v>
      </c>
      <c r="G146" s="308"/>
      <c r="H146" s="308"/>
      <c r="I146" s="308"/>
      <c r="J146" s="132" t="s">
        <v>160</v>
      </c>
      <c r="K146" s="133">
        <v>2</v>
      </c>
      <c r="L146" s="293"/>
      <c r="M146" s="293"/>
      <c r="N146" s="293">
        <f aca="true" t="shared" si="9" ref="N146">ROUND(L146*K146,2)</f>
        <v>0</v>
      </c>
      <c r="O146" s="293"/>
      <c r="P146" s="293"/>
      <c r="Q146" s="293"/>
      <c r="R146" s="134"/>
      <c r="T146" s="135"/>
      <c r="U146" s="40"/>
      <c r="V146" s="136"/>
      <c r="W146" s="136"/>
      <c r="X146" s="136"/>
      <c r="Y146" s="136"/>
      <c r="Z146" s="136"/>
      <c r="AA146" s="137"/>
    </row>
    <row r="147" spans="2:27" s="1" customFormat="1" ht="96.75" customHeight="1">
      <c r="B147" s="129"/>
      <c r="C147" s="130">
        <v>32</v>
      </c>
      <c r="D147" s="130" t="s">
        <v>123</v>
      </c>
      <c r="E147" s="131" t="s">
        <v>579</v>
      </c>
      <c r="F147" s="294" t="s">
        <v>582</v>
      </c>
      <c r="G147" s="294"/>
      <c r="H147" s="294"/>
      <c r="I147" s="294"/>
      <c r="J147" s="132" t="s">
        <v>160</v>
      </c>
      <c r="K147" s="154">
        <v>1</v>
      </c>
      <c r="L147" s="293"/>
      <c r="M147" s="293"/>
      <c r="N147" s="293">
        <f aca="true" t="shared" si="10" ref="N147:N148">ROUND(L147*K147,2)</f>
        <v>0</v>
      </c>
      <c r="O147" s="293"/>
      <c r="P147" s="293"/>
      <c r="Q147" s="293"/>
      <c r="R147" s="134"/>
      <c r="T147" s="135"/>
      <c r="U147" s="40"/>
      <c r="V147" s="136"/>
      <c r="W147" s="136"/>
      <c r="X147" s="136"/>
      <c r="Y147" s="136"/>
      <c r="Z147" s="136"/>
      <c r="AA147" s="137"/>
    </row>
    <row r="148" spans="2:27" s="1" customFormat="1" ht="96.75" customHeight="1">
      <c r="B148" s="129"/>
      <c r="C148" s="130">
        <v>33</v>
      </c>
      <c r="D148" s="130" t="s">
        <v>123</v>
      </c>
      <c r="E148" s="131" t="s">
        <v>579</v>
      </c>
      <c r="F148" s="294" t="s">
        <v>583</v>
      </c>
      <c r="G148" s="294"/>
      <c r="H148" s="294"/>
      <c r="I148" s="294"/>
      <c r="J148" s="132" t="s">
        <v>160</v>
      </c>
      <c r="K148" s="154">
        <v>1</v>
      </c>
      <c r="L148" s="293"/>
      <c r="M148" s="293"/>
      <c r="N148" s="293">
        <f t="shared" si="10"/>
        <v>0</v>
      </c>
      <c r="O148" s="293"/>
      <c r="P148" s="293"/>
      <c r="Q148" s="293"/>
      <c r="R148" s="134"/>
      <c r="T148" s="135"/>
      <c r="U148" s="40"/>
      <c r="V148" s="136"/>
      <c r="W148" s="136"/>
      <c r="X148" s="136"/>
      <c r="Y148" s="136"/>
      <c r="Z148" s="136"/>
      <c r="AA148" s="137"/>
    </row>
    <row r="149" spans="2:27" s="1" customFormat="1" ht="25.5" customHeight="1">
      <c r="B149" s="129"/>
      <c r="C149" s="130">
        <v>34</v>
      </c>
      <c r="D149" s="130" t="s">
        <v>123</v>
      </c>
      <c r="E149" s="131" t="s">
        <v>391</v>
      </c>
      <c r="F149" s="294" t="s">
        <v>561</v>
      </c>
      <c r="G149" s="294"/>
      <c r="H149" s="294"/>
      <c r="I149" s="294"/>
      <c r="J149" s="132" t="s">
        <v>128</v>
      </c>
      <c r="K149" s="133">
        <v>45</v>
      </c>
      <c r="L149" s="293"/>
      <c r="M149" s="293"/>
      <c r="N149" s="293">
        <f t="shared" si="2"/>
        <v>0</v>
      </c>
      <c r="O149" s="293"/>
      <c r="P149" s="293"/>
      <c r="Q149" s="293"/>
      <c r="R149" s="134"/>
      <c r="T149" s="135"/>
      <c r="U149" s="40"/>
      <c r="V149" s="136"/>
      <c r="W149" s="136"/>
      <c r="X149" s="136"/>
      <c r="Y149" s="136"/>
      <c r="Z149" s="136"/>
      <c r="AA149" s="137"/>
    </row>
    <row r="150" spans="2:27" s="1" customFormat="1" ht="25.5" customHeight="1">
      <c r="B150" s="129"/>
      <c r="C150" s="130">
        <v>35</v>
      </c>
      <c r="D150" s="130" t="s">
        <v>123</v>
      </c>
      <c r="E150" s="131" t="s">
        <v>254</v>
      </c>
      <c r="F150" s="294" t="s">
        <v>255</v>
      </c>
      <c r="G150" s="294"/>
      <c r="H150" s="294"/>
      <c r="I150" s="294"/>
      <c r="J150" s="132" t="s">
        <v>155</v>
      </c>
      <c r="K150" s="133">
        <v>66.99</v>
      </c>
      <c r="L150" s="293"/>
      <c r="M150" s="293"/>
      <c r="N150" s="293">
        <f t="shared" si="2"/>
        <v>0</v>
      </c>
      <c r="O150" s="293"/>
      <c r="P150" s="293"/>
      <c r="Q150" s="293"/>
      <c r="R150" s="134"/>
      <c r="T150" s="135"/>
      <c r="U150" s="40"/>
      <c r="V150" s="136"/>
      <c r="W150" s="136"/>
      <c r="X150" s="136"/>
      <c r="Y150" s="136"/>
      <c r="Z150" s="136"/>
      <c r="AA150" s="137"/>
    </row>
    <row r="151" spans="2:27" s="1" customFormat="1" ht="25.5" customHeight="1">
      <c r="B151" s="129"/>
      <c r="C151" s="122"/>
      <c r="D151" s="123" t="s">
        <v>257</v>
      </c>
      <c r="E151" s="123"/>
      <c r="F151" s="123"/>
      <c r="G151" s="123"/>
      <c r="H151" s="123"/>
      <c r="I151" s="123"/>
      <c r="J151" s="123"/>
      <c r="K151" s="123"/>
      <c r="L151" s="123"/>
      <c r="M151" s="123"/>
      <c r="N151" s="342">
        <f>N152</f>
        <v>0</v>
      </c>
      <c r="O151" s="343"/>
      <c r="P151" s="343"/>
      <c r="Q151" s="343"/>
      <c r="R151" s="134"/>
      <c r="T151" s="197"/>
      <c r="U151" s="40"/>
      <c r="V151" s="136"/>
      <c r="W151" s="136"/>
      <c r="X151" s="136"/>
      <c r="Y151" s="136"/>
      <c r="Z151" s="136"/>
      <c r="AA151" s="136"/>
    </row>
    <row r="152" spans="2:27" s="1" customFormat="1" ht="25.5" customHeight="1">
      <c r="B152" s="129"/>
      <c r="C152" s="130">
        <v>36</v>
      </c>
      <c r="D152" s="130" t="s">
        <v>123</v>
      </c>
      <c r="E152" s="131" t="s">
        <v>258</v>
      </c>
      <c r="F152" s="294" t="s">
        <v>259</v>
      </c>
      <c r="G152" s="294"/>
      <c r="H152" s="294"/>
      <c r="I152" s="294"/>
      <c r="J152" s="132" t="s">
        <v>260</v>
      </c>
      <c r="K152" s="133">
        <v>1</v>
      </c>
      <c r="L152" s="293"/>
      <c r="M152" s="293"/>
      <c r="N152" s="293">
        <f>ROUND(L152*K152,2)</f>
        <v>0</v>
      </c>
      <c r="O152" s="293"/>
      <c r="P152" s="293"/>
      <c r="Q152" s="293"/>
      <c r="R152" s="134"/>
      <c r="T152" s="197"/>
      <c r="U152" s="40"/>
      <c r="V152" s="136"/>
      <c r="W152" s="136"/>
      <c r="X152" s="136"/>
      <c r="Y152" s="136"/>
      <c r="Z152" s="136"/>
      <c r="AA152" s="136"/>
    </row>
    <row r="153" spans="2:18" s="1" customFormat="1" ht="7" customHeight="1">
      <c r="B153" s="55"/>
      <c r="C153" s="56"/>
      <c r="D153" s="56"/>
      <c r="E153" s="56"/>
      <c r="F153" s="56"/>
      <c r="G153" s="56"/>
      <c r="H153" s="56"/>
      <c r="I153" s="56"/>
      <c r="J153" s="56"/>
      <c r="K153" s="56"/>
      <c r="L153" s="56"/>
      <c r="M153" s="56"/>
      <c r="N153" s="56"/>
      <c r="O153" s="56"/>
      <c r="P153" s="56"/>
      <c r="Q153" s="56"/>
      <c r="R153" s="57"/>
    </row>
  </sheetData>
  <mergeCells count="166">
    <mergeCell ref="C2:Q2"/>
    <mergeCell ref="C4:Q4"/>
    <mergeCell ref="F6:P6"/>
    <mergeCell ref="F7:P7"/>
    <mergeCell ref="O9:P9"/>
    <mergeCell ref="O11:P11"/>
    <mergeCell ref="O12:P12"/>
    <mergeCell ref="O14:P14"/>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0:Q90"/>
    <mergeCell ref="N91:Q91"/>
    <mergeCell ref="N92:Q92"/>
    <mergeCell ref="N93:Q93"/>
    <mergeCell ref="L95:Q95"/>
    <mergeCell ref="C101:Q101"/>
    <mergeCell ref="F103:P103"/>
    <mergeCell ref="F104:P104"/>
    <mergeCell ref="M106:P106"/>
    <mergeCell ref="M108:Q108"/>
    <mergeCell ref="M109:Q109"/>
    <mergeCell ref="F111:I111"/>
    <mergeCell ref="L111:M111"/>
    <mergeCell ref="N111:Q111"/>
    <mergeCell ref="F115:I115"/>
    <mergeCell ref="L115:M115"/>
    <mergeCell ref="N115:Q115"/>
    <mergeCell ref="N112:Q112"/>
    <mergeCell ref="N113:Q113"/>
    <mergeCell ref="N114:Q114"/>
    <mergeCell ref="F117:I117"/>
    <mergeCell ref="L117:M117"/>
    <mergeCell ref="N117:Q117"/>
    <mergeCell ref="F118:I118"/>
    <mergeCell ref="L118:M118"/>
    <mergeCell ref="N118:Q118"/>
    <mergeCell ref="F116:I116"/>
    <mergeCell ref="L116:M116"/>
    <mergeCell ref="N116:Q116"/>
    <mergeCell ref="F124:I124"/>
    <mergeCell ref="L124:M124"/>
    <mergeCell ref="N124:Q124"/>
    <mergeCell ref="N122:Q122"/>
    <mergeCell ref="F119:I119"/>
    <mergeCell ref="L119:M119"/>
    <mergeCell ref="N119:Q119"/>
    <mergeCell ref="F120:I120"/>
    <mergeCell ref="L120:M120"/>
    <mergeCell ref="N120:Q120"/>
    <mergeCell ref="H1:K1"/>
    <mergeCell ref="F150:I150"/>
    <mergeCell ref="L150:M150"/>
    <mergeCell ref="N150:Q150"/>
    <mergeCell ref="F143:I143"/>
    <mergeCell ref="L143:M143"/>
    <mergeCell ref="N143:Q143"/>
    <mergeCell ref="N140:Q140"/>
    <mergeCell ref="F129:I129"/>
    <mergeCell ref="L129:M129"/>
    <mergeCell ref="N129:Q129"/>
    <mergeCell ref="F130:I130"/>
    <mergeCell ref="L130:M130"/>
    <mergeCell ref="N130:Q130"/>
    <mergeCell ref="F121:I121"/>
    <mergeCell ref="L121:M121"/>
    <mergeCell ref="F149:I149"/>
    <mergeCell ref="L149:M149"/>
    <mergeCell ref="N149:Q149"/>
    <mergeCell ref="N121:Q121"/>
    <mergeCell ref="F123:I123"/>
    <mergeCell ref="L123:M123"/>
    <mergeCell ref="N123:Q123"/>
    <mergeCell ref="F128:I128"/>
    <mergeCell ref="L128:M128"/>
    <mergeCell ref="N128:Q128"/>
    <mergeCell ref="F125:I125"/>
    <mergeCell ref="L125:M125"/>
    <mergeCell ref="N125:Q125"/>
    <mergeCell ref="F126:I126"/>
    <mergeCell ref="L126:M126"/>
    <mergeCell ref="N126:Q126"/>
    <mergeCell ref="F127:I127"/>
    <mergeCell ref="L127:M127"/>
    <mergeCell ref="N127:Q127"/>
    <mergeCell ref="F131:I131"/>
    <mergeCell ref="L131:M131"/>
    <mergeCell ref="N131:Q131"/>
    <mergeCell ref="F133:I133"/>
    <mergeCell ref="L133:M133"/>
    <mergeCell ref="N133:Q133"/>
    <mergeCell ref="F135:I135"/>
    <mergeCell ref="L135:M135"/>
    <mergeCell ref="N135:Q135"/>
    <mergeCell ref="F132:I132"/>
    <mergeCell ref="L132:M132"/>
    <mergeCell ref="N132:Q132"/>
    <mergeCell ref="F134:I134"/>
    <mergeCell ref="L134:M134"/>
    <mergeCell ref="N134:Q134"/>
    <mergeCell ref="F136:I136"/>
    <mergeCell ref="L136:M136"/>
    <mergeCell ref="N136:Q136"/>
    <mergeCell ref="F137:I137"/>
    <mergeCell ref="L137:M137"/>
    <mergeCell ref="N137:Q137"/>
    <mergeCell ref="F138:I138"/>
    <mergeCell ref="L138:M138"/>
    <mergeCell ref="N138:Q138"/>
    <mergeCell ref="F139:I139"/>
    <mergeCell ref="L139:M139"/>
    <mergeCell ref="N139:Q139"/>
    <mergeCell ref="F140:I140"/>
    <mergeCell ref="L140:M140"/>
    <mergeCell ref="F141:I141"/>
    <mergeCell ref="L141:M141"/>
    <mergeCell ref="N141:Q141"/>
    <mergeCell ref="F142:I142"/>
    <mergeCell ref="L142:M142"/>
    <mergeCell ref="N142:Q142"/>
    <mergeCell ref="N151:Q151"/>
    <mergeCell ref="F152:I152"/>
    <mergeCell ref="L152:M152"/>
    <mergeCell ref="N152:Q152"/>
    <mergeCell ref="F144:I144"/>
    <mergeCell ref="L144:M144"/>
    <mergeCell ref="N144:Q144"/>
    <mergeCell ref="F147:I147"/>
    <mergeCell ref="L147:M147"/>
    <mergeCell ref="N147:Q147"/>
    <mergeCell ref="F148:I148"/>
    <mergeCell ref="L148:M148"/>
    <mergeCell ref="N148:Q148"/>
    <mergeCell ref="F145:I145"/>
    <mergeCell ref="L145:M145"/>
    <mergeCell ref="N145:Q145"/>
    <mergeCell ref="F146:I146"/>
    <mergeCell ref="L146:M146"/>
    <mergeCell ref="N146:Q146"/>
  </mergeCells>
  <printOptions/>
  <pageMargins left="0.5833333" right="0.5833333" top="0.5" bottom="0.4666667" header="0" footer="0"/>
  <pageSetup blackAndWhite="1" fitToHeight="100" fitToWidth="1" horizontalDpi="600" verticalDpi="600" orientation="portrait" paperSize="9" scale="95" r:id="rId1"/>
  <headerFooter>
    <oddFooter>&amp;CStrana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56288-6D2B-41D6-9CC8-1C02636753B0}">
  <sheetPr>
    <pageSetUpPr fitToPage="1"/>
  </sheetPr>
  <dimension ref="A1:AE209"/>
  <sheetViews>
    <sheetView showGridLines="0" workbookViewId="0" topLeftCell="A1">
      <pane ySplit="1" topLeftCell="A2" activePane="bottomLeft" state="frozen"/>
      <selection pane="topLeft" activeCell="AN82" sqref="AN82:AP82"/>
      <selection pane="bottomLeft" activeCell="C4" sqref="C4:Q4"/>
    </sheetView>
  </sheetViews>
  <sheetFormatPr defaultColWidth="9.33203125" defaultRowHeight="13.5"/>
  <cols>
    <col min="1" max="1" width="8.33203125" style="231" customWidth="1"/>
    <col min="2" max="2" width="1.66796875" style="231" customWidth="1"/>
    <col min="3" max="3" width="4.16015625" style="216" customWidth="1"/>
    <col min="4" max="4" width="4.33203125" style="231" customWidth="1"/>
    <col min="5" max="5" width="17.16015625" style="231" customWidth="1"/>
    <col min="6" max="7" width="11.16015625" style="231" customWidth="1"/>
    <col min="8" max="8" width="12.5" style="231" customWidth="1"/>
    <col min="9" max="9" width="7" style="231" customWidth="1"/>
    <col min="10" max="10" width="5.16015625" style="231" customWidth="1"/>
    <col min="11" max="11" width="11.5" style="231" customWidth="1"/>
    <col min="12" max="12" width="12" style="231" customWidth="1"/>
    <col min="13" max="14" width="6" style="231" customWidth="1"/>
    <col min="15" max="15" width="2" style="231" customWidth="1"/>
    <col min="16" max="16" width="12.5" style="231" customWidth="1"/>
    <col min="17" max="17" width="4.16015625" style="231" customWidth="1"/>
    <col min="18" max="18" width="1.66796875" style="231" customWidth="1"/>
    <col min="19" max="19" width="8.16015625" style="231" customWidth="1"/>
    <col min="20" max="20" width="29.66015625" style="231" hidden="1" customWidth="1"/>
    <col min="21" max="21" width="16.33203125" style="231" hidden="1" customWidth="1"/>
    <col min="22" max="22" width="12.33203125" style="231" hidden="1" customWidth="1"/>
    <col min="23" max="23" width="16.33203125" style="231" hidden="1" customWidth="1"/>
    <col min="24" max="24" width="12.16015625" style="231" hidden="1" customWidth="1"/>
    <col min="25" max="25" width="15" style="231" hidden="1" customWidth="1"/>
    <col min="26" max="26" width="11" style="231" hidden="1" customWidth="1"/>
    <col min="27" max="27" width="15" style="231" hidden="1" customWidth="1"/>
    <col min="28" max="28" width="16.33203125" style="231" hidden="1" customWidth="1"/>
    <col min="29" max="16384" width="9.33203125" style="231" customWidth="1"/>
  </cols>
  <sheetData>
    <row r="1" spans="1:28" ht="21.75" customHeight="1">
      <c r="A1" s="97"/>
      <c r="B1" s="11"/>
      <c r="C1" s="201"/>
      <c r="D1" s="12"/>
      <c r="E1" s="11"/>
      <c r="F1" s="13"/>
      <c r="G1" s="13"/>
      <c r="H1" s="295"/>
      <c r="I1" s="295"/>
      <c r="J1" s="295"/>
      <c r="K1" s="295"/>
      <c r="L1" s="13"/>
      <c r="M1" s="11"/>
      <c r="N1" s="11"/>
      <c r="O1" s="12"/>
      <c r="P1" s="11"/>
      <c r="Q1" s="11"/>
      <c r="R1" s="11"/>
      <c r="S1" s="13"/>
      <c r="T1" s="13"/>
      <c r="U1" s="97"/>
      <c r="V1" s="97"/>
      <c r="W1" s="14"/>
      <c r="X1" s="14"/>
      <c r="Y1" s="14"/>
      <c r="Z1" s="14"/>
      <c r="AA1" s="14"/>
      <c r="AB1" s="14"/>
    </row>
    <row r="2" spans="3:28" ht="37" customHeight="1">
      <c r="C2" s="269" t="s">
        <v>4</v>
      </c>
      <c r="D2" s="270"/>
      <c r="E2" s="270"/>
      <c r="F2" s="270"/>
      <c r="G2" s="270"/>
      <c r="H2" s="270"/>
      <c r="I2" s="270"/>
      <c r="J2" s="270"/>
      <c r="K2" s="270"/>
      <c r="L2" s="270"/>
      <c r="M2" s="270"/>
      <c r="N2" s="270"/>
      <c r="O2" s="270"/>
      <c r="P2" s="270"/>
      <c r="Q2" s="270"/>
      <c r="S2" s="296"/>
      <c r="T2" s="297"/>
      <c r="U2" s="297"/>
      <c r="V2" s="297"/>
      <c r="W2" s="297"/>
      <c r="X2" s="297"/>
      <c r="Y2" s="297"/>
      <c r="Z2" s="297"/>
      <c r="AA2" s="297"/>
      <c r="AB2" s="297"/>
    </row>
    <row r="3" spans="2:18" ht="7" customHeight="1">
      <c r="B3" s="19"/>
      <c r="C3" s="202"/>
      <c r="D3" s="20"/>
      <c r="E3" s="20"/>
      <c r="F3" s="20"/>
      <c r="G3" s="20"/>
      <c r="H3" s="20"/>
      <c r="I3" s="20"/>
      <c r="J3" s="20"/>
      <c r="K3" s="20"/>
      <c r="L3" s="20"/>
      <c r="M3" s="20"/>
      <c r="N3" s="20"/>
      <c r="O3" s="20"/>
      <c r="P3" s="20"/>
      <c r="Q3" s="20"/>
      <c r="R3" s="21"/>
    </row>
    <row r="4" spans="2:20" ht="37" customHeight="1">
      <c r="B4" s="22"/>
      <c r="C4" s="271" t="s">
        <v>92</v>
      </c>
      <c r="D4" s="272"/>
      <c r="E4" s="272"/>
      <c r="F4" s="272"/>
      <c r="G4" s="272"/>
      <c r="H4" s="272"/>
      <c r="I4" s="272"/>
      <c r="J4" s="272"/>
      <c r="K4" s="272"/>
      <c r="L4" s="272"/>
      <c r="M4" s="272"/>
      <c r="N4" s="272"/>
      <c r="O4" s="272"/>
      <c r="P4" s="272"/>
      <c r="Q4" s="272"/>
      <c r="R4" s="23"/>
      <c r="T4" s="219"/>
    </row>
    <row r="5" spans="2:18" ht="7" customHeight="1">
      <c r="B5" s="22"/>
      <c r="C5" s="220"/>
      <c r="D5" s="221"/>
      <c r="E5" s="221"/>
      <c r="F5" s="221"/>
      <c r="G5" s="221"/>
      <c r="H5" s="221"/>
      <c r="I5" s="221"/>
      <c r="J5" s="221"/>
      <c r="K5" s="221"/>
      <c r="L5" s="221"/>
      <c r="M5" s="221"/>
      <c r="N5" s="221"/>
      <c r="O5" s="221"/>
      <c r="P5" s="221"/>
      <c r="Q5" s="221"/>
      <c r="R5" s="23"/>
    </row>
    <row r="6" spans="2:18" ht="25.4" customHeight="1">
      <c r="B6" s="22"/>
      <c r="C6" s="220"/>
      <c r="D6" s="225" t="s">
        <v>12</v>
      </c>
      <c r="E6" s="221"/>
      <c r="F6" s="324" t="str">
        <f>'Rekapitulace stavby'!K6</f>
        <v>VÝMĚNA KOTLŮ A TECHNOLOGIE KOTELNY
INSTALACE TERMOSTATICKÝCH VENTILŮ NA OTOPNÝCH TĚLESECH 
V OBJEKTU ZÁKLADNÍ ŠKOLY A MATEŘSKÉ ŠKOLY CERHOVICE, OKRES BEROUN</v>
      </c>
      <c r="G6" s="325"/>
      <c r="H6" s="325"/>
      <c r="I6" s="325"/>
      <c r="J6" s="325"/>
      <c r="K6" s="325"/>
      <c r="L6" s="325"/>
      <c r="M6" s="325"/>
      <c r="N6" s="325"/>
      <c r="O6" s="325"/>
      <c r="P6" s="325"/>
      <c r="Q6" s="221"/>
      <c r="R6" s="23"/>
    </row>
    <row r="7" spans="2:18" s="1" customFormat="1" ht="32.9" customHeight="1">
      <c r="B7" s="31"/>
      <c r="C7" s="224"/>
      <c r="D7" s="27" t="s">
        <v>93</v>
      </c>
      <c r="E7" s="226"/>
      <c r="F7" s="335" t="s">
        <v>256</v>
      </c>
      <c r="G7" s="315"/>
      <c r="H7" s="315"/>
      <c r="I7" s="315"/>
      <c r="J7" s="315"/>
      <c r="K7" s="315"/>
      <c r="L7" s="315"/>
      <c r="M7" s="315"/>
      <c r="N7" s="315"/>
      <c r="O7" s="315"/>
      <c r="P7" s="315"/>
      <c r="Q7" s="226"/>
      <c r="R7" s="33"/>
    </row>
    <row r="8" spans="2:18" s="1" customFormat="1" ht="14.5" customHeight="1">
      <c r="B8" s="31"/>
      <c r="C8" s="224"/>
      <c r="D8" s="225" t="s">
        <v>13</v>
      </c>
      <c r="E8" s="226"/>
      <c r="F8" s="227" t="s">
        <v>14</v>
      </c>
      <c r="G8" s="226"/>
      <c r="H8" s="226"/>
      <c r="I8" s="226"/>
      <c r="J8" s="226"/>
      <c r="K8" s="226"/>
      <c r="L8" s="226"/>
      <c r="M8" s="225" t="s">
        <v>15</v>
      </c>
      <c r="N8" s="226"/>
      <c r="O8" s="227" t="s">
        <v>2</v>
      </c>
      <c r="P8" s="226"/>
      <c r="Q8" s="226"/>
      <c r="R8" s="33"/>
    </row>
    <row r="9" spans="2:18" s="1" customFormat="1" ht="14.5" customHeight="1">
      <c r="B9" s="31"/>
      <c r="C9" s="224"/>
      <c r="D9" s="225" t="s">
        <v>16</v>
      </c>
      <c r="E9" s="226"/>
      <c r="F9" s="227" t="str">
        <f>'Rekapitulace stavby'!K8</f>
        <v>Na Dražkách 217, 267 61 Cerhovice</v>
      </c>
      <c r="G9" s="226"/>
      <c r="H9" s="226"/>
      <c r="I9" s="226"/>
      <c r="J9" s="226"/>
      <c r="K9" s="226"/>
      <c r="L9" s="226"/>
      <c r="M9" s="225" t="s">
        <v>17</v>
      </c>
      <c r="N9" s="226"/>
      <c r="O9" s="290">
        <f>'Rekapitulace stavby'!AN8</f>
        <v>44067</v>
      </c>
      <c r="P9" s="290"/>
      <c r="Q9" s="226"/>
      <c r="R9" s="33"/>
    </row>
    <row r="10" spans="2:18" s="1" customFormat="1" ht="10.9" customHeight="1">
      <c r="B10" s="31"/>
      <c r="C10" s="224"/>
      <c r="D10" s="226"/>
      <c r="E10" s="226"/>
      <c r="F10" s="226"/>
      <c r="G10" s="226"/>
      <c r="H10" s="226"/>
      <c r="I10" s="226"/>
      <c r="J10" s="226"/>
      <c r="K10" s="226"/>
      <c r="L10" s="226"/>
      <c r="M10" s="226"/>
      <c r="N10" s="226"/>
      <c r="O10" s="226"/>
      <c r="P10" s="226"/>
      <c r="Q10" s="226"/>
      <c r="R10" s="33"/>
    </row>
    <row r="11" spans="2:18" s="1" customFormat="1" ht="14.5" customHeight="1">
      <c r="B11" s="31"/>
      <c r="C11" s="224"/>
      <c r="D11" s="225" t="s">
        <v>20</v>
      </c>
      <c r="E11" s="226"/>
      <c r="F11" s="226"/>
      <c r="G11" s="226"/>
      <c r="H11" s="226"/>
      <c r="I11" s="226"/>
      <c r="J11" s="226"/>
      <c r="K11" s="226"/>
      <c r="L11" s="226"/>
      <c r="M11" s="225" t="s">
        <v>21</v>
      </c>
      <c r="N11" s="226"/>
      <c r="O11" s="316" t="str">
        <f>'Rekapitulace stavby'!AN10</f>
        <v>00233196</v>
      </c>
      <c r="P11" s="316"/>
      <c r="Q11" s="226"/>
      <c r="R11" s="33"/>
    </row>
    <row r="12" spans="2:18" s="1" customFormat="1" ht="18" customHeight="1">
      <c r="B12" s="31"/>
      <c r="C12" s="224"/>
      <c r="D12" s="226"/>
      <c r="E12" s="227" t="str">
        <f>'Rekapitulace stavby'!E11</f>
        <v>Městys Cerhovice, nám.Kapitána Kučery 10, 267 61 Cerhovice</v>
      </c>
      <c r="F12" s="226"/>
      <c r="G12" s="226"/>
      <c r="H12" s="226"/>
      <c r="I12" s="226"/>
      <c r="J12" s="226"/>
      <c r="K12" s="226"/>
      <c r="L12" s="226"/>
      <c r="M12" s="225" t="s">
        <v>22</v>
      </c>
      <c r="N12" s="226"/>
      <c r="O12" s="316" t="s">
        <v>2</v>
      </c>
      <c r="P12" s="316"/>
      <c r="Q12" s="226"/>
      <c r="R12" s="33"/>
    </row>
    <row r="13" spans="2:18" s="1" customFormat="1" ht="7" customHeight="1">
      <c r="B13" s="31"/>
      <c r="C13" s="224"/>
      <c r="D13" s="226"/>
      <c r="E13" s="226"/>
      <c r="F13" s="226"/>
      <c r="G13" s="226"/>
      <c r="H13" s="226"/>
      <c r="I13" s="226"/>
      <c r="J13" s="226"/>
      <c r="K13" s="226"/>
      <c r="L13" s="226"/>
      <c r="M13" s="226"/>
      <c r="N13" s="226"/>
      <c r="O13" s="226"/>
      <c r="P13" s="226"/>
      <c r="Q13" s="226"/>
      <c r="R13" s="33"/>
    </row>
    <row r="14" spans="2:18" s="1" customFormat="1" ht="14.5" customHeight="1">
      <c r="B14" s="31"/>
      <c r="C14" s="224"/>
      <c r="D14" s="225" t="s">
        <v>23</v>
      </c>
      <c r="E14" s="226"/>
      <c r="F14" s="226"/>
      <c r="G14" s="226"/>
      <c r="H14" s="226"/>
      <c r="I14" s="226"/>
      <c r="J14" s="226"/>
      <c r="K14" s="226"/>
      <c r="L14" s="226"/>
      <c r="M14" s="225" t="s">
        <v>21</v>
      </c>
      <c r="N14" s="226"/>
      <c r="O14" s="316" t="str">
        <f>IF('Rekapitulace stavby'!AN13="","",'Rekapitulace stavby'!AN13)</f>
        <v/>
      </c>
      <c r="P14" s="316"/>
      <c r="Q14" s="226"/>
      <c r="R14" s="33"/>
    </row>
    <row r="15" spans="2:18" s="1" customFormat="1" ht="18" customHeight="1">
      <c r="B15" s="31"/>
      <c r="C15" s="224"/>
      <c r="D15" s="226"/>
      <c r="E15" s="227" t="str">
        <f>IF('Rekapitulace stavby'!E14="","",'Rekapitulace stavby'!E14)</f>
        <v xml:space="preserve"> </v>
      </c>
      <c r="F15" s="226"/>
      <c r="G15" s="226"/>
      <c r="H15" s="226"/>
      <c r="I15" s="226"/>
      <c r="J15" s="226"/>
      <c r="K15" s="226"/>
      <c r="L15" s="226"/>
      <c r="M15" s="225" t="s">
        <v>22</v>
      </c>
      <c r="N15" s="226"/>
      <c r="O15" s="316" t="str">
        <f>IF('Rekapitulace stavby'!AN14="","",'Rekapitulace stavby'!AN14)</f>
        <v/>
      </c>
      <c r="P15" s="316"/>
      <c r="Q15" s="226"/>
      <c r="R15" s="33"/>
    </row>
    <row r="16" spans="2:18" s="1" customFormat="1" ht="7" customHeight="1">
      <c r="B16" s="31"/>
      <c r="C16" s="224"/>
      <c r="D16" s="226"/>
      <c r="E16" s="226"/>
      <c r="F16" s="226"/>
      <c r="G16" s="226"/>
      <c r="H16" s="226"/>
      <c r="I16" s="226"/>
      <c r="J16" s="226"/>
      <c r="K16" s="226"/>
      <c r="L16" s="226"/>
      <c r="M16" s="226"/>
      <c r="N16" s="226"/>
      <c r="O16" s="226"/>
      <c r="P16" s="226"/>
      <c r="Q16" s="226"/>
      <c r="R16" s="33"/>
    </row>
    <row r="17" spans="2:18" s="1" customFormat="1" ht="14.5" customHeight="1">
      <c r="B17" s="31"/>
      <c r="C17" s="224"/>
      <c r="D17" s="225" t="s">
        <v>25</v>
      </c>
      <c r="E17" s="226"/>
      <c r="F17" s="226"/>
      <c r="G17" s="226"/>
      <c r="H17" s="226"/>
      <c r="I17" s="226"/>
      <c r="J17" s="226"/>
      <c r="K17" s="226"/>
      <c r="L17" s="226"/>
      <c r="M17" s="225" t="s">
        <v>21</v>
      </c>
      <c r="N17" s="226"/>
      <c r="O17" s="316" t="s">
        <v>26</v>
      </c>
      <c r="P17" s="316"/>
      <c r="Q17" s="226"/>
      <c r="R17" s="33"/>
    </row>
    <row r="18" spans="2:18" s="1" customFormat="1" ht="18" customHeight="1">
      <c r="B18" s="31"/>
      <c r="C18" s="224"/>
      <c r="D18" s="226"/>
      <c r="E18" s="227" t="s">
        <v>27</v>
      </c>
      <c r="F18" s="226"/>
      <c r="G18" s="226"/>
      <c r="H18" s="226"/>
      <c r="I18" s="226"/>
      <c r="J18" s="226"/>
      <c r="K18" s="226"/>
      <c r="L18" s="226"/>
      <c r="M18" s="225" t="s">
        <v>22</v>
      </c>
      <c r="N18" s="226"/>
      <c r="O18" s="316" t="s">
        <v>2</v>
      </c>
      <c r="P18" s="316"/>
      <c r="Q18" s="226"/>
      <c r="R18" s="33"/>
    </row>
    <row r="19" spans="2:18" s="1" customFormat="1" ht="7" customHeight="1">
      <c r="B19" s="31"/>
      <c r="C19" s="224"/>
      <c r="D19" s="226"/>
      <c r="E19" s="226"/>
      <c r="F19" s="226"/>
      <c r="G19" s="226"/>
      <c r="H19" s="226"/>
      <c r="I19" s="226"/>
      <c r="J19" s="226"/>
      <c r="K19" s="226"/>
      <c r="L19" s="226"/>
      <c r="M19" s="226"/>
      <c r="N19" s="226"/>
      <c r="O19" s="226"/>
      <c r="P19" s="226"/>
      <c r="Q19" s="226"/>
      <c r="R19" s="33"/>
    </row>
    <row r="20" spans="2:18" s="1" customFormat="1" ht="14.5" customHeight="1">
      <c r="B20" s="31"/>
      <c r="C20" s="224"/>
      <c r="D20" s="225" t="s">
        <v>29</v>
      </c>
      <c r="E20" s="226"/>
      <c r="F20" s="226"/>
      <c r="G20" s="226"/>
      <c r="H20" s="226"/>
      <c r="I20" s="226"/>
      <c r="J20" s="226"/>
      <c r="K20" s="226"/>
      <c r="L20" s="226"/>
      <c r="M20" s="225" t="s">
        <v>21</v>
      </c>
      <c r="N20" s="226"/>
      <c r="O20" s="316" t="str">
        <f>O17</f>
        <v>69769419</v>
      </c>
      <c r="P20" s="316"/>
      <c r="Q20" s="226"/>
      <c r="R20" s="33"/>
    </row>
    <row r="21" spans="2:18" s="1" customFormat="1" ht="18" customHeight="1">
      <c r="B21" s="31"/>
      <c r="C21" s="224"/>
      <c r="D21" s="226"/>
      <c r="E21" s="227" t="str">
        <f>E18</f>
        <v>Ing. Karel Šimůnek</v>
      </c>
      <c r="F21" s="226"/>
      <c r="G21" s="226"/>
      <c r="H21" s="226"/>
      <c r="I21" s="226"/>
      <c r="J21" s="226"/>
      <c r="K21" s="226"/>
      <c r="L21" s="226"/>
      <c r="M21" s="225" t="s">
        <v>22</v>
      </c>
      <c r="N21" s="226"/>
      <c r="O21" s="316" t="s">
        <v>2</v>
      </c>
      <c r="P21" s="316"/>
      <c r="Q21" s="226"/>
      <c r="R21" s="33"/>
    </row>
    <row r="22" spans="2:18" s="1" customFormat="1" ht="7" customHeight="1">
      <c r="B22" s="31"/>
      <c r="C22" s="224"/>
      <c r="D22" s="226"/>
      <c r="E22" s="226"/>
      <c r="F22" s="226"/>
      <c r="G22" s="226"/>
      <c r="H22" s="226"/>
      <c r="I22" s="226"/>
      <c r="J22" s="226"/>
      <c r="K22" s="226"/>
      <c r="L22" s="226"/>
      <c r="M22" s="226"/>
      <c r="N22" s="226"/>
      <c r="O22" s="226"/>
      <c r="P22" s="226"/>
      <c r="Q22" s="226"/>
      <c r="R22" s="33"/>
    </row>
    <row r="23" spans="2:18" s="1" customFormat="1" ht="14.5" customHeight="1">
      <c r="B23" s="31"/>
      <c r="C23" s="224"/>
      <c r="D23" s="225" t="s">
        <v>30</v>
      </c>
      <c r="E23" s="226"/>
      <c r="F23" s="226"/>
      <c r="G23" s="226"/>
      <c r="H23" s="226"/>
      <c r="I23" s="226"/>
      <c r="J23" s="226"/>
      <c r="K23" s="226"/>
      <c r="L23" s="226"/>
      <c r="M23" s="226"/>
      <c r="N23" s="226"/>
      <c r="O23" s="226"/>
      <c r="P23" s="226"/>
      <c r="Q23" s="226"/>
      <c r="R23" s="33"/>
    </row>
    <row r="24" spans="2:18" s="1" customFormat="1" ht="16.5" customHeight="1">
      <c r="B24" s="31"/>
      <c r="C24" s="224"/>
      <c r="D24" s="226"/>
      <c r="E24" s="276" t="s">
        <v>2</v>
      </c>
      <c r="F24" s="276"/>
      <c r="G24" s="276"/>
      <c r="H24" s="276"/>
      <c r="I24" s="276"/>
      <c r="J24" s="276"/>
      <c r="K24" s="276"/>
      <c r="L24" s="276"/>
      <c r="M24" s="226"/>
      <c r="N24" s="226"/>
      <c r="O24" s="226"/>
      <c r="P24" s="226"/>
      <c r="Q24" s="226"/>
      <c r="R24" s="33"/>
    </row>
    <row r="25" spans="2:18" s="1" customFormat="1" ht="7" customHeight="1">
      <c r="B25" s="31"/>
      <c r="C25" s="224"/>
      <c r="D25" s="226"/>
      <c r="E25" s="226"/>
      <c r="F25" s="226"/>
      <c r="G25" s="226"/>
      <c r="H25" s="226"/>
      <c r="I25" s="226"/>
      <c r="J25" s="226"/>
      <c r="K25" s="226"/>
      <c r="L25" s="226"/>
      <c r="M25" s="226"/>
      <c r="N25" s="226"/>
      <c r="O25" s="226"/>
      <c r="P25" s="226"/>
      <c r="Q25" s="226"/>
      <c r="R25" s="33"/>
    </row>
    <row r="26" spans="2:18" s="1" customFormat="1" ht="7" customHeight="1">
      <c r="B26" s="31"/>
      <c r="C26" s="224"/>
      <c r="D26" s="223"/>
      <c r="E26" s="223"/>
      <c r="F26" s="223"/>
      <c r="G26" s="223"/>
      <c r="H26" s="223"/>
      <c r="I26" s="223"/>
      <c r="J26" s="223"/>
      <c r="K26" s="223"/>
      <c r="L26" s="223"/>
      <c r="M26" s="223"/>
      <c r="N26" s="223"/>
      <c r="O26" s="223"/>
      <c r="P26" s="223"/>
      <c r="Q26" s="226"/>
      <c r="R26" s="33"/>
    </row>
    <row r="27" spans="2:18" s="1" customFormat="1" ht="14.5" customHeight="1">
      <c r="B27" s="31"/>
      <c r="C27" s="224"/>
      <c r="D27" s="98" t="s">
        <v>95</v>
      </c>
      <c r="E27" s="226"/>
      <c r="F27" s="226"/>
      <c r="G27" s="226"/>
      <c r="H27" s="226"/>
      <c r="I27" s="226"/>
      <c r="J27" s="226"/>
      <c r="K27" s="226"/>
      <c r="L27" s="226"/>
      <c r="M27" s="333">
        <f>N88</f>
        <v>0</v>
      </c>
      <c r="N27" s="333"/>
      <c r="O27" s="333"/>
      <c r="P27" s="333"/>
      <c r="Q27" s="226"/>
      <c r="R27" s="33"/>
    </row>
    <row r="28" spans="2:18" s="1" customFormat="1" ht="14.5" customHeight="1">
      <c r="B28" s="31"/>
      <c r="C28" s="224"/>
      <c r="D28" s="30" t="s">
        <v>96</v>
      </c>
      <c r="E28" s="226"/>
      <c r="F28" s="226"/>
      <c r="G28" s="226"/>
      <c r="H28" s="226"/>
      <c r="I28" s="226"/>
      <c r="J28" s="226"/>
      <c r="K28" s="226"/>
      <c r="L28" s="226"/>
      <c r="M28" s="333">
        <f>N93</f>
        <v>0</v>
      </c>
      <c r="N28" s="333"/>
      <c r="O28" s="333"/>
      <c r="P28" s="333"/>
      <c r="Q28" s="226"/>
      <c r="R28" s="33"/>
    </row>
    <row r="29" spans="2:18" s="1" customFormat="1" ht="7" customHeight="1">
      <c r="B29" s="31"/>
      <c r="C29" s="224"/>
      <c r="D29" s="226"/>
      <c r="E29" s="226"/>
      <c r="F29" s="226"/>
      <c r="G29" s="226"/>
      <c r="H29" s="226"/>
      <c r="I29" s="226"/>
      <c r="J29" s="226"/>
      <c r="K29" s="226"/>
      <c r="L29" s="226"/>
      <c r="M29" s="226"/>
      <c r="N29" s="226"/>
      <c r="O29" s="226"/>
      <c r="P29" s="226"/>
      <c r="Q29" s="226"/>
      <c r="R29" s="33"/>
    </row>
    <row r="30" spans="2:18" s="1" customFormat="1" ht="25.4" customHeight="1">
      <c r="B30" s="31"/>
      <c r="C30" s="224"/>
      <c r="D30" s="99" t="s">
        <v>33</v>
      </c>
      <c r="E30" s="226"/>
      <c r="F30" s="226"/>
      <c r="G30" s="226"/>
      <c r="H30" s="226"/>
      <c r="I30" s="226"/>
      <c r="J30" s="226"/>
      <c r="K30" s="226"/>
      <c r="L30" s="226"/>
      <c r="M30" s="334">
        <f>ROUND(M27+M28,2)</f>
        <v>0</v>
      </c>
      <c r="N30" s="315"/>
      <c r="O30" s="315"/>
      <c r="P30" s="315"/>
      <c r="Q30" s="226"/>
      <c r="R30" s="33"/>
    </row>
    <row r="31" spans="2:18" s="1" customFormat="1" ht="7" customHeight="1">
      <c r="B31" s="31"/>
      <c r="C31" s="224"/>
      <c r="D31" s="223"/>
      <c r="E31" s="223"/>
      <c r="F31" s="223"/>
      <c r="G31" s="223"/>
      <c r="H31" s="223"/>
      <c r="I31" s="223"/>
      <c r="J31" s="223"/>
      <c r="K31" s="223"/>
      <c r="L31" s="223"/>
      <c r="M31" s="223"/>
      <c r="N31" s="223"/>
      <c r="O31" s="223"/>
      <c r="P31" s="223"/>
      <c r="Q31" s="226"/>
      <c r="R31" s="33"/>
    </row>
    <row r="32" spans="2:18" s="1" customFormat="1" ht="14.5" customHeight="1">
      <c r="B32" s="31"/>
      <c r="C32" s="224"/>
      <c r="D32" s="218" t="s">
        <v>34</v>
      </c>
      <c r="E32" s="218" t="s">
        <v>35</v>
      </c>
      <c r="F32" s="217">
        <v>0.21</v>
      </c>
      <c r="G32" s="100" t="s">
        <v>36</v>
      </c>
      <c r="H32" s="330">
        <f>M30</f>
        <v>0</v>
      </c>
      <c r="I32" s="315"/>
      <c r="J32" s="315"/>
      <c r="K32" s="226"/>
      <c r="L32" s="226"/>
      <c r="M32" s="330">
        <f>M30*F32</f>
        <v>0</v>
      </c>
      <c r="N32" s="315"/>
      <c r="O32" s="315"/>
      <c r="P32" s="315"/>
      <c r="Q32" s="226"/>
      <c r="R32" s="33"/>
    </row>
    <row r="33" spans="2:18" s="1" customFormat="1" ht="14.5" customHeight="1">
      <c r="B33" s="31"/>
      <c r="C33" s="224"/>
      <c r="D33" s="226"/>
      <c r="E33" s="218" t="s">
        <v>37</v>
      </c>
      <c r="F33" s="217">
        <v>0.15</v>
      </c>
      <c r="G33" s="100" t="s">
        <v>36</v>
      </c>
      <c r="H33" s="330">
        <v>0</v>
      </c>
      <c r="I33" s="315"/>
      <c r="J33" s="315"/>
      <c r="K33" s="226"/>
      <c r="L33" s="226"/>
      <c r="M33" s="330">
        <v>0</v>
      </c>
      <c r="N33" s="315"/>
      <c r="O33" s="315"/>
      <c r="P33" s="315"/>
      <c r="Q33" s="226"/>
      <c r="R33" s="33"/>
    </row>
    <row r="34" spans="2:18" s="1" customFormat="1" ht="14.5" customHeight="1" hidden="1">
      <c r="B34" s="31"/>
      <c r="C34" s="224"/>
      <c r="D34" s="226"/>
      <c r="E34" s="218" t="s">
        <v>38</v>
      </c>
      <c r="F34" s="217">
        <v>0.21</v>
      </c>
      <c r="G34" s="100" t="s">
        <v>36</v>
      </c>
      <c r="H34" s="330" t="e">
        <f>ROUND((SUM(#REF!)+SUM(#REF!)),2)</f>
        <v>#REF!</v>
      </c>
      <c r="I34" s="315"/>
      <c r="J34" s="315"/>
      <c r="K34" s="226"/>
      <c r="L34" s="226"/>
      <c r="M34" s="330">
        <v>0</v>
      </c>
      <c r="N34" s="315"/>
      <c r="O34" s="315"/>
      <c r="P34" s="315"/>
      <c r="Q34" s="226"/>
      <c r="R34" s="33"/>
    </row>
    <row r="35" spans="2:18" s="1" customFormat="1" ht="14.5" customHeight="1" hidden="1">
      <c r="B35" s="31"/>
      <c r="C35" s="224"/>
      <c r="D35" s="226"/>
      <c r="E35" s="218" t="s">
        <v>39</v>
      </c>
      <c r="F35" s="217">
        <v>0.15</v>
      </c>
      <c r="G35" s="100" t="s">
        <v>36</v>
      </c>
      <c r="H35" s="330" t="e">
        <f>ROUND((SUM(#REF!)+SUM(#REF!)),2)</f>
        <v>#REF!</v>
      </c>
      <c r="I35" s="315"/>
      <c r="J35" s="315"/>
      <c r="K35" s="226"/>
      <c r="L35" s="226"/>
      <c r="M35" s="330">
        <v>0</v>
      </c>
      <c r="N35" s="315"/>
      <c r="O35" s="315"/>
      <c r="P35" s="315"/>
      <c r="Q35" s="226"/>
      <c r="R35" s="33"/>
    </row>
    <row r="36" spans="2:18" s="1" customFormat="1" ht="14.5" customHeight="1" hidden="1">
      <c r="B36" s="31"/>
      <c r="C36" s="224"/>
      <c r="D36" s="226"/>
      <c r="E36" s="218" t="s">
        <v>40</v>
      </c>
      <c r="F36" s="217">
        <v>0</v>
      </c>
      <c r="G36" s="100" t="s">
        <v>36</v>
      </c>
      <c r="H36" s="330" t="e">
        <f>ROUND((SUM(#REF!)+SUM(#REF!)),2)</f>
        <v>#REF!</v>
      </c>
      <c r="I36" s="315"/>
      <c r="J36" s="315"/>
      <c r="K36" s="226"/>
      <c r="L36" s="226"/>
      <c r="M36" s="330">
        <v>0</v>
      </c>
      <c r="N36" s="315"/>
      <c r="O36" s="315"/>
      <c r="P36" s="315"/>
      <c r="Q36" s="226"/>
      <c r="R36" s="33"/>
    </row>
    <row r="37" spans="2:18" s="1" customFormat="1" ht="7" customHeight="1">
      <c r="B37" s="31"/>
      <c r="C37" s="224"/>
      <c r="D37" s="226"/>
      <c r="E37" s="226"/>
      <c r="F37" s="226"/>
      <c r="G37" s="226"/>
      <c r="H37" s="226"/>
      <c r="I37" s="226"/>
      <c r="J37" s="226"/>
      <c r="K37" s="226"/>
      <c r="L37" s="226"/>
      <c r="M37" s="226"/>
      <c r="N37" s="226"/>
      <c r="O37" s="226"/>
      <c r="P37" s="226"/>
      <c r="Q37" s="226"/>
      <c r="R37" s="33"/>
    </row>
    <row r="38" spans="2:18" s="1" customFormat="1" ht="25.4" customHeight="1">
      <c r="B38" s="31"/>
      <c r="C38" s="203"/>
      <c r="D38" s="101" t="s">
        <v>41</v>
      </c>
      <c r="E38" s="70"/>
      <c r="F38" s="70"/>
      <c r="G38" s="102" t="s">
        <v>42</v>
      </c>
      <c r="H38" s="103" t="s">
        <v>43</v>
      </c>
      <c r="I38" s="70"/>
      <c r="J38" s="70"/>
      <c r="K38" s="70"/>
      <c r="L38" s="331">
        <f>SUM(M30:M36)</f>
        <v>0</v>
      </c>
      <c r="M38" s="331"/>
      <c r="N38" s="331"/>
      <c r="O38" s="331"/>
      <c r="P38" s="332"/>
      <c r="Q38" s="228"/>
      <c r="R38" s="33"/>
    </row>
    <row r="39" spans="2:18" s="1" customFormat="1" ht="14.5" customHeight="1">
      <c r="B39" s="31"/>
      <c r="C39" s="224"/>
      <c r="D39" s="226"/>
      <c r="E39" s="226"/>
      <c r="F39" s="226"/>
      <c r="G39" s="226"/>
      <c r="H39" s="226"/>
      <c r="I39" s="226"/>
      <c r="J39" s="226"/>
      <c r="K39" s="226"/>
      <c r="L39" s="226"/>
      <c r="M39" s="226"/>
      <c r="N39" s="226"/>
      <c r="O39" s="226"/>
      <c r="P39" s="226"/>
      <c r="Q39" s="226"/>
      <c r="R39" s="33"/>
    </row>
    <row r="40" spans="2:18" s="1" customFormat="1" ht="14.5" customHeight="1">
      <c r="B40" s="31"/>
      <c r="C40" s="224"/>
      <c r="D40" s="226"/>
      <c r="E40" s="226"/>
      <c r="F40" s="226"/>
      <c r="G40" s="226"/>
      <c r="H40" s="226"/>
      <c r="I40" s="226"/>
      <c r="J40" s="226"/>
      <c r="K40" s="226"/>
      <c r="L40" s="226"/>
      <c r="M40" s="226"/>
      <c r="N40" s="226"/>
      <c r="O40" s="226"/>
      <c r="P40" s="226"/>
      <c r="Q40" s="226"/>
      <c r="R40" s="33"/>
    </row>
    <row r="41" spans="2:18" ht="13.5">
      <c r="B41" s="22"/>
      <c r="C41" s="220"/>
      <c r="D41" s="221"/>
      <c r="E41" s="221"/>
      <c r="F41" s="221"/>
      <c r="G41" s="221"/>
      <c r="H41" s="221"/>
      <c r="I41" s="221"/>
      <c r="J41" s="221"/>
      <c r="K41" s="221"/>
      <c r="L41" s="221"/>
      <c r="M41" s="221"/>
      <c r="N41" s="221"/>
      <c r="O41" s="221"/>
      <c r="P41" s="221"/>
      <c r="Q41" s="221"/>
      <c r="R41" s="23"/>
    </row>
    <row r="42" spans="2:18" ht="13.5">
      <c r="B42" s="22"/>
      <c r="C42" s="220"/>
      <c r="D42" s="221"/>
      <c r="E42" s="221"/>
      <c r="F42" s="221"/>
      <c r="G42" s="221"/>
      <c r="H42" s="221"/>
      <c r="I42" s="221"/>
      <c r="J42" s="221"/>
      <c r="K42" s="221"/>
      <c r="L42" s="221"/>
      <c r="M42" s="221"/>
      <c r="N42" s="221"/>
      <c r="O42" s="221"/>
      <c r="P42" s="221"/>
      <c r="Q42" s="221"/>
      <c r="R42" s="23"/>
    </row>
    <row r="43" spans="2:18" ht="13.5">
      <c r="B43" s="22"/>
      <c r="C43" s="220"/>
      <c r="D43" s="221"/>
      <c r="E43" s="221"/>
      <c r="F43" s="221"/>
      <c r="G43" s="221"/>
      <c r="H43" s="221"/>
      <c r="I43" s="221"/>
      <c r="J43" s="221"/>
      <c r="K43" s="221"/>
      <c r="L43" s="221"/>
      <c r="M43" s="221"/>
      <c r="N43" s="221"/>
      <c r="O43" s="221"/>
      <c r="P43" s="221"/>
      <c r="Q43" s="221"/>
      <c r="R43" s="23"/>
    </row>
    <row r="44" spans="2:18" ht="13.5">
      <c r="B44" s="22"/>
      <c r="C44" s="220"/>
      <c r="D44" s="221"/>
      <c r="E44" s="221"/>
      <c r="F44" s="221"/>
      <c r="G44" s="221"/>
      <c r="H44" s="221"/>
      <c r="I44" s="221"/>
      <c r="J44" s="221"/>
      <c r="K44" s="221"/>
      <c r="L44" s="221"/>
      <c r="M44" s="221"/>
      <c r="N44" s="221"/>
      <c r="O44" s="221"/>
      <c r="P44" s="221"/>
      <c r="Q44" s="221"/>
      <c r="R44" s="23"/>
    </row>
    <row r="45" spans="2:18" ht="13.5">
      <c r="B45" s="22"/>
      <c r="C45" s="220"/>
      <c r="D45" s="221"/>
      <c r="E45" s="221"/>
      <c r="F45" s="221"/>
      <c r="G45" s="221"/>
      <c r="H45" s="221"/>
      <c r="I45" s="221"/>
      <c r="J45" s="221"/>
      <c r="K45" s="221"/>
      <c r="L45" s="221"/>
      <c r="M45" s="221"/>
      <c r="N45" s="221"/>
      <c r="O45" s="221"/>
      <c r="P45" s="221"/>
      <c r="Q45" s="221"/>
      <c r="R45" s="23"/>
    </row>
    <row r="46" spans="2:18" ht="13.5">
      <c r="B46" s="22"/>
      <c r="C46" s="220"/>
      <c r="D46" s="221"/>
      <c r="E46" s="221"/>
      <c r="F46" s="221"/>
      <c r="G46" s="221"/>
      <c r="H46" s="221"/>
      <c r="I46" s="221"/>
      <c r="J46" s="221"/>
      <c r="K46" s="221"/>
      <c r="L46" s="221"/>
      <c r="M46" s="221"/>
      <c r="N46" s="221"/>
      <c r="O46" s="221"/>
      <c r="P46" s="221"/>
      <c r="Q46" s="221"/>
      <c r="R46" s="23"/>
    </row>
    <row r="47" spans="2:18" ht="13.5">
      <c r="B47" s="22"/>
      <c r="C47" s="220"/>
      <c r="D47" s="221"/>
      <c r="E47" s="221"/>
      <c r="F47" s="221"/>
      <c r="G47" s="221"/>
      <c r="H47" s="221"/>
      <c r="I47" s="221"/>
      <c r="J47" s="221"/>
      <c r="K47" s="221"/>
      <c r="L47" s="221"/>
      <c r="M47" s="221"/>
      <c r="N47" s="221"/>
      <c r="O47" s="221"/>
      <c r="P47" s="221"/>
      <c r="Q47" s="221"/>
      <c r="R47" s="23"/>
    </row>
    <row r="48" spans="2:18" ht="13.5">
      <c r="B48" s="22"/>
      <c r="C48" s="220"/>
      <c r="D48" s="221"/>
      <c r="E48" s="221"/>
      <c r="F48" s="221"/>
      <c r="G48" s="221"/>
      <c r="H48" s="221"/>
      <c r="I48" s="221"/>
      <c r="J48" s="221"/>
      <c r="K48" s="221"/>
      <c r="L48" s="221"/>
      <c r="M48" s="221"/>
      <c r="N48" s="221"/>
      <c r="O48" s="221"/>
      <c r="P48" s="221"/>
      <c r="Q48" s="221"/>
      <c r="R48" s="23"/>
    </row>
    <row r="49" spans="2:18" ht="13.5">
      <c r="B49" s="22"/>
      <c r="C49" s="220"/>
      <c r="D49" s="221"/>
      <c r="E49" s="221"/>
      <c r="F49" s="221"/>
      <c r="G49" s="221"/>
      <c r="H49" s="221"/>
      <c r="I49" s="221"/>
      <c r="J49" s="221"/>
      <c r="K49" s="221"/>
      <c r="L49" s="221"/>
      <c r="M49" s="221"/>
      <c r="N49" s="221"/>
      <c r="O49" s="221"/>
      <c r="P49" s="221"/>
      <c r="Q49" s="221"/>
      <c r="R49" s="23"/>
    </row>
    <row r="50" spans="2:18" s="1" customFormat="1" ht="13.5">
      <c r="B50" s="31"/>
      <c r="C50" s="224"/>
      <c r="D50" s="46" t="s">
        <v>44</v>
      </c>
      <c r="E50" s="223"/>
      <c r="F50" s="223"/>
      <c r="G50" s="223"/>
      <c r="H50" s="48"/>
      <c r="I50" s="226"/>
      <c r="J50" s="46" t="s">
        <v>45</v>
      </c>
      <c r="K50" s="223"/>
      <c r="L50" s="223"/>
      <c r="M50" s="223"/>
      <c r="N50" s="223"/>
      <c r="O50" s="223"/>
      <c r="P50" s="48"/>
      <c r="Q50" s="226"/>
      <c r="R50" s="33"/>
    </row>
    <row r="51" spans="2:18" ht="13.5">
      <c r="B51" s="22"/>
      <c r="C51" s="220"/>
      <c r="D51" s="49"/>
      <c r="E51" s="221"/>
      <c r="F51" s="221"/>
      <c r="G51" s="221"/>
      <c r="H51" s="50"/>
      <c r="I51" s="221"/>
      <c r="J51" s="49"/>
      <c r="K51" s="221"/>
      <c r="L51" s="221"/>
      <c r="M51" s="221"/>
      <c r="N51" s="221"/>
      <c r="O51" s="221"/>
      <c r="P51" s="50"/>
      <c r="Q51" s="221"/>
      <c r="R51" s="23"/>
    </row>
    <row r="52" spans="2:18" ht="13.5">
      <c r="B52" s="22"/>
      <c r="C52" s="220"/>
      <c r="D52" s="49"/>
      <c r="E52" s="221"/>
      <c r="F52" s="221"/>
      <c r="G52" s="221"/>
      <c r="H52" s="50"/>
      <c r="I52" s="221"/>
      <c r="J52" s="49"/>
      <c r="K52" s="221"/>
      <c r="L52" s="221"/>
      <c r="M52" s="221"/>
      <c r="N52" s="221"/>
      <c r="O52" s="221"/>
      <c r="P52" s="50"/>
      <c r="Q52" s="221"/>
      <c r="R52" s="23"/>
    </row>
    <row r="53" spans="2:18" ht="13.5">
      <c r="B53" s="22"/>
      <c r="C53" s="220"/>
      <c r="D53" s="49"/>
      <c r="E53" s="221"/>
      <c r="F53" s="221"/>
      <c r="G53" s="221"/>
      <c r="H53" s="50"/>
      <c r="I53" s="221"/>
      <c r="J53" s="49"/>
      <c r="K53" s="221"/>
      <c r="L53" s="221"/>
      <c r="M53" s="221"/>
      <c r="N53" s="221"/>
      <c r="O53" s="221"/>
      <c r="P53" s="50"/>
      <c r="Q53" s="221"/>
      <c r="R53" s="23"/>
    </row>
    <row r="54" spans="2:18" ht="13.5">
      <c r="B54" s="22"/>
      <c r="C54" s="220"/>
      <c r="D54" s="49"/>
      <c r="E54" s="221"/>
      <c r="F54" s="221"/>
      <c r="G54" s="221"/>
      <c r="H54" s="50"/>
      <c r="I54" s="221"/>
      <c r="J54" s="49"/>
      <c r="K54" s="221"/>
      <c r="L54" s="221"/>
      <c r="M54" s="221"/>
      <c r="N54" s="221"/>
      <c r="O54" s="221"/>
      <c r="P54" s="50"/>
      <c r="Q54" s="221"/>
      <c r="R54" s="23"/>
    </row>
    <row r="55" spans="2:18" ht="13.5">
      <c r="B55" s="22"/>
      <c r="C55" s="220"/>
      <c r="D55" s="49"/>
      <c r="E55" s="221"/>
      <c r="F55" s="221"/>
      <c r="G55" s="221"/>
      <c r="H55" s="50"/>
      <c r="I55" s="221"/>
      <c r="J55" s="49"/>
      <c r="K55" s="221"/>
      <c r="L55" s="221"/>
      <c r="M55" s="221"/>
      <c r="N55" s="221"/>
      <c r="O55" s="221"/>
      <c r="P55" s="50"/>
      <c r="Q55" s="221"/>
      <c r="R55" s="23"/>
    </row>
    <row r="56" spans="2:18" ht="13.5">
      <c r="B56" s="22"/>
      <c r="C56" s="220"/>
      <c r="D56" s="49"/>
      <c r="E56" s="221"/>
      <c r="F56" s="221"/>
      <c r="G56" s="221"/>
      <c r="H56" s="50"/>
      <c r="I56" s="221"/>
      <c r="J56" s="49"/>
      <c r="K56" s="221"/>
      <c r="L56" s="221"/>
      <c r="M56" s="221"/>
      <c r="N56" s="221"/>
      <c r="O56" s="221"/>
      <c r="P56" s="50"/>
      <c r="Q56" s="221"/>
      <c r="R56" s="23"/>
    </row>
    <row r="57" spans="2:18" ht="13.5">
      <c r="B57" s="22"/>
      <c r="C57" s="220"/>
      <c r="D57" s="49"/>
      <c r="E57" s="221"/>
      <c r="F57" s="221"/>
      <c r="G57" s="221"/>
      <c r="H57" s="50"/>
      <c r="I57" s="221"/>
      <c r="J57" s="49"/>
      <c r="K57" s="221"/>
      <c r="L57" s="221"/>
      <c r="M57" s="221"/>
      <c r="N57" s="221"/>
      <c r="O57" s="221"/>
      <c r="P57" s="50"/>
      <c r="Q57" s="221"/>
      <c r="R57" s="23"/>
    </row>
    <row r="58" spans="2:18" ht="13.5">
      <c r="B58" s="22"/>
      <c r="C58" s="220"/>
      <c r="D58" s="49"/>
      <c r="E58" s="221"/>
      <c r="F58" s="221"/>
      <c r="G58" s="221"/>
      <c r="H58" s="50"/>
      <c r="I58" s="221"/>
      <c r="J58" s="49"/>
      <c r="K58" s="221"/>
      <c r="L58" s="221"/>
      <c r="M58" s="221"/>
      <c r="N58" s="221"/>
      <c r="O58" s="221"/>
      <c r="P58" s="50"/>
      <c r="Q58" s="221"/>
      <c r="R58" s="23"/>
    </row>
    <row r="59" spans="2:18" s="1" customFormat="1" ht="13.5">
      <c r="B59" s="31"/>
      <c r="C59" s="224"/>
      <c r="D59" s="51" t="s">
        <v>46</v>
      </c>
      <c r="E59" s="52"/>
      <c r="F59" s="52"/>
      <c r="G59" s="53" t="s">
        <v>47</v>
      </c>
      <c r="H59" s="54"/>
      <c r="I59" s="226"/>
      <c r="J59" s="51" t="s">
        <v>46</v>
      </c>
      <c r="K59" s="52"/>
      <c r="L59" s="52"/>
      <c r="M59" s="52"/>
      <c r="N59" s="53" t="s">
        <v>47</v>
      </c>
      <c r="O59" s="52"/>
      <c r="P59" s="54"/>
      <c r="Q59" s="226"/>
      <c r="R59" s="33"/>
    </row>
    <row r="60" spans="2:18" ht="13.5">
      <c r="B60" s="22"/>
      <c r="C60" s="220"/>
      <c r="D60" s="221"/>
      <c r="E60" s="221"/>
      <c r="F60" s="221"/>
      <c r="G60" s="221"/>
      <c r="H60" s="221"/>
      <c r="I60" s="221"/>
      <c r="J60" s="221"/>
      <c r="K60" s="221"/>
      <c r="L60" s="221"/>
      <c r="M60" s="221"/>
      <c r="N60" s="221"/>
      <c r="O60" s="221"/>
      <c r="P60" s="221"/>
      <c r="Q60" s="221"/>
      <c r="R60" s="23"/>
    </row>
    <row r="61" spans="2:18" s="1" customFormat="1" ht="13.5">
      <c r="B61" s="31"/>
      <c r="C61" s="224"/>
      <c r="D61" s="46" t="s">
        <v>48</v>
      </c>
      <c r="E61" s="223"/>
      <c r="F61" s="223"/>
      <c r="G61" s="223"/>
      <c r="H61" s="48"/>
      <c r="I61" s="226"/>
      <c r="J61" s="46" t="s">
        <v>49</v>
      </c>
      <c r="K61" s="223"/>
      <c r="L61" s="223"/>
      <c r="M61" s="223"/>
      <c r="N61" s="223"/>
      <c r="O61" s="223"/>
      <c r="P61" s="48"/>
      <c r="Q61" s="226"/>
      <c r="R61" s="33"/>
    </row>
    <row r="62" spans="2:18" ht="13.5">
      <c r="B62" s="22"/>
      <c r="C62" s="220"/>
      <c r="D62" s="49"/>
      <c r="E62" s="221"/>
      <c r="F62" s="221"/>
      <c r="G62" s="221"/>
      <c r="H62" s="50"/>
      <c r="I62" s="221"/>
      <c r="J62" s="49"/>
      <c r="K62" s="221"/>
      <c r="L62" s="221"/>
      <c r="M62" s="221"/>
      <c r="N62" s="221"/>
      <c r="O62" s="221"/>
      <c r="P62" s="50"/>
      <c r="Q62" s="221"/>
      <c r="R62" s="23"/>
    </row>
    <row r="63" spans="2:18" ht="13.5">
      <c r="B63" s="22"/>
      <c r="C63" s="220"/>
      <c r="D63" s="49"/>
      <c r="E63" s="221"/>
      <c r="F63" s="221"/>
      <c r="G63" s="221"/>
      <c r="H63" s="50"/>
      <c r="I63" s="221"/>
      <c r="J63" s="49"/>
      <c r="K63" s="221"/>
      <c r="L63" s="221"/>
      <c r="M63" s="221"/>
      <c r="N63" s="221"/>
      <c r="O63" s="221"/>
      <c r="P63" s="50"/>
      <c r="Q63" s="221"/>
      <c r="R63" s="23"/>
    </row>
    <row r="64" spans="2:18" ht="13.5">
      <c r="B64" s="22"/>
      <c r="C64" s="220"/>
      <c r="D64" s="49"/>
      <c r="E64" s="221"/>
      <c r="F64" s="221"/>
      <c r="G64" s="221"/>
      <c r="H64" s="50"/>
      <c r="I64" s="221"/>
      <c r="J64" s="49"/>
      <c r="K64" s="221"/>
      <c r="L64" s="221"/>
      <c r="M64" s="221"/>
      <c r="N64" s="221"/>
      <c r="O64" s="221"/>
      <c r="P64" s="50"/>
      <c r="Q64" s="221"/>
      <c r="R64" s="23"/>
    </row>
    <row r="65" spans="2:18" ht="13.5">
      <c r="B65" s="22"/>
      <c r="C65" s="220"/>
      <c r="D65" s="49"/>
      <c r="E65" s="221"/>
      <c r="F65" s="221"/>
      <c r="G65" s="221"/>
      <c r="H65" s="50"/>
      <c r="I65" s="221"/>
      <c r="J65" s="49"/>
      <c r="K65" s="221"/>
      <c r="L65" s="221"/>
      <c r="M65" s="221"/>
      <c r="N65" s="221"/>
      <c r="O65" s="221"/>
      <c r="P65" s="50"/>
      <c r="Q65" s="221"/>
      <c r="R65" s="23"/>
    </row>
    <row r="66" spans="2:18" ht="13.5">
      <c r="B66" s="22"/>
      <c r="C66" s="220"/>
      <c r="D66" s="49"/>
      <c r="E66" s="221"/>
      <c r="F66" s="221"/>
      <c r="G66" s="221"/>
      <c r="H66" s="50"/>
      <c r="I66" s="221"/>
      <c r="J66" s="49"/>
      <c r="K66" s="221"/>
      <c r="L66" s="221"/>
      <c r="M66" s="221"/>
      <c r="N66" s="221"/>
      <c r="O66" s="221"/>
      <c r="P66" s="50"/>
      <c r="Q66" s="221"/>
      <c r="R66" s="23"/>
    </row>
    <row r="67" spans="2:18" ht="13.5">
      <c r="B67" s="22"/>
      <c r="C67" s="220"/>
      <c r="D67" s="49"/>
      <c r="E67" s="221"/>
      <c r="F67" s="221"/>
      <c r="G67" s="221"/>
      <c r="H67" s="50"/>
      <c r="I67" s="221"/>
      <c r="J67" s="49"/>
      <c r="K67" s="221"/>
      <c r="L67" s="221"/>
      <c r="M67" s="221"/>
      <c r="N67" s="221"/>
      <c r="O67" s="221"/>
      <c r="P67" s="50"/>
      <c r="Q67" s="221"/>
      <c r="R67" s="23"/>
    </row>
    <row r="68" spans="2:18" ht="13.5">
      <c r="B68" s="22"/>
      <c r="C68" s="220"/>
      <c r="D68" s="49"/>
      <c r="E68" s="221"/>
      <c r="F68" s="221"/>
      <c r="G68" s="221"/>
      <c r="H68" s="50"/>
      <c r="I68" s="221"/>
      <c r="J68" s="49"/>
      <c r="K68" s="221"/>
      <c r="L68" s="221"/>
      <c r="M68" s="221"/>
      <c r="N68" s="221"/>
      <c r="O68" s="221"/>
      <c r="P68" s="50"/>
      <c r="Q68" s="221"/>
      <c r="R68" s="23"/>
    </row>
    <row r="69" spans="2:18" ht="13.5">
      <c r="B69" s="22"/>
      <c r="C69" s="220"/>
      <c r="D69" s="49"/>
      <c r="E69" s="221"/>
      <c r="F69" s="221"/>
      <c r="G69" s="221"/>
      <c r="H69" s="50"/>
      <c r="I69" s="221"/>
      <c r="J69" s="49"/>
      <c r="K69" s="221"/>
      <c r="L69" s="221"/>
      <c r="M69" s="221"/>
      <c r="N69" s="221"/>
      <c r="O69" s="221"/>
      <c r="P69" s="50"/>
      <c r="Q69" s="221"/>
      <c r="R69" s="23"/>
    </row>
    <row r="70" spans="2:18" s="1" customFormat="1" ht="13.5">
      <c r="B70" s="31"/>
      <c r="C70" s="224"/>
      <c r="D70" s="51" t="s">
        <v>46</v>
      </c>
      <c r="E70" s="52"/>
      <c r="F70" s="52"/>
      <c r="G70" s="53" t="s">
        <v>47</v>
      </c>
      <c r="H70" s="54"/>
      <c r="I70" s="226"/>
      <c r="J70" s="51" t="s">
        <v>46</v>
      </c>
      <c r="K70" s="52"/>
      <c r="L70" s="52"/>
      <c r="M70" s="52"/>
      <c r="N70" s="53" t="s">
        <v>47</v>
      </c>
      <c r="O70" s="52"/>
      <c r="P70" s="54"/>
      <c r="Q70" s="226"/>
      <c r="R70" s="33"/>
    </row>
    <row r="71" spans="2:18" s="1" customFormat="1" ht="14.5" customHeight="1">
      <c r="B71" s="55"/>
      <c r="C71" s="204"/>
      <c r="D71" s="56"/>
      <c r="E71" s="56"/>
      <c r="F71" s="56"/>
      <c r="G71" s="56"/>
      <c r="H71" s="56"/>
      <c r="I71" s="56"/>
      <c r="J71" s="56"/>
      <c r="K71" s="56"/>
      <c r="L71" s="56"/>
      <c r="M71" s="56"/>
      <c r="N71" s="56"/>
      <c r="O71" s="56"/>
      <c r="P71" s="56"/>
      <c r="Q71" s="56"/>
      <c r="R71" s="57"/>
    </row>
    <row r="75" spans="2:18" s="1" customFormat="1" ht="7" customHeight="1">
      <c r="B75" s="58"/>
      <c r="C75" s="205"/>
      <c r="D75" s="59"/>
      <c r="E75" s="59"/>
      <c r="F75" s="59"/>
      <c r="G75" s="59"/>
      <c r="H75" s="59"/>
      <c r="I75" s="59"/>
      <c r="J75" s="59"/>
      <c r="K75" s="59"/>
      <c r="L75" s="59"/>
      <c r="M75" s="59"/>
      <c r="N75" s="59"/>
      <c r="O75" s="59"/>
      <c r="P75" s="59"/>
      <c r="Q75" s="59"/>
      <c r="R75" s="60"/>
    </row>
    <row r="76" spans="2:18" s="1" customFormat="1" ht="37" customHeight="1">
      <c r="B76" s="31"/>
      <c r="C76" s="271" t="s">
        <v>97</v>
      </c>
      <c r="D76" s="272"/>
      <c r="E76" s="272"/>
      <c r="F76" s="272"/>
      <c r="G76" s="272"/>
      <c r="H76" s="272"/>
      <c r="I76" s="272"/>
      <c r="J76" s="272"/>
      <c r="K76" s="272"/>
      <c r="L76" s="272"/>
      <c r="M76" s="272"/>
      <c r="N76" s="272"/>
      <c r="O76" s="272"/>
      <c r="P76" s="272"/>
      <c r="Q76" s="272"/>
      <c r="R76" s="33"/>
    </row>
    <row r="77" spans="2:18" s="1" customFormat="1" ht="7" customHeight="1">
      <c r="B77" s="31"/>
      <c r="C77" s="224"/>
      <c r="D77" s="226"/>
      <c r="E77" s="226"/>
      <c r="F77" s="226"/>
      <c r="G77" s="226"/>
      <c r="H77" s="226"/>
      <c r="I77" s="226"/>
      <c r="J77" s="226"/>
      <c r="K77" s="226"/>
      <c r="L77" s="226"/>
      <c r="M77" s="226"/>
      <c r="N77" s="226"/>
      <c r="O77" s="226"/>
      <c r="P77" s="226"/>
      <c r="Q77" s="226"/>
      <c r="R77" s="33"/>
    </row>
    <row r="78" spans="2:18" s="1" customFormat="1" ht="30" customHeight="1">
      <c r="B78" s="31"/>
      <c r="C78" s="206" t="s">
        <v>12</v>
      </c>
      <c r="D78" s="226"/>
      <c r="E78" s="226"/>
      <c r="F78" s="324" t="str">
        <f>F6</f>
        <v>VÝMĚNA KOTLŮ A TECHNOLOGIE KOTELNY
INSTALACE TERMOSTATICKÝCH VENTILŮ NA OTOPNÝCH TĚLESECH 
V OBJEKTU ZÁKLADNÍ ŠKOLY A MATEŘSKÉ ŠKOLY CERHOVICE, OKRES BEROUN</v>
      </c>
      <c r="G78" s="325"/>
      <c r="H78" s="325"/>
      <c r="I78" s="325"/>
      <c r="J78" s="325"/>
      <c r="K78" s="325"/>
      <c r="L78" s="325"/>
      <c r="M78" s="325"/>
      <c r="N78" s="325"/>
      <c r="O78" s="325"/>
      <c r="P78" s="325"/>
      <c r="Q78" s="226"/>
      <c r="R78" s="33"/>
    </row>
    <row r="79" spans="2:18" s="1" customFormat="1" ht="37" customHeight="1">
      <c r="B79" s="31"/>
      <c r="C79" s="207" t="s">
        <v>93</v>
      </c>
      <c r="D79" s="226"/>
      <c r="E79" s="226"/>
      <c r="F79" s="314" t="str">
        <f>F7</f>
        <v>SO - 03 - Elektroinstalace</v>
      </c>
      <c r="G79" s="315"/>
      <c r="H79" s="315"/>
      <c r="I79" s="315"/>
      <c r="J79" s="315"/>
      <c r="K79" s="315"/>
      <c r="L79" s="315"/>
      <c r="M79" s="315"/>
      <c r="N79" s="315"/>
      <c r="O79" s="315"/>
      <c r="P79" s="315"/>
      <c r="Q79" s="226"/>
      <c r="R79" s="33"/>
    </row>
    <row r="80" spans="2:18" s="1" customFormat="1" ht="7" customHeight="1">
      <c r="B80" s="31"/>
      <c r="C80" s="224"/>
      <c r="D80" s="226"/>
      <c r="E80" s="226"/>
      <c r="F80" s="226"/>
      <c r="G80" s="226"/>
      <c r="H80" s="226"/>
      <c r="I80" s="226"/>
      <c r="J80" s="226"/>
      <c r="K80" s="226"/>
      <c r="L80" s="226"/>
      <c r="M80" s="226"/>
      <c r="N80" s="226"/>
      <c r="O80" s="226"/>
      <c r="P80" s="226"/>
      <c r="Q80" s="226"/>
      <c r="R80" s="33"/>
    </row>
    <row r="81" spans="2:18" s="1" customFormat="1" ht="18" customHeight="1">
      <c r="B81" s="31"/>
      <c r="C81" s="206" t="s">
        <v>16</v>
      </c>
      <c r="D81" s="226"/>
      <c r="E81" s="226"/>
      <c r="F81" s="227" t="str">
        <f>F9</f>
        <v>Na Dražkách 217, 267 61 Cerhovice</v>
      </c>
      <c r="G81" s="226"/>
      <c r="H81" s="226"/>
      <c r="I81" s="226"/>
      <c r="J81" s="226"/>
      <c r="K81" s="225" t="s">
        <v>17</v>
      </c>
      <c r="L81" s="226"/>
      <c r="M81" s="290">
        <f>IF(O9="","",O9)</f>
        <v>44067</v>
      </c>
      <c r="N81" s="290"/>
      <c r="O81" s="290"/>
      <c r="P81" s="290"/>
      <c r="Q81" s="226"/>
      <c r="R81" s="33"/>
    </row>
    <row r="82" spans="2:18" s="1" customFormat="1" ht="7" customHeight="1">
      <c r="B82" s="31"/>
      <c r="C82" s="224"/>
      <c r="D82" s="226"/>
      <c r="E82" s="226"/>
      <c r="F82" s="226"/>
      <c r="G82" s="226"/>
      <c r="H82" s="226"/>
      <c r="I82" s="226"/>
      <c r="J82" s="226"/>
      <c r="K82" s="226"/>
      <c r="L82" s="226"/>
      <c r="M82" s="226"/>
      <c r="N82" s="226"/>
      <c r="O82" s="226"/>
      <c r="P82" s="226"/>
      <c r="Q82" s="226"/>
      <c r="R82" s="33"/>
    </row>
    <row r="83" spans="2:18" s="1" customFormat="1" ht="13.5">
      <c r="B83" s="31"/>
      <c r="C83" s="206" t="s">
        <v>20</v>
      </c>
      <c r="D83" s="226"/>
      <c r="E83" s="226"/>
      <c r="F83" s="227" t="str">
        <f>E12</f>
        <v>Městys Cerhovice, nám.Kapitána Kučery 10, 267 61 Cerhovice</v>
      </c>
      <c r="G83" s="226"/>
      <c r="H83" s="226"/>
      <c r="I83" s="226"/>
      <c r="J83" s="226"/>
      <c r="K83" s="225" t="s">
        <v>25</v>
      </c>
      <c r="L83" s="226"/>
      <c r="M83" s="316" t="str">
        <f>E18</f>
        <v>Ing. Karel Šimůnek</v>
      </c>
      <c r="N83" s="316"/>
      <c r="O83" s="316"/>
      <c r="P83" s="316"/>
      <c r="Q83" s="316"/>
      <c r="R83" s="33"/>
    </row>
    <row r="84" spans="2:18" s="1" customFormat="1" ht="14.5" customHeight="1">
      <c r="B84" s="31"/>
      <c r="C84" s="206" t="s">
        <v>23</v>
      </c>
      <c r="D84" s="226"/>
      <c r="E84" s="226"/>
      <c r="F84" s="227" t="str">
        <f>IF(E15="","",E15)</f>
        <v xml:space="preserve"> </v>
      </c>
      <c r="G84" s="226"/>
      <c r="H84" s="226"/>
      <c r="I84" s="226"/>
      <c r="J84" s="226"/>
      <c r="K84" s="225" t="s">
        <v>29</v>
      </c>
      <c r="L84" s="226"/>
      <c r="M84" s="316" t="str">
        <f>E21</f>
        <v>Ing. Karel Šimůnek</v>
      </c>
      <c r="N84" s="316"/>
      <c r="O84" s="316"/>
      <c r="P84" s="316"/>
      <c r="Q84" s="316"/>
      <c r="R84" s="33"/>
    </row>
    <row r="85" spans="2:18" s="1" customFormat="1" ht="10.4" customHeight="1">
      <c r="B85" s="31"/>
      <c r="C85" s="224"/>
      <c r="D85" s="226"/>
      <c r="E85" s="226"/>
      <c r="F85" s="226"/>
      <c r="G85" s="226"/>
      <c r="H85" s="226"/>
      <c r="I85" s="226"/>
      <c r="J85" s="226"/>
      <c r="K85" s="226"/>
      <c r="L85" s="226"/>
      <c r="M85" s="226"/>
      <c r="N85" s="226"/>
      <c r="O85" s="226"/>
      <c r="P85" s="226"/>
      <c r="Q85" s="226"/>
      <c r="R85" s="33"/>
    </row>
    <row r="86" spans="2:18" s="1" customFormat="1" ht="29.25" customHeight="1">
      <c r="B86" s="31"/>
      <c r="C86" s="327" t="s">
        <v>98</v>
      </c>
      <c r="D86" s="328"/>
      <c r="E86" s="328"/>
      <c r="F86" s="328"/>
      <c r="G86" s="328"/>
      <c r="H86" s="228"/>
      <c r="I86" s="228"/>
      <c r="J86" s="228"/>
      <c r="K86" s="228"/>
      <c r="L86" s="228"/>
      <c r="M86" s="228"/>
      <c r="N86" s="327" t="s">
        <v>99</v>
      </c>
      <c r="O86" s="328"/>
      <c r="P86" s="328"/>
      <c r="Q86" s="328"/>
      <c r="R86" s="33"/>
    </row>
    <row r="87" spans="2:18" s="1" customFormat="1" ht="10.4" customHeight="1">
      <c r="B87" s="31"/>
      <c r="C87" s="224"/>
      <c r="D87" s="226"/>
      <c r="E87" s="226"/>
      <c r="F87" s="226"/>
      <c r="G87" s="226"/>
      <c r="H87" s="226"/>
      <c r="I87" s="226"/>
      <c r="J87" s="226"/>
      <c r="K87" s="226"/>
      <c r="L87" s="226"/>
      <c r="M87" s="226"/>
      <c r="N87" s="226"/>
      <c r="O87" s="226"/>
      <c r="P87" s="226"/>
      <c r="Q87" s="226"/>
      <c r="R87" s="33"/>
    </row>
    <row r="88" spans="2:18" s="1" customFormat="1" ht="29.25" customHeight="1">
      <c r="B88" s="31"/>
      <c r="C88" s="208" t="s">
        <v>100</v>
      </c>
      <c r="D88" s="226"/>
      <c r="E88" s="226"/>
      <c r="F88" s="226"/>
      <c r="G88" s="226"/>
      <c r="H88" s="226"/>
      <c r="I88" s="226"/>
      <c r="J88" s="226"/>
      <c r="K88" s="226"/>
      <c r="L88" s="226"/>
      <c r="M88" s="226"/>
      <c r="N88" s="329">
        <f>N89+N91</f>
        <v>0</v>
      </c>
      <c r="O88" s="321"/>
      <c r="P88" s="321"/>
      <c r="Q88" s="321"/>
      <c r="R88" s="33"/>
    </row>
    <row r="89" spans="2:18" s="6" customFormat="1" ht="25" customHeight="1">
      <c r="B89" s="105"/>
      <c r="C89" s="209"/>
      <c r="D89" s="107" t="s">
        <v>104</v>
      </c>
      <c r="E89" s="222"/>
      <c r="F89" s="222"/>
      <c r="G89" s="222"/>
      <c r="H89" s="222"/>
      <c r="I89" s="222"/>
      <c r="J89" s="222"/>
      <c r="K89" s="222"/>
      <c r="L89" s="222"/>
      <c r="M89" s="222"/>
      <c r="N89" s="301">
        <f>N113</f>
        <v>0</v>
      </c>
      <c r="O89" s="326"/>
      <c r="P89" s="326"/>
      <c r="Q89" s="326"/>
      <c r="R89" s="108"/>
    </row>
    <row r="90" spans="2:18" s="7" customFormat="1" ht="19.9" customHeight="1">
      <c r="B90" s="109"/>
      <c r="C90" s="210"/>
      <c r="D90" s="111" t="s">
        <v>787</v>
      </c>
      <c r="E90" s="229"/>
      <c r="F90" s="229"/>
      <c r="G90" s="229"/>
      <c r="H90" s="229"/>
      <c r="I90" s="229"/>
      <c r="J90" s="229"/>
      <c r="K90" s="229"/>
      <c r="L90" s="229"/>
      <c r="M90" s="229"/>
      <c r="N90" s="319">
        <f>N114</f>
        <v>0</v>
      </c>
      <c r="O90" s="320"/>
      <c r="P90" s="320"/>
      <c r="Q90" s="320"/>
      <c r="R90" s="112"/>
    </row>
    <row r="91" spans="2:18" s="6" customFormat="1" ht="25" customHeight="1">
      <c r="B91" s="105"/>
      <c r="C91" s="209"/>
      <c r="D91" s="107" t="s">
        <v>257</v>
      </c>
      <c r="E91" s="222"/>
      <c r="F91" s="222"/>
      <c r="G91" s="222"/>
      <c r="H91" s="222"/>
      <c r="I91" s="222"/>
      <c r="J91" s="222"/>
      <c r="K91" s="222"/>
      <c r="L91" s="222"/>
      <c r="M91" s="222"/>
      <c r="N91" s="301">
        <f>N206</f>
        <v>0</v>
      </c>
      <c r="O91" s="326"/>
      <c r="P91" s="326"/>
      <c r="Q91" s="326"/>
      <c r="R91" s="108"/>
    </row>
    <row r="92" spans="2:18" s="1" customFormat="1" ht="21.75" customHeight="1">
      <c r="B92" s="31"/>
      <c r="C92" s="224"/>
      <c r="D92" s="226"/>
      <c r="E92" s="226"/>
      <c r="F92" s="226"/>
      <c r="G92" s="226"/>
      <c r="H92" s="226"/>
      <c r="I92" s="226"/>
      <c r="J92" s="226"/>
      <c r="K92" s="226"/>
      <c r="L92" s="226"/>
      <c r="M92" s="226"/>
      <c r="N92" s="226"/>
      <c r="O92" s="226"/>
      <c r="P92" s="226"/>
      <c r="Q92" s="226"/>
      <c r="R92" s="33"/>
    </row>
    <row r="93" spans="2:21" s="1" customFormat="1" ht="29.25" customHeight="1">
      <c r="B93" s="31"/>
      <c r="C93" s="208" t="s">
        <v>115</v>
      </c>
      <c r="D93" s="226"/>
      <c r="E93" s="226"/>
      <c r="F93" s="226"/>
      <c r="G93" s="226"/>
      <c r="H93" s="226"/>
      <c r="I93" s="226"/>
      <c r="J93" s="226"/>
      <c r="K93" s="226"/>
      <c r="L93" s="226"/>
      <c r="M93" s="226"/>
      <c r="N93" s="321">
        <v>0</v>
      </c>
      <c r="O93" s="322"/>
      <c r="P93" s="322"/>
      <c r="Q93" s="322"/>
      <c r="R93" s="33"/>
      <c r="T93" s="113"/>
      <c r="U93" s="114"/>
    </row>
    <row r="94" spans="2:18" s="1" customFormat="1" ht="18" customHeight="1">
      <c r="B94" s="31"/>
      <c r="C94" s="224"/>
      <c r="D94" s="226"/>
      <c r="E94" s="226"/>
      <c r="F94" s="226"/>
      <c r="G94" s="226"/>
      <c r="H94" s="226"/>
      <c r="I94" s="226"/>
      <c r="J94" s="226"/>
      <c r="K94" s="226"/>
      <c r="L94" s="226"/>
      <c r="M94" s="226"/>
      <c r="N94" s="226"/>
      <c r="O94" s="226"/>
      <c r="P94" s="226"/>
      <c r="Q94" s="226"/>
      <c r="R94" s="33"/>
    </row>
    <row r="95" spans="2:18" s="1" customFormat="1" ht="29.25" customHeight="1">
      <c r="B95" s="31"/>
      <c r="C95" s="211" t="s">
        <v>90</v>
      </c>
      <c r="D95" s="228"/>
      <c r="E95" s="228"/>
      <c r="F95" s="228"/>
      <c r="G95" s="228"/>
      <c r="H95" s="228"/>
      <c r="I95" s="228"/>
      <c r="J95" s="228"/>
      <c r="K95" s="228"/>
      <c r="L95" s="323">
        <f>ROUND(SUM(N88+N93),2)</f>
        <v>0</v>
      </c>
      <c r="M95" s="323"/>
      <c r="N95" s="323"/>
      <c r="O95" s="323"/>
      <c r="P95" s="323"/>
      <c r="Q95" s="323"/>
      <c r="R95" s="33"/>
    </row>
    <row r="96" spans="2:18" s="1" customFormat="1" ht="7" customHeight="1">
      <c r="B96" s="55"/>
      <c r="C96" s="204"/>
      <c r="D96" s="56"/>
      <c r="E96" s="56"/>
      <c r="F96" s="56"/>
      <c r="G96" s="56"/>
      <c r="H96" s="56"/>
      <c r="I96" s="56"/>
      <c r="J96" s="56"/>
      <c r="K96" s="56"/>
      <c r="L96" s="56"/>
      <c r="M96" s="56"/>
      <c r="N96" s="56"/>
      <c r="O96" s="56"/>
      <c r="P96" s="56"/>
      <c r="Q96" s="56"/>
      <c r="R96" s="57"/>
    </row>
    <row r="100" spans="2:18" s="1" customFormat="1" ht="7" customHeight="1">
      <c r="B100" s="58"/>
      <c r="C100" s="205"/>
      <c r="D100" s="59"/>
      <c r="E100" s="59"/>
      <c r="F100" s="59"/>
      <c r="G100" s="59"/>
      <c r="H100" s="59"/>
      <c r="I100" s="59"/>
      <c r="J100" s="59"/>
      <c r="K100" s="59"/>
      <c r="L100" s="59"/>
      <c r="M100" s="59"/>
      <c r="N100" s="59"/>
      <c r="O100" s="59"/>
      <c r="P100" s="59"/>
      <c r="Q100" s="59"/>
      <c r="R100" s="60"/>
    </row>
    <row r="101" spans="2:18" s="1" customFormat="1" ht="37" customHeight="1">
      <c r="B101" s="31"/>
      <c r="C101" s="271" t="s">
        <v>116</v>
      </c>
      <c r="D101" s="315"/>
      <c r="E101" s="315"/>
      <c r="F101" s="315"/>
      <c r="G101" s="315"/>
      <c r="H101" s="315"/>
      <c r="I101" s="315"/>
      <c r="J101" s="315"/>
      <c r="K101" s="315"/>
      <c r="L101" s="315"/>
      <c r="M101" s="315"/>
      <c r="N101" s="315"/>
      <c r="O101" s="315"/>
      <c r="P101" s="315"/>
      <c r="Q101" s="315"/>
      <c r="R101" s="33"/>
    </row>
    <row r="102" spans="2:18" s="1" customFormat="1" ht="7" customHeight="1">
      <c r="B102" s="31"/>
      <c r="C102" s="224"/>
      <c r="D102" s="226"/>
      <c r="E102" s="226"/>
      <c r="F102" s="226"/>
      <c r="G102" s="226"/>
      <c r="H102" s="226"/>
      <c r="I102" s="226"/>
      <c r="J102" s="226"/>
      <c r="K102" s="226"/>
      <c r="L102" s="226"/>
      <c r="M102" s="226"/>
      <c r="N102" s="226"/>
      <c r="O102" s="226"/>
      <c r="P102" s="226"/>
      <c r="Q102" s="226"/>
      <c r="R102" s="33"/>
    </row>
    <row r="103" spans="2:18" s="1" customFormat="1" ht="40.5" customHeight="1">
      <c r="B103" s="31"/>
      <c r="C103" s="206" t="s">
        <v>12</v>
      </c>
      <c r="D103" s="226"/>
      <c r="E103" s="226"/>
      <c r="F103" s="324" t="str">
        <f>F6</f>
        <v>VÝMĚNA KOTLŮ A TECHNOLOGIE KOTELNY
INSTALACE TERMOSTATICKÝCH VENTILŮ NA OTOPNÝCH TĚLESECH 
V OBJEKTU ZÁKLADNÍ ŠKOLY A MATEŘSKÉ ŠKOLY CERHOVICE, OKRES BEROUN</v>
      </c>
      <c r="G103" s="325"/>
      <c r="H103" s="325"/>
      <c r="I103" s="325"/>
      <c r="J103" s="325"/>
      <c r="K103" s="325"/>
      <c r="L103" s="325"/>
      <c r="M103" s="325"/>
      <c r="N103" s="325"/>
      <c r="O103" s="325"/>
      <c r="P103" s="325"/>
      <c r="Q103" s="226"/>
      <c r="R103" s="33"/>
    </row>
    <row r="104" spans="2:18" s="1" customFormat="1" ht="37" customHeight="1">
      <c r="B104" s="31"/>
      <c r="C104" s="207" t="s">
        <v>93</v>
      </c>
      <c r="D104" s="226"/>
      <c r="E104" s="226"/>
      <c r="F104" s="314" t="str">
        <f>F7</f>
        <v>SO - 03 - Elektroinstalace</v>
      </c>
      <c r="G104" s="315"/>
      <c r="H104" s="315"/>
      <c r="I104" s="315"/>
      <c r="J104" s="315"/>
      <c r="K104" s="315"/>
      <c r="L104" s="315"/>
      <c r="M104" s="315"/>
      <c r="N104" s="315"/>
      <c r="O104" s="315"/>
      <c r="P104" s="315"/>
      <c r="Q104" s="226"/>
      <c r="R104" s="33"/>
    </row>
    <row r="105" spans="2:18" s="1" customFormat="1" ht="7" customHeight="1">
      <c r="B105" s="31"/>
      <c r="C105" s="224"/>
      <c r="D105" s="226"/>
      <c r="E105" s="226"/>
      <c r="F105" s="226"/>
      <c r="G105" s="226"/>
      <c r="H105" s="226"/>
      <c r="I105" s="226"/>
      <c r="J105" s="226"/>
      <c r="K105" s="226"/>
      <c r="L105" s="226"/>
      <c r="M105" s="226"/>
      <c r="N105" s="226"/>
      <c r="O105" s="226"/>
      <c r="P105" s="226"/>
      <c r="Q105" s="226"/>
      <c r="R105" s="33"/>
    </row>
    <row r="106" spans="2:18" s="1" customFormat="1" ht="18" customHeight="1">
      <c r="B106" s="31"/>
      <c r="C106" s="206" t="s">
        <v>16</v>
      </c>
      <c r="D106" s="226"/>
      <c r="E106" s="226"/>
      <c r="F106" s="227" t="str">
        <f>F9</f>
        <v>Na Dražkách 217, 267 61 Cerhovice</v>
      </c>
      <c r="G106" s="226"/>
      <c r="H106" s="226"/>
      <c r="I106" s="226"/>
      <c r="J106" s="226"/>
      <c r="K106" s="225" t="s">
        <v>17</v>
      </c>
      <c r="L106" s="226"/>
      <c r="M106" s="290">
        <f>IF(O9="","",O9)</f>
        <v>44067</v>
      </c>
      <c r="N106" s="290"/>
      <c r="O106" s="290"/>
      <c r="P106" s="290"/>
      <c r="Q106" s="226"/>
      <c r="R106" s="33"/>
    </row>
    <row r="107" spans="2:18" s="1" customFormat="1" ht="7" customHeight="1">
      <c r="B107" s="31"/>
      <c r="C107" s="224"/>
      <c r="D107" s="226"/>
      <c r="E107" s="226"/>
      <c r="F107" s="226"/>
      <c r="G107" s="226"/>
      <c r="H107" s="226"/>
      <c r="I107" s="226"/>
      <c r="J107" s="226"/>
      <c r="K107" s="226"/>
      <c r="L107" s="226"/>
      <c r="M107" s="226"/>
      <c r="N107" s="226"/>
      <c r="O107" s="226"/>
      <c r="P107" s="226"/>
      <c r="Q107" s="226"/>
      <c r="R107" s="33"/>
    </row>
    <row r="108" spans="2:18" s="1" customFormat="1" ht="13.5">
      <c r="B108" s="31"/>
      <c r="C108" s="206" t="s">
        <v>20</v>
      </c>
      <c r="D108" s="226"/>
      <c r="E108" s="226"/>
      <c r="F108" s="227" t="str">
        <f>E12</f>
        <v>Městys Cerhovice, nám.Kapitána Kučery 10, 267 61 Cerhovice</v>
      </c>
      <c r="G108" s="226"/>
      <c r="H108" s="226"/>
      <c r="I108" s="226"/>
      <c r="J108" s="226"/>
      <c r="K108" s="225" t="s">
        <v>25</v>
      </c>
      <c r="L108" s="226"/>
      <c r="M108" s="316" t="str">
        <f>E18</f>
        <v>Ing. Karel Šimůnek</v>
      </c>
      <c r="N108" s="316"/>
      <c r="O108" s="316"/>
      <c r="P108" s="316"/>
      <c r="Q108" s="316"/>
      <c r="R108" s="33"/>
    </row>
    <row r="109" spans="2:18" s="1" customFormat="1" ht="14.5" customHeight="1">
      <c r="B109" s="31"/>
      <c r="C109" s="206" t="s">
        <v>23</v>
      </c>
      <c r="D109" s="226"/>
      <c r="E109" s="226"/>
      <c r="F109" s="227" t="str">
        <f>IF(E15="","",E15)</f>
        <v xml:space="preserve"> </v>
      </c>
      <c r="G109" s="226"/>
      <c r="H109" s="226"/>
      <c r="I109" s="226"/>
      <c r="J109" s="226"/>
      <c r="K109" s="225" t="s">
        <v>29</v>
      </c>
      <c r="L109" s="226"/>
      <c r="M109" s="316" t="str">
        <f>E21</f>
        <v>Ing. Karel Šimůnek</v>
      </c>
      <c r="N109" s="316"/>
      <c r="O109" s="316"/>
      <c r="P109" s="316"/>
      <c r="Q109" s="316"/>
      <c r="R109" s="33"/>
    </row>
    <row r="110" spans="2:18" s="1" customFormat="1" ht="10.4" customHeight="1">
      <c r="B110" s="31"/>
      <c r="C110" s="224"/>
      <c r="D110" s="226"/>
      <c r="E110" s="226"/>
      <c r="F110" s="226"/>
      <c r="G110" s="226"/>
      <c r="H110" s="226"/>
      <c r="I110" s="226"/>
      <c r="J110" s="226"/>
      <c r="K110" s="226"/>
      <c r="L110" s="226"/>
      <c r="M110" s="226"/>
      <c r="N110" s="226"/>
      <c r="O110" s="226"/>
      <c r="P110" s="226"/>
      <c r="Q110" s="226"/>
      <c r="R110" s="33"/>
    </row>
    <row r="111" spans="2:27" s="8" customFormat="1" ht="29.25" customHeight="1">
      <c r="B111" s="115"/>
      <c r="C111" s="212" t="s">
        <v>117</v>
      </c>
      <c r="D111" s="230" t="s">
        <v>118</v>
      </c>
      <c r="E111" s="230" t="s">
        <v>52</v>
      </c>
      <c r="F111" s="317" t="s">
        <v>119</v>
      </c>
      <c r="G111" s="317"/>
      <c r="H111" s="317"/>
      <c r="I111" s="317"/>
      <c r="J111" s="230" t="s">
        <v>120</v>
      </c>
      <c r="K111" s="230" t="s">
        <v>121</v>
      </c>
      <c r="L111" s="317" t="s">
        <v>122</v>
      </c>
      <c r="M111" s="317"/>
      <c r="N111" s="317" t="s">
        <v>99</v>
      </c>
      <c r="O111" s="317"/>
      <c r="P111" s="317"/>
      <c r="Q111" s="318"/>
      <c r="R111" s="118"/>
      <c r="T111" s="71"/>
      <c r="U111" s="72"/>
      <c r="V111" s="72"/>
      <c r="W111" s="72"/>
      <c r="X111" s="72"/>
      <c r="Y111" s="72"/>
      <c r="Z111" s="72"/>
      <c r="AA111" s="73"/>
    </row>
    <row r="112" spans="2:27" s="1" customFormat="1" ht="29.25" customHeight="1">
      <c r="B112" s="31"/>
      <c r="C112" s="213" t="s">
        <v>95</v>
      </c>
      <c r="D112" s="226"/>
      <c r="E112" s="226"/>
      <c r="F112" s="226"/>
      <c r="G112" s="226"/>
      <c r="H112" s="226"/>
      <c r="I112" s="226"/>
      <c r="J112" s="226"/>
      <c r="K112" s="226"/>
      <c r="L112" s="226"/>
      <c r="M112" s="226"/>
      <c r="N112" s="298">
        <f>N113</f>
        <v>0</v>
      </c>
      <c r="O112" s="299"/>
      <c r="P112" s="299"/>
      <c r="Q112" s="299"/>
      <c r="R112" s="33"/>
      <c r="T112" s="74"/>
      <c r="U112" s="223"/>
      <c r="V112" s="223"/>
      <c r="W112" s="119"/>
      <c r="X112" s="223"/>
      <c r="Y112" s="119"/>
      <c r="Z112" s="223"/>
      <c r="AA112" s="120"/>
    </row>
    <row r="113" spans="2:27" s="9" customFormat="1" ht="37.4" customHeight="1">
      <c r="B113" s="121"/>
      <c r="C113" s="214"/>
      <c r="D113" s="123" t="s">
        <v>104</v>
      </c>
      <c r="E113" s="123"/>
      <c r="F113" s="123"/>
      <c r="G113" s="123"/>
      <c r="H113" s="123"/>
      <c r="I113" s="123"/>
      <c r="J113" s="123"/>
      <c r="K113" s="123"/>
      <c r="L113" s="123"/>
      <c r="M113" s="123"/>
      <c r="N113" s="300">
        <f>N114</f>
        <v>0</v>
      </c>
      <c r="O113" s="301"/>
      <c r="P113" s="301"/>
      <c r="Q113" s="301"/>
      <c r="R113" s="124"/>
      <c r="T113" s="125"/>
      <c r="U113" s="122"/>
      <c r="V113" s="122"/>
      <c r="W113" s="126"/>
      <c r="X113" s="122"/>
      <c r="Y113" s="126"/>
      <c r="Z113" s="122"/>
      <c r="AA113" s="127"/>
    </row>
    <row r="114" spans="2:27" s="9" customFormat="1" ht="19.9" customHeight="1">
      <c r="B114" s="121"/>
      <c r="C114" s="214"/>
      <c r="D114" s="128" t="s">
        <v>787</v>
      </c>
      <c r="E114" s="128"/>
      <c r="F114" s="128"/>
      <c r="G114" s="128"/>
      <c r="H114" s="128"/>
      <c r="I114" s="128"/>
      <c r="J114" s="128"/>
      <c r="K114" s="128"/>
      <c r="L114" s="128"/>
      <c r="M114" s="128"/>
      <c r="N114" s="302">
        <f>SUM(N115:Q205)</f>
        <v>0</v>
      </c>
      <c r="O114" s="303"/>
      <c r="P114" s="303"/>
      <c r="Q114" s="303"/>
      <c r="R114" s="124"/>
      <c r="T114" s="125"/>
      <c r="U114" s="122"/>
      <c r="V114" s="122"/>
      <c r="W114" s="126"/>
      <c r="X114" s="122"/>
      <c r="Y114" s="126"/>
      <c r="Z114" s="122"/>
      <c r="AA114" s="127"/>
    </row>
    <row r="115" spans="2:27" s="9" customFormat="1" ht="29.25" customHeight="1">
      <c r="B115" s="121"/>
      <c r="C115" s="215" t="s">
        <v>76</v>
      </c>
      <c r="D115" s="130"/>
      <c r="E115" s="131" t="s">
        <v>717</v>
      </c>
      <c r="F115" s="294" t="s">
        <v>709</v>
      </c>
      <c r="G115" s="294"/>
      <c r="H115" s="294"/>
      <c r="I115" s="294"/>
      <c r="J115" s="132" t="s">
        <v>163</v>
      </c>
      <c r="K115" s="133">
        <v>1</v>
      </c>
      <c r="L115" s="345"/>
      <c r="M115" s="346"/>
      <c r="N115" s="347">
        <f>K115*L115</f>
        <v>0</v>
      </c>
      <c r="O115" s="347"/>
      <c r="P115" s="347"/>
      <c r="Q115" s="347"/>
      <c r="R115" s="124"/>
      <c r="T115" s="125"/>
      <c r="U115" s="122"/>
      <c r="V115" s="122"/>
      <c r="W115" s="126"/>
      <c r="X115" s="122"/>
      <c r="Y115" s="126"/>
      <c r="Z115" s="122"/>
      <c r="AA115" s="127"/>
    </row>
    <row r="116" spans="2:27" s="9" customFormat="1" ht="13.5" customHeight="1">
      <c r="B116" s="121"/>
      <c r="C116" s="215" t="s">
        <v>91</v>
      </c>
      <c r="D116" s="130"/>
      <c r="E116" s="131" t="s">
        <v>718</v>
      </c>
      <c r="F116" s="348" t="s">
        <v>830</v>
      </c>
      <c r="G116" s="348"/>
      <c r="H116" s="348"/>
      <c r="I116" s="348"/>
      <c r="J116" s="234" t="s">
        <v>624</v>
      </c>
      <c r="K116" s="232">
        <v>1</v>
      </c>
      <c r="L116" s="345"/>
      <c r="M116" s="346"/>
      <c r="N116" s="347">
        <f aca="true" t="shared" si="0" ref="N116:N203">K116*L116</f>
        <v>0</v>
      </c>
      <c r="O116" s="347"/>
      <c r="P116" s="347"/>
      <c r="Q116" s="347"/>
      <c r="R116" s="124"/>
      <c r="T116" s="125"/>
      <c r="U116" s="122"/>
      <c r="V116" s="122"/>
      <c r="W116" s="126"/>
      <c r="X116" s="122"/>
      <c r="Y116" s="126"/>
      <c r="Z116" s="122"/>
      <c r="AA116" s="127"/>
    </row>
    <row r="117" spans="2:27" s="9" customFormat="1" ht="13.5" customHeight="1">
      <c r="B117" s="121"/>
      <c r="C117" s="215" t="s">
        <v>127</v>
      </c>
      <c r="D117" s="130"/>
      <c r="E117" s="131" t="s">
        <v>719</v>
      </c>
      <c r="F117" s="348" t="s">
        <v>831</v>
      </c>
      <c r="G117" s="348"/>
      <c r="H117" s="348"/>
      <c r="I117" s="348"/>
      <c r="J117" s="234" t="s">
        <v>624</v>
      </c>
      <c r="K117" s="232">
        <v>1</v>
      </c>
      <c r="L117" s="345"/>
      <c r="M117" s="346"/>
      <c r="N117" s="347">
        <f t="shared" si="0"/>
        <v>0</v>
      </c>
      <c r="O117" s="347"/>
      <c r="P117" s="347"/>
      <c r="Q117" s="347"/>
      <c r="R117" s="124"/>
      <c r="T117" s="125"/>
      <c r="U117" s="122"/>
      <c r="V117" s="122"/>
      <c r="W117" s="126"/>
      <c r="X117" s="122"/>
      <c r="Y117" s="126"/>
      <c r="Z117" s="122"/>
      <c r="AA117" s="127"/>
    </row>
    <row r="118" spans="2:27" s="9" customFormat="1" ht="13.5" customHeight="1">
      <c r="B118" s="121"/>
      <c r="C118" s="215" t="s">
        <v>125</v>
      </c>
      <c r="D118" s="130"/>
      <c r="E118" s="131" t="s">
        <v>720</v>
      </c>
      <c r="F118" s="348" t="s">
        <v>832</v>
      </c>
      <c r="G118" s="348"/>
      <c r="H118" s="348"/>
      <c r="I118" s="348"/>
      <c r="J118" s="234" t="s">
        <v>624</v>
      </c>
      <c r="K118" s="232">
        <v>1</v>
      </c>
      <c r="L118" s="345"/>
      <c r="M118" s="346"/>
      <c r="N118" s="347">
        <f t="shared" si="0"/>
        <v>0</v>
      </c>
      <c r="O118" s="347"/>
      <c r="P118" s="347"/>
      <c r="Q118" s="347"/>
      <c r="R118" s="124"/>
      <c r="T118" s="125"/>
      <c r="U118" s="122"/>
      <c r="V118" s="122"/>
      <c r="W118" s="126"/>
      <c r="X118" s="122"/>
      <c r="Y118" s="126"/>
      <c r="Z118" s="122"/>
      <c r="AA118" s="127"/>
    </row>
    <row r="119" spans="2:27" s="9" customFormat="1" ht="13.5" customHeight="1">
      <c r="B119" s="121"/>
      <c r="C119" s="215" t="s">
        <v>132</v>
      </c>
      <c r="D119" s="130"/>
      <c r="E119" s="131" t="s">
        <v>721</v>
      </c>
      <c r="F119" s="348" t="s">
        <v>833</v>
      </c>
      <c r="G119" s="348"/>
      <c r="H119" s="348"/>
      <c r="I119" s="348"/>
      <c r="J119" s="234" t="s">
        <v>624</v>
      </c>
      <c r="K119" s="232">
        <v>1</v>
      </c>
      <c r="L119" s="345"/>
      <c r="M119" s="346"/>
      <c r="N119" s="347">
        <f t="shared" si="0"/>
        <v>0</v>
      </c>
      <c r="O119" s="347"/>
      <c r="P119" s="347"/>
      <c r="Q119" s="347"/>
      <c r="R119" s="124"/>
      <c r="T119" s="125"/>
      <c r="U119" s="122"/>
      <c r="V119" s="122"/>
      <c r="W119" s="126"/>
      <c r="X119" s="122"/>
      <c r="Y119" s="126"/>
      <c r="Z119" s="122"/>
      <c r="AA119" s="127"/>
    </row>
    <row r="120" spans="2:27" s="9" customFormat="1" ht="13.5" customHeight="1">
      <c r="B120" s="121"/>
      <c r="C120" s="215" t="s">
        <v>134</v>
      </c>
      <c r="D120" s="130"/>
      <c r="E120" s="131" t="s">
        <v>722</v>
      </c>
      <c r="F120" s="348" t="s">
        <v>834</v>
      </c>
      <c r="G120" s="348"/>
      <c r="H120" s="348"/>
      <c r="I120" s="348"/>
      <c r="J120" s="234" t="s">
        <v>624</v>
      </c>
      <c r="K120" s="232">
        <v>1</v>
      </c>
      <c r="L120" s="345"/>
      <c r="M120" s="346"/>
      <c r="N120" s="347">
        <f t="shared" si="0"/>
        <v>0</v>
      </c>
      <c r="O120" s="347"/>
      <c r="P120" s="347"/>
      <c r="Q120" s="347"/>
      <c r="R120" s="124"/>
      <c r="T120" s="125"/>
      <c r="U120" s="122"/>
      <c r="V120" s="122"/>
      <c r="W120" s="126"/>
      <c r="X120" s="122"/>
      <c r="Y120" s="126"/>
      <c r="Z120" s="122"/>
      <c r="AA120" s="127"/>
    </row>
    <row r="121" spans="2:27" s="9" customFormat="1" ht="13.5" customHeight="1">
      <c r="B121" s="121"/>
      <c r="C121" s="215" t="s">
        <v>135</v>
      </c>
      <c r="D121" s="130"/>
      <c r="E121" s="131" t="s">
        <v>723</v>
      </c>
      <c r="F121" s="348" t="s">
        <v>835</v>
      </c>
      <c r="G121" s="348"/>
      <c r="H121" s="348"/>
      <c r="I121" s="348"/>
      <c r="J121" s="234" t="s">
        <v>624</v>
      </c>
      <c r="K121" s="232">
        <v>1</v>
      </c>
      <c r="L121" s="345"/>
      <c r="M121" s="346"/>
      <c r="N121" s="347">
        <f t="shared" si="0"/>
        <v>0</v>
      </c>
      <c r="O121" s="347"/>
      <c r="P121" s="347"/>
      <c r="Q121" s="347"/>
      <c r="R121" s="124"/>
      <c r="T121" s="125"/>
      <c r="U121" s="122"/>
      <c r="V121" s="122"/>
      <c r="W121" s="126"/>
      <c r="X121" s="122"/>
      <c r="Y121" s="126"/>
      <c r="Z121" s="122"/>
      <c r="AA121" s="127"/>
    </row>
    <row r="122" spans="2:27" s="9" customFormat="1" ht="13.5" customHeight="1">
      <c r="B122" s="121"/>
      <c r="C122" s="215" t="s">
        <v>137</v>
      </c>
      <c r="D122" s="130"/>
      <c r="E122" s="131" t="s">
        <v>724</v>
      </c>
      <c r="F122" s="348" t="s">
        <v>836</v>
      </c>
      <c r="G122" s="348"/>
      <c r="H122" s="348"/>
      <c r="I122" s="348"/>
      <c r="J122" s="234" t="s">
        <v>624</v>
      </c>
      <c r="K122" s="232">
        <v>1</v>
      </c>
      <c r="L122" s="345"/>
      <c r="M122" s="346"/>
      <c r="N122" s="347">
        <f t="shared" si="0"/>
        <v>0</v>
      </c>
      <c r="O122" s="347"/>
      <c r="P122" s="347"/>
      <c r="Q122" s="347"/>
      <c r="R122" s="124"/>
      <c r="T122" s="125"/>
      <c r="U122" s="122"/>
      <c r="V122" s="122"/>
      <c r="W122" s="126"/>
      <c r="X122" s="122"/>
      <c r="Y122" s="126"/>
      <c r="Z122" s="122"/>
      <c r="AA122" s="127"/>
    </row>
    <row r="123" spans="2:27" s="9" customFormat="1" ht="13.5" customHeight="1">
      <c r="B123" s="121"/>
      <c r="C123" s="215" t="s">
        <v>140</v>
      </c>
      <c r="D123" s="130"/>
      <c r="E123" s="131" t="s">
        <v>725</v>
      </c>
      <c r="F123" s="348" t="s">
        <v>837</v>
      </c>
      <c r="G123" s="348"/>
      <c r="H123" s="348"/>
      <c r="I123" s="348"/>
      <c r="J123" s="234" t="s">
        <v>624</v>
      </c>
      <c r="K123" s="232">
        <f>K122</f>
        <v>1</v>
      </c>
      <c r="L123" s="345"/>
      <c r="M123" s="346"/>
      <c r="N123" s="347">
        <f t="shared" si="0"/>
        <v>0</v>
      </c>
      <c r="O123" s="347"/>
      <c r="P123" s="347"/>
      <c r="Q123" s="347"/>
      <c r="R123" s="124"/>
      <c r="T123" s="125"/>
      <c r="U123" s="122"/>
      <c r="V123" s="122"/>
      <c r="W123" s="126"/>
      <c r="X123" s="122"/>
      <c r="Y123" s="126"/>
      <c r="Z123" s="122"/>
      <c r="AA123" s="127"/>
    </row>
    <row r="124" spans="2:27" s="9" customFormat="1" ht="13.5" customHeight="1">
      <c r="B124" s="121"/>
      <c r="C124" s="215" t="s">
        <v>142</v>
      </c>
      <c r="D124" s="130"/>
      <c r="E124" s="131" t="s">
        <v>726</v>
      </c>
      <c r="F124" s="348" t="s">
        <v>838</v>
      </c>
      <c r="G124" s="348"/>
      <c r="H124" s="348"/>
      <c r="I124" s="348"/>
      <c r="J124" s="234" t="s">
        <v>624</v>
      </c>
      <c r="K124" s="232">
        <f>K123</f>
        <v>1</v>
      </c>
      <c r="L124" s="345"/>
      <c r="M124" s="346"/>
      <c r="N124" s="347">
        <f t="shared" si="0"/>
        <v>0</v>
      </c>
      <c r="O124" s="347"/>
      <c r="P124" s="347"/>
      <c r="Q124" s="347"/>
      <c r="R124" s="124"/>
      <c r="T124" s="125"/>
      <c r="U124" s="122"/>
      <c r="V124" s="122"/>
      <c r="W124" s="126"/>
      <c r="X124" s="122"/>
      <c r="Y124" s="126"/>
      <c r="Z124" s="122"/>
      <c r="AA124" s="127"/>
    </row>
    <row r="125" spans="2:27" s="9" customFormat="1" ht="13.5" customHeight="1">
      <c r="B125" s="121"/>
      <c r="C125" s="215" t="s">
        <v>144</v>
      </c>
      <c r="D125" s="130"/>
      <c r="E125" s="131" t="s">
        <v>727</v>
      </c>
      <c r="F125" s="348" t="s">
        <v>839</v>
      </c>
      <c r="G125" s="348"/>
      <c r="H125" s="348"/>
      <c r="I125" s="348"/>
      <c r="J125" s="234" t="s">
        <v>624</v>
      </c>
      <c r="K125" s="232">
        <v>1</v>
      </c>
      <c r="L125" s="345"/>
      <c r="M125" s="346"/>
      <c r="N125" s="347">
        <f t="shared" si="0"/>
        <v>0</v>
      </c>
      <c r="O125" s="347"/>
      <c r="P125" s="347"/>
      <c r="Q125" s="347"/>
      <c r="R125" s="124"/>
      <c r="T125" s="125"/>
      <c r="U125" s="122"/>
      <c r="V125" s="122"/>
      <c r="W125" s="126"/>
      <c r="X125" s="122"/>
      <c r="Y125" s="126"/>
      <c r="Z125" s="122"/>
      <c r="AA125" s="127"/>
    </row>
    <row r="126" spans="2:27" s="9" customFormat="1" ht="13.5" customHeight="1">
      <c r="B126" s="121"/>
      <c r="C126" s="215" t="s">
        <v>146</v>
      </c>
      <c r="D126" s="130"/>
      <c r="E126" s="131" t="s">
        <v>728</v>
      </c>
      <c r="F126" s="348" t="s">
        <v>840</v>
      </c>
      <c r="G126" s="348"/>
      <c r="H126" s="348"/>
      <c r="I126" s="348"/>
      <c r="J126" s="234" t="s">
        <v>624</v>
      </c>
      <c r="K126" s="232">
        <v>1</v>
      </c>
      <c r="L126" s="345"/>
      <c r="M126" s="346"/>
      <c r="N126" s="347">
        <f t="shared" si="0"/>
        <v>0</v>
      </c>
      <c r="O126" s="347"/>
      <c r="P126" s="347"/>
      <c r="Q126" s="347"/>
      <c r="R126" s="124"/>
      <c r="T126" s="125"/>
      <c r="U126" s="122"/>
      <c r="V126" s="122"/>
      <c r="W126" s="126"/>
      <c r="X126" s="122"/>
      <c r="Y126" s="126"/>
      <c r="Z126" s="122"/>
      <c r="AA126" s="127"/>
    </row>
    <row r="127" spans="2:27" s="9" customFormat="1" ht="13.5" customHeight="1">
      <c r="B127" s="121"/>
      <c r="C127" s="215" t="s">
        <v>148</v>
      </c>
      <c r="D127" s="130"/>
      <c r="E127" s="131" t="s">
        <v>729</v>
      </c>
      <c r="F127" s="348" t="s">
        <v>841</v>
      </c>
      <c r="G127" s="348"/>
      <c r="H127" s="348"/>
      <c r="I127" s="348"/>
      <c r="J127" s="234" t="s">
        <v>624</v>
      </c>
      <c r="K127" s="232">
        <v>1</v>
      </c>
      <c r="L127" s="345"/>
      <c r="M127" s="346"/>
      <c r="N127" s="347">
        <f t="shared" si="0"/>
        <v>0</v>
      </c>
      <c r="O127" s="347"/>
      <c r="P127" s="347"/>
      <c r="Q127" s="347"/>
      <c r="R127" s="124"/>
      <c r="T127" s="125"/>
      <c r="U127" s="122"/>
      <c r="V127" s="122"/>
      <c r="W127" s="126"/>
      <c r="X127" s="122"/>
      <c r="Y127" s="126"/>
      <c r="Z127" s="122"/>
      <c r="AA127" s="127"/>
    </row>
    <row r="128" spans="2:27" s="9" customFormat="1" ht="13.5" customHeight="1">
      <c r="B128" s="121"/>
      <c r="C128" s="215" t="s">
        <v>150</v>
      </c>
      <c r="D128" s="130"/>
      <c r="E128" s="131" t="s">
        <v>730</v>
      </c>
      <c r="F128" s="348" t="s">
        <v>838</v>
      </c>
      <c r="G128" s="348"/>
      <c r="H128" s="348"/>
      <c r="I128" s="348"/>
      <c r="J128" s="234" t="s">
        <v>624</v>
      </c>
      <c r="K128" s="232">
        <v>2</v>
      </c>
      <c r="L128" s="345"/>
      <c r="M128" s="346"/>
      <c r="N128" s="347">
        <f t="shared" si="0"/>
        <v>0</v>
      </c>
      <c r="O128" s="347"/>
      <c r="P128" s="347"/>
      <c r="Q128" s="347"/>
      <c r="R128" s="124"/>
      <c r="T128" s="125"/>
      <c r="U128" s="122"/>
      <c r="V128" s="122"/>
      <c r="W128" s="126"/>
      <c r="X128" s="122"/>
      <c r="Y128" s="126"/>
      <c r="Z128" s="122"/>
      <c r="AA128" s="127"/>
    </row>
    <row r="129" spans="2:27" s="9" customFormat="1" ht="13.5" customHeight="1">
      <c r="B129" s="121"/>
      <c r="C129" s="215" t="s">
        <v>7</v>
      </c>
      <c r="D129" s="130"/>
      <c r="E129" s="131" t="s">
        <v>731</v>
      </c>
      <c r="F129" s="348" t="s">
        <v>842</v>
      </c>
      <c r="G129" s="348"/>
      <c r="H129" s="348"/>
      <c r="I129" s="348"/>
      <c r="J129" s="234" t="s">
        <v>624</v>
      </c>
      <c r="K129" s="232">
        <v>2</v>
      </c>
      <c r="L129" s="345"/>
      <c r="M129" s="346"/>
      <c r="N129" s="347">
        <f t="shared" si="0"/>
        <v>0</v>
      </c>
      <c r="O129" s="347"/>
      <c r="P129" s="347"/>
      <c r="Q129" s="347"/>
      <c r="R129" s="124"/>
      <c r="T129" s="125"/>
      <c r="U129" s="122"/>
      <c r="V129" s="122"/>
      <c r="W129" s="126"/>
      <c r="X129" s="122"/>
      <c r="Y129" s="126"/>
      <c r="Z129" s="122"/>
      <c r="AA129" s="127"/>
    </row>
    <row r="130" spans="2:27" s="9" customFormat="1" ht="13.5" customHeight="1">
      <c r="B130" s="121"/>
      <c r="C130" s="215" t="s">
        <v>133</v>
      </c>
      <c r="D130" s="130"/>
      <c r="E130" s="131" t="s">
        <v>732</v>
      </c>
      <c r="F130" s="348" t="s">
        <v>843</v>
      </c>
      <c r="G130" s="348"/>
      <c r="H130" s="348"/>
      <c r="I130" s="348"/>
      <c r="J130" s="234" t="s">
        <v>624</v>
      </c>
      <c r="K130" s="232">
        <v>12</v>
      </c>
      <c r="L130" s="345"/>
      <c r="M130" s="346"/>
      <c r="N130" s="347">
        <f t="shared" si="0"/>
        <v>0</v>
      </c>
      <c r="O130" s="347"/>
      <c r="P130" s="347"/>
      <c r="Q130" s="347"/>
      <c r="R130" s="124"/>
      <c r="T130" s="125"/>
      <c r="U130" s="122"/>
      <c r="V130" s="122"/>
      <c r="W130" s="126"/>
      <c r="X130" s="122"/>
      <c r="Y130" s="126"/>
      <c r="Z130" s="122"/>
      <c r="AA130" s="127"/>
    </row>
    <row r="131" spans="2:27" s="9" customFormat="1" ht="13.5" customHeight="1">
      <c r="B131" s="121"/>
      <c r="C131" s="215" t="s">
        <v>154</v>
      </c>
      <c r="D131" s="130"/>
      <c r="E131" s="131" t="s">
        <v>733</v>
      </c>
      <c r="F131" s="348" t="s">
        <v>838</v>
      </c>
      <c r="G131" s="348"/>
      <c r="H131" s="348"/>
      <c r="I131" s="348"/>
      <c r="J131" s="234" t="s">
        <v>624</v>
      </c>
      <c r="K131" s="232">
        <v>7</v>
      </c>
      <c r="L131" s="345"/>
      <c r="M131" s="346"/>
      <c r="N131" s="347">
        <f t="shared" si="0"/>
        <v>0</v>
      </c>
      <c r="O131" s="347"/>
      <c r="P131" s="347"/>
      <c r="Q131" s="347"/>
      <c r="R131" s="124"/>
      <c r="T131" s="125"/>
      <c r="U131" s="122"/>
      <c r="V131" s="122"/>
      <c r="W131" s="126"/>
      <c r="X131" s="122"/>
      <c r="Y131" s="126"/>
      <c r="Z131" s="122"/>
      <c r="AA131" s="127"/>
    </row>
    <row r="132" spans="2:27" s="9" customFormat="1" ht="13.5" customHeight="1">
      <c r="B132" s="121"/>
      <c r="C132" s="215" t="s">
        <v>156</v>
      </c>
      <c r="D132" s="130"/>
      <c r="E132" s="131" t="s">
        <v>734</v>
      </c>
      <c r="F132" s="348" t="s">
        <v>839</v>
      </c>
      <c r="G132" s="348"/>
      <c r="H132" s="348"/>
      <c r="I132" s="348"/>
      <c r="J132" s="234" t="s">
        <v>624</v>
      </c>
      <c r="K132" s="232">
        <v>24</v>
      </c>
      <c r="L132" s="345"/>
      <c r="M132" s="346"/>
      <c r="N132" s="347">
        <f t="shared" si="0"/>
        <v>0</v>
      </c>
      <c r="O132" s="347"/>
      <c r="P132" s="347"/>
      <c r="Q132" s="347"/>
      <c r="R132" s="124"/>
      <c r="T132" s="125"/>
      <c r="U132" s="122"/>
      <c r="V132" s="122"/>
      <c r="W132" s="126"/>
      <c r="X132" s="122"/>
      <c r="Y132" s="126"/>
      <c r="Z132" s="122"/>
      <c r="AA132" s="127"/>
    </row>
    <row r="133" spans="2:27" s="9" customFormat="1" ht="13.5" customHeight="1">
      <c r="B133" s="121"/>
      <c r="C133" s="215" t="s">
        <v>159</v>
      </c>
      <c r="D133" s="130"/>
      <c r="E133" s="131" t="s">
        <v>735</v>
      </c>
      <c r="F133" s="348" t="s">
        <v>844</v>
      </c>
      <c r="G133" s="348"/>
      <c r="H133" s="348"/>
      <c r="I133" s="348"/>
      <c r="J133" s="234" t="s">
        <v>624</v>
      </c>
      <c r="K133" s="232">
        <v>1</v>
      </c>
      <c r="L133" s="345"/>
      <c r="M133" s="346"/>
      <c r="N133" s="347">
        <f t="shared" si="0"/>
        <v>0</v>
      </c>
      <c r="O133" s="347"/>
      <c r="P133" s="347"/>
      <c r="Q133" s="347"/>
      <c r="R133" s="124"/>
      <c r="T133" s="125"/>
      <c r="U133" s="122"/>
      <c r="V133" s="122"/>
      <c r="W133" s="126"/>
      <c r="X133" s="122"/>
      <c r="Y133" s="126"/>
      <c r="Z133" s="122"/>
      <c r="AA133" s="127"/>
    </row>
    <row r="134" spans="2:27" s="9" customFormat="1" ht="13.5" customHeight="1">
      <c r="B134" s="121"/>
      <c r="C134" s="215" t="s">
        <v>161</v>
      </c>
      <c r="D134" s="130"/>
      <c r="E134" s="131" t="s">
        <v>736</v>
      </c>
      <c r="F134" s="348" t="s">
        <v>845</v>
      </c>
      <c r="G134" s="348"/>
      <c r="H134" s="348"/>
      <c r="I134" s="348"/>
      <c r="J134" s="234" t="s">
        <v>624</v>
      </c>
      <c r="K134" s="232">
        <v>1</v>
      </c>
      <c r="L134" s="345"/>
      <c r="M134" s="346"/>
      <c r="N134" s="347">
        <f t="shared" si="0"/>
        <v>0</v>
      </c>
      <c r="O134" s="347"/>
      <c r="P134" s="347"/>
      <c r="Q134" s="347"/>
      <c r="R134" s="124"/>
      <c r="T134" s="125"/>
      <c r="U134" s="122"/>
      <c r="V134" s="122"/>
      <c r="W134" s="126"/>
      <c r="X134" s="122"/>
      <c r="Y134" s="126"/>
      <c r="Z134" s="122"/>
      <c r="AA134" s="127"/>
    </row>
    <row r="135" spans="2:27" s="9" customFormat="1" ht="13.5" customHeight="1">
      <c r="B135" s="121"/>
      <c r="C135" s="215" t="s">
        <v>6</v>
      </c>
      <c r="D135" s="130"/>
      <c r="E135" s="131" t="s">
        <v>737</v>
      </c>
      <c r="F135" s="348" t="s">
        <v>838</v>
      </c>
      <c r="G135" s="348"/>
      <c r="H135" s="348"/>
      <c r="I135" s="348"/>
      <c r="J135" s="234" t="s">
        <v>624</v>
      </c>
      <c r="K135" s="232">
        <v>3</v>
      </c>
      <c r="L135" s="345"/>
      <c r="M135" s="346"/>
      <c r="N135" s="347">
        <f t="shared" si="0"/>
        <v>0</v>
      </c>
      <c r="O135" s="347"/>
      <c r="P135" s="347"/>
      <c r="Q135" s="347"/>
      <c r="R135" s="124"/>
      <c r="T135" s="125"/>
      <c r="U135" s="122"/>
      <c r="V135" s="122"/>
      <c r="W135" s="126"/>
      <c r="X135" s="122"/>
      <c r="Y135" s="126"/>
      <c r="Z135" s="122"/>
      <c r="AA135" s="127"/>
    </row>
    <row r="136" spans="2:27" s="9" customFormat="1" ht="13.5" customHeight="1">
      <c r="B136" s="121"/>
      <c r="C136" s="215" t="s">
        <v>641</v>
      </c>
      <c r="D136" s="130"/>
      <c r="E136" s="131" t="s">
        <v>738</v>
      </c>
      <c r="F136" s="348" t="s">
        <v>839</v>
      </c>
      <c r="G136" s="348"/>
      <c r="H136" s="348"/>
      <c r="I136" s="348"/>
      <c r="J136" s="234" t="s">
        <v>624</v>
      </c>
      <c r="K136" s="232">
        <v>3</v>
      </c>
      <c r="L136" s="345"/>
      <c r="M136" s="346"/>
      <c r="N136" s="347">
        <f t="shared" si="0"/>
        <v>0</v>
      </c>
      <c r="O136" s="347"/>
      <c r="P136" s="347"/>
      <c r="Q136" s="347"/>
      <c r="R136" s="124"/>
      <c r="T136" s="125"/>
      <c r="U136" s="122"/>
      <c r="V136" s="122"/>
      <c r="W136" s="126"/>
      <c r="X136" s="122"/>
      <c r="Y136" s="126"/>
      <c r="Z136" s="122"/>
      <c r="AA136" s="127"/>
    </row>
    <row r="137" spans="2:27" s="9" customFormat="1" ht="13.5" customHeight="1">
      <c r="B137" s="121"/>
      <c r="C137" s="215" t="s">
        <v>790</v>
      </c>
      <c r="D137" s="130"/>
      <c r="E137" s="131" t="s">
        <v>739</v>
      </c>
      <c r="F137" s="348" t="s">
        <v>846</v>
      </c>
      <c r="G137" s="348"/>
      <c r="H137" s="348"/>
      <c r="I137" s="348"/>
      <c r="J137" s="234" t="s">
        <v>624</v>
      </c>
      <c r="K137" s="232">
        <v>1</v>
      </c>
      <c r="L137" s="345"/>
      <c r="M137" s="346"/>
      <c r="N137" s="347">
        <f t="shared" si="0"/>
        <v>0</v>
      </c>
      <c r="O137" s="347"/>
      <c r="P137" s="347"/>
      <c r="Q137" s="347"/>
      <c r="R137" s="124"/>
      <c r="T137" s="125"/>
      <c r="U137" s="122"/>
      <c r="V137" s="122"/>
      <c r="W137" s="126"/>
      <c r="X137" s="122"/>
      <c r="Y137" s="126"/>
      <c r="Z137" s="122"/>
      <c r="AA137" s="127"/>
    </row>
    <row r="138" spans="2:27" s="9" customFormat="1" ht="13.5" customHeight="1">
      <c r="B138" s="121"/>
      <c r="C138" s="215" t="s">
        <v>165</v>
      </c>
      <c r="D138" s="130"/>
      <c r="E138" s="131" t="s">
        <v>740</v>
      </c>
      <c r="F138" s="348" t="s">
        <v>847</v>
      </c>
      <c r="G138" s="348"/>
      <c r="H138" s="348"/>
      <c r="I138" s="348"/>
      <c r="J138" s="234" t="s">
        <v>624</v>
      </c>
      <c r="K138" s="232">
        <v>1</v>
      </c>
      <c r="L138" s="345"/>
      <c r="M138" s="346"/>
      <c r="N138" s="347">
        <f t="shared" si="0"/>
        <v>0</v>
      </c>
      <c r="O138" s="347"/>
      <c r="P138" s="347"/>
      <c r="Q138" s="347"/>
      <c r="R138" s="124"/>
      <c r="T138" s="125"/>
      <c r="U138" s="122"/>
      <c r="V138" s="122"/>
      <c r="W138" s="126"/>
      <c r="X138" s="122"/>
      <c r="Y138" s="126"/>
      <c r="Z138" s="122"/>
      <c r="AA138" s="127"/>
    </row>
    <row r="139" spans="2:27" s="9" customFormat="1" ht="13.5" customHeight="1">
      <c r="B139" s="121"/>
      <c r="C139" s="215" t="s">
        <v>167</v>
      </c>
      <c r="D139" s="130"/>
      <c r="E139" s="131" t="s">
        <v>741</v>
      </c>
      <c r="F139" s="348" t="s">
        <v>848</v>
      </c>
      <c r="G139" s="348"/>
      <c r="H139" s="348"/>
      <c r="I139" s="348"/>
      <c r="J139" s="234" t="s">
        <v>624</v>
      </c>
      <c r="K139" s="232">
        <v>1</v>
      </c>
      <c r="L139" s="345"/>
      <c r="M139" s="346"/>
      <c r="N139" s="347">
        <f t="shared" si="0"/>
        <v>0</v>
      </c>
      <c r="O139" s="347"/>
      <c r="P139" s="347"/>
      <c r="Q139" s="347"/>
      <c r="R139" s="124"/>
      <c r="T139" s="125"/>
      <c r="U139" s="122"/>
      <c r="V139" s="122"/>
      <c r="W139" s="126"/>
      <c r="X139" s="122"/>
      <c r="Y139" s="126"/>
      <c r="Z139" s="122"/>
      <c r="AA139" s="127"/>
    </row>
    <row r="140" spans="2:27" s="9" customFormat="1" ht="13.5" customHeight="1">
      <c r="B140" s="121"/>
      <c r="C140" s="215" t="s">
        <v>646</v>
      </c>
      <c r="D140" s="130"/>
      <c r="E140" s="131" t="s">
        <v>742</v>
      </c>
      <c r="F140" s="348" t="s">
        <v>849</v>
      </c>
      <c r="G140" s="348"/>
      <c r="H140" s="348"/>
      <c r="I140" s="348"/>
      <c r="J140" s="234" t="s">
        <v>624</v>
      </c>
      <c r="K140" s="232">
        <v>6</v>
      </c>
      <c r="L140" s="345"/>
      <c r="M140" s="346"/>
      <c r="N140" s="347">
        <f t="shared" si="0"/>
        <v>0</v>
      </c>
      <c r="O140" s="347"/>
      <c r="P140" s="347"/>
      <c r="Q140" s="347"/>
      <c r="R140" s="124"/>
      <c r="T140" s="125"/>
      <c r="U140" s="122"/>
      <c r="V140" s="122"/>
      <c r="W140" s="126"/>
      <c r="X140" s="122"/>
      <c r="Y140" s="126"/>
      <c r="Z140" s="122"/>
      <c r="AA140" s="127"/>
    </row>
    <row r="141" spans="2:27" s="9" customFormat="1" ht="13.5" customHeight="1">
      <c r="B141" s="121"/>
      <c r="C141" s="215" t="s">
        <v>171</v>
      </c>
      <c r="D141" s="130"/>
      <c r="E141" s="131" t="s">
        <v>743</v>
      </c>
      <c r="F141" s="348" t="s">
        <v>850</v>
      </c>
      <c r="G141" s="348"/>
      <c r="H141" s="348"/>
      <c r="I141" s="348"/>
      <c r="J141" s="234" t="s">
        <v>624</v>
      </c>
      <c r="K141" s="232">
        <v>6</v>
      </c>
      <c r="L141" s="345"/>
      <c r="M141" s="346"/>
      <c r="N141" s="347">
        <f t="shared" si="0"/>
        <v>0</v>
      </c>
      <c r="O141" s="347"/>
      <c r="P141" s="347"/>
      <c r="Q141" s="347"/>
      <c r="R141" s="124"/>
      <c r="T141" s="125"/>
      <c r="U141" s="122"/>
      <c r="V141" s="122"/>
      <c r="W141" s="126"/>
      <c r="X141" s="122"/>
      <c r="Y141" s="126"/>
      <c r="Z141" s="122"/>
      <c r="AA141" s="127"/>
    </row>
    <row r="142" spans="2:27" s="9" customFormat="1" ht="13.5" customHeight="1">
      <c r="B142" s="121"/>
      <c r="C142" s="215" t="s">
        <v>174</v>
      </c>
      <c r="D142" s="130"/>
      <c r="E142" s="131" t="s">
        <v>744</v>
      </c>
      <c r="F142" s="348" t="s">
        <v>851</v>
      </c>
      <c r="G142" s="348"/>
      <c r="H142" s="348"/>
      <c r="I142" s="348"/>
      <c r="J142" s="234" t="s">
        <v>624</v>
      </c>
      <c r="K142" s="232">
        <v>1</v>
      </c>
      <c r="L142" s="345"/>
      <c r="M142" s="346"/>
      <c r="N142" s="347">
        <f t="shared" si="0"/>
        <v>0</v>
      </c>
      <c r="O142" s="347"/>
      <c r="P142" s="347"/>
      <c r="Q142" s="347"/>
      <c r="R142" s="124"/>
      <c r="T142" s="125"/>
      <c r="U142" s="122"/>
      <c r="V142" s="122"/>
      <c r="W142" s="126"/>
      <c r="X142" s="122"/>
      <c r="Y142" s="126"/>
      <c r="Z142" s="122"/>
      <c r="AA142" s="127"/>
    </row>
    <row r="143" spans="2:27" s="9" customFormat="1" ht="13.5" customHeight="1">
      <c r="B143" s="121"/>
      <c r="C143" s="215" t="s">
        <v>791</v>
      </c>
      <c r="D143" s="130"/>
      <c r="E143" s="131" t="s">
        <v>745</v>
      </c>
      <c r="F143" s="348" t="s">
        <v>852</v>
      </c>
      <c r="G143" s="348"/>
      <c r="H143" s="348"/>
      <c r="I143" s="348"/>
      <c r="J143" s="234" t="s">
        <v>624</v>
      </c>
      <c r="K143" s="232">
        <v>2</v>
      </c>
      <c r="L143" s="345"/>
      <c r="M143" s="346"/>
      <c r="N143" s="347">
        <f t="shared" si="0"/>
        <v>0</v>
      </c>
      <c r="O143" s="347"/>
      <c r="P143" s="347"/>
      <c r="Q143" s="347"/>
      <c r="R143" s="124"/>
      <c r="T143" s="125"/>
      <c r="U143" s="122"/>
      <c r="V143" s="122"/>
      <c r="W143" s="126"/>
      <c r="X143" s="122"/>
      <c r="Y143" s="126"/>
      <c r="Z143" s="122"/>
      <c r="AA143" s="127"/>
    </row>
    <row r="144" spans="2:27" s="9" customFormat="1" ht="13.5" customHeight="1">
      <c r="B144" s="121"/>
      <c r="C144" s="215" t="s">
        <v>792</v>
      </c>
      <c r="D144" s="130"/>
      <c r="E144" s="131" t="s">
        <v>746</v>
      </c>
      <c r="F144" s="348" t="s">
        <v>853</v>
      </c>
      <c r="G144" s="348"/>
      <c r="H144" s="348"/>
      <c r="I144" s="348"/>
      <c r="J144" s="234" t="s">
        <v>624</v>
      </c>
      <c r="K144" s="232">
        <v>14</v>
      </c>
      <c r="L144" s="345"/>
      <c r="M144" s="346"/>
      <c r="N144" s="347">
        <f t="shared" si="0"/>
        <v>0</v>
      </c>
      <c r="O144" s="347"/>
      <c r="P144" s="347"/>
      <c r="Q144" s="347"/>
      <c r="R144" s="124"/>
      <c r="T144" s="125"/>
      <c r="U144" s="122"/>
      <c r="V144" s="122"/>
      <c r="W144" s="126"/>
      <c r="X144" s="122"/>
      <c r="Y144" s="126"/>
      <c r="Z144" s="122"/>
      <c r="AA144" s="127"/>
    </row>
    <row r="145" spans="2:27" s="9" customFormat="1" ht="13.5" customHeight="1">
      <c r="B145" s="121"/>
      <c r="C145" s="215" t="s">
        <v>793</v>
      </c>
      <c r="D145" s="130"/>
      <c r="E145" s="131" t="s">
        <v>747</v>
      </c>
      <c r="F145" s="348" t="s">
        <v>854</v>
      </c>
      <c r="G145" s="348"/>
      <c r="H145" s="348"/>
      <c r="I145" s="348"/>
      <c r="J145" s="234" t="s">
        <v>624</v>
      </c>
      <c r="K145" s="232">
        <v>14</v>
      </c>
      <c r="L145" s="345"/>
      <c r="M145" s="346"/>
      <c r="N145" s="347">
        <f t="shared" si="0"/>
        <v>0</v>
      </c>
      <c r="O145" s="347"/>
      <c r="P145" s="347"/>
      <c r="Q145" s="347"/>
      <c r="R145" s="124"/>
      <c r="T145" s="125"/>
      <c r="U145" s="122"/>
      <c r="V145" s="122"/>
      <c r="W145" s="126"/>
      <c r="X145" s="122"/>
      <c r="Y145" s="126"/>
      <c r="Z145" s="122"/>
      <c r="AA145" s="127"/>
    </row>
    <row r="146" spans="2:27" s="9" customFormat="1" ht="13.5" customHeight="1">
      <c r="B146" s="121"/>
      <c r="C146" s="215" t="s">
        <v>794</v>
      </c>
      <c r="D146" s="130"/>
      <c r="E146" s="131" t="s">
        <v>748</v>
      </c>
      <c r="F146" s="348" t="s">
        <v>855</v>
      </c>
      <c r="G146" s="348"/>
      <c r="H146" s="348"/>
      <c r="I146" s="348"/>
      <c r="J146" s="234" t="s">
        <v>624</v>
      </c>
      <c r="K146" s="232">
        <v>1</v>
      </c>
      <c r="L146" s="345"/>
      <c r="M146" s="346"/>
      <c r="N146" s="347">
        <f t="shared" si="0"/>
        <v>0</v>
      </c>
      <c r="O146" s="347"/>
      <c r="P146" s="347"/>
      <c r="Q146" s="347"/>
      <c r="R146" s="124"/>
      <c r="T146" s="125"/>
      <c r="U146" s="122"/>
      <c r="V146" s="122"/>
      <c r="W146" s="126"/>
      <c r="X146" s="122"/>
      <c r="Y146" s="126"/>
      <c r="Z146" s="122"/>
      <c r="AA146" s="127"/>
    </row>
    <row r="147" spans="2:27" s="9" customFormat="1" ht="13.5" customHeight="1">
      <c r="B147" s="121"/>
      <c r="C147" s="215" t="s">
        <v>795</v>
      </c>
      <c r="D147" s="130"/>
      <c r="E147" s="131" t="s">
        <v>749</v>
      </c>
      <c r="F147" s="348" t="s">
        <v>856</v>
      </c>
      <c r="G147" s="348"/>
      <c r="H147" s="348"/>
      <c r="I147" s="348"/>
      <c r="J147" s="234" t="s">
        <v>624</v>
      </c>
      <c r="K147" s="232">
        <v>15</v>
      </c>
      <c r="L147" s="345"/>
      <c r="M147" s="346"/>
      <c r="N147" s="347">
        <f t="shared" si="0"/>
        <v>0</v>
      </c>
      <c r="O147" s="347"/>
      <c r="P147" s="347"/>
      <c r="Q147" s="347"/>
      <c r="R147" s="124"/>
      <c r="T147" s="125"/>
      <c r="U147" s="122"/>
      <c r="V147" s="122"/>
      <c r="W147" s="126"/>
      <c r="X147" s="122"/>
      <c r="Y147" s="126"/>
      <c r="Z147" s="122"/>
      <c r="AA147" s="127"/>
    </row>
    <row r="148" spans="2:27" s="9" customFormat="1" ht="13.5" customHeight="1">
      <c r="B148" s="121"/>
      <c r="C148" s="215" t="s">
        <v>796</v>
      </c>
      <c r="D148" s="130"/>
      <c r="E148" s="131" t="s">
        <v>750</v>
      </c>
      <c r="F148" s="348" t="s">
        <v>857</v>
      </c>
      <c r="G148" s="348"/>
      <c r="H148" s="348"/>
      <c r="I148" s="348"/>
      <c r="J148" s="234" t="s">
        <v>624</v>
      </c>
      <c r="K148" s="232">
        <v>45</v>
      </c>
      <c r="L148" s="345"/>
      <c r="M148" s="346"/>
      <c r="N148" s="347">
        <f t="shared" si="0"/>
        <v>0</v>
      </c>
      <c r="O148" s="347"/>
      <c r="P148" s="347"/>
      <c r="Q148" s="347"/>
      <c r="R148" s="124"/>
      <c r="T148" s="125"/>
      <c r="U148" s="122"/>
      <c r="V148" s="122"/>
      <c r="W148" s="126"/>
      <c r="X148" s="122"/>
      <c r="Y148" s="126"/>
      <c r="Z148" s="122"/>
      <c r="AA148" s="127"/>
    </row>
    <row r="149" spans="2:27" s="9" customFormat="1" ht="13.5" customHeight="1">
      <c r="B149" s="121"/>
      <c r="C149" s="215" t="s">
        <v>797</v>
      </c>
      <c r="D149" s="130"/>
      <c r="E149" s="131" t="s">
        <v>751</v>
      </c>
      <c r="F149" s="348" t="s">
        <v>858</v>
      </c>
      <c r="G149" s="348"/>
      <c r="H149" s="348"/>
      <c r="I149" s="348"/>
      <c r="J149" s="234" t="s">
        <v>624</v>
      </c>
      <c r="K149" s="232">
        <v>16</v>
      </c>
      <c r="L149" s="345"/>
      <c r="M149" s="346"/>
      <c r="N149" s="347">
        <f t="shared" si="0"/>
        <v>0</v>
      </c>
      <c r="O149" s="347"/>
      <c r="P149" s="347"/>
      <c r="Q149" s="347"/>
      <c r="R149" s="124"/>
      <c r="T149" s="125"/>
      <c r="U149" s="122"/>
      <c r="V149" s="122"/>
      <c r="W149" s="126"/>
      <c r="X149" s="122"/>
      <c r="Y149" s="126"/>
      <c r="Z149" s="122"/>
      <c r="AA149" s="127"/>
    </row>
    <row r="150" spans="2:27" s="9" customFormat="1" ht="13.5" customHeight="1">
      <c r="B150" s="121"/>
      <c r="C150" s="215" t="s">
        <v>649</v>
      </c>
      <c r="D150" s="130"/>
      <c r="E150" s="131" t="s">
        <v>752</v>
      </c>
      <c r="F150" s="348" t="s">
        <v>859</v>
      </c>
      <c r="G150" s="348"/>
      <c r="H150" s="348"/>
      <c r="I150" s="348"/>
      <c r="J150" s="234" t="s">
        <v>624</v>
      </c>
      <c r="K150" s="232">
        <v>1</v>
      </c>
      <c r="L150" s="345"/>
      <c r="M150" s="346"/>
      <c r="N150" s="347">
        <f t="shared" si="0"/>
        <v>0</v>
      </c>
      <c r="O150" s="347"/>
      <c r="P150" s="347"/>
      <c r="Q150" s="347"/>
      <c r="R150" s="124"/>
      <c r="T150" s="125"/>
      <c r="U150" s="122"/>
      <c r="V150" s="122"/>
      <c r="W150" s="126"/>
      <c r="X150" s="122"/>
      <c r="Y150" s="126"/>
      <c r="Z150" s="122"/>
      <c r="AA150" s="127"/>
    </row>
    <row r="151" spans="2:27" s="9" customFormat="1" ht="13.5" customHeight="1">
      <c r="B151" s="121"/>
      <c r="C151" s="215" t="s">
        <v>798</v>
      </c>
      <c r="D151" s="130"/>
      <c r="E151" s="131" t="s">
        <v>753</v>
      </c>
      <c r="F151" s="348" t="s">
        <v>860</v>
      </c>
      <c r="G151" s="348"/>
      <c r="H151" s="348"/>
      <c r="I151" s="348"/>
      <c r="J151" s="234" t="s">
        <v>624</v>
      </c>
      <c r="K151" s="232">
        <v>100</v>
      </c>
      <c r="L151" s="345"/>
      <c r="M151" s="346"/>
      <c r="N151" s="347">
        <f t="shared" si="0"/>
        <v>0</v>
      </c>
      <c r="O151" s="347"/>
      <c r="P151" s="347"/>
      <c r="Q151" s="347"/>
      <c r="R151" s="124"/>
      <c r="T151" s="125"/>
      <c r="U151" s="122"/>
      <c r="V151" s="122"/>
      <c r="W151" s="126"/>
      <c r="X151" s="122"/>
      <c r="Y151" s="126"/>
      <c r="Z151" s="122"/>
      <c r="AA151" s="127"/>
    </row>
    <row r="152" spans="2:27" s="9" customFormat="1" ht="13.5" customHeight="1">
      <c r="B152" s="121"/>
      <c r="C152" s="215" t="s">
        <v>799</v>
      </c>
      <c r="D152" s="130"/>
      <c r="E152" s="131" t="s">
        <v>754</v>
      </c>
      <c r="F152" s="348" t="s">
        <v>861</v>
      </c>
      <c r="G152" s="348"/>
      <c r="H152" s="348"/>
      <c r="I152" s="348"/>
      <c r="J152" s="234" t="s">
        <v>624</v>
      </c>
      <c r="K152" s="232">
        <v>4</v>
      </c>
      <c r="L152" s="345"/>
      <c r="M152" s="346"/>
      <c r="N152" s="347">
        <f t="shared" si="0"/>
        <v>0</v>
      </c>
      <c r="O152" s="347"/>
      <c r="P152" s="347"/>
      <c r="Q152" s="347"/>
      <c r="R152" s="124"/>
      <c r="T152" s="125"/>
      <c r="U152" s="122"/>
      <c r="V152" s="122"/>
      <c r="W152" s="126"/>
      <c r="X152" s="122"/>
      <c r="Y152" s="126"/>
      <c r="Z152" s="122"/>
      <c r="AA152" s="127"/>
    </row>
    <row r="153" spans="2:27" s="9" customFormat="1" ht="13.5" customHeight="1">
      <c r="B153" s="121"/>
      <c r="C153" s="215" t="s">
        <v>800</v>
      </c>
      <c r="D153" s="130"/>
      <c r="E153" s="131" t="s">
        <v>755</v>
      </c>
      <c r="F153" s="348" t="s">
        <v>862</v>
      </c>
      <c r="G153" s="348"/>
      <c r="H153" s="348"/>
      <c r="I153" s="348"/>
      <c r="J153" s="234" t="s">
        <v>624</v>
      </c>
      <c r="K153" s="232">
        <v>2</v>
      </c>
      <c r="L153" s="345"/>
      <c r="M153" s="346"/>
      <c r="N153" s="347">
        <f t="shared" si="0"/>
        <v>0</v>
      </c>
      <c r="O153" s="347"/>
      <c r="P153" s="347"/>
      <c r="Q153" s="347"/>
      <c r="R153" s="124"/>
      <c r="T153" s="125"/>
      <c r="U153" s="122"/>
      <c r="V153" s="122"/>
      <c r="W153" s="126"/>
      <c r="X153" s="122"/>
      <c r="Y153" s="126"/>
      <c r="Z153" s="122"/>
      <c r="AA153" s="127"/>
    </row>
    <row r="154" spans="2:27" s="9" customFormat="1" ht="13.5" customHeight="1">
      <c r="B154" s="121"/>
      <c r="C154" s="215" t="s">
        <v>656</v>
      </c>
      <c r="D154" s="130"/>
      <c r="E154" s="131" t="s">
        <v>756</v>
      </c>
      <c r="F154" s="348" t="s">
        <v>863</v>
      </c>
      <c r="G154" s="348"/>
      <c r="H154" s="348"/>
      <c r="I154" s="348"/>
      <c r="J154" s="234" t="s">
        <v>128</v>
      </c>
      <c r="K154" s="232">
        <v>1</v>
      </c>
      <c r="L154" s="345"/>
      <c r="M154" s="346"/>
      <c r="N154" s="347">
        <f t="shared" si="0"/>
        <v>0</v>
      </c>
      <c r="O154" s="347"/>
      <c r="P154" s="347"/>
      <c r="Q154" s="347"/>
      <c r="R154" s="124"/>
      <c r="T154" s="125"/>
      <c r="U154" s="122"/>
      <c r="V154" s="122"/>
      <c r="W154" s="126"/>
      <c r="X154" s="122"/>
      <c r="Y154" s="126"/>
      <c r="Z154" s="122"/>
      <c r="AA154" s="127"/>
    </row>
    <row r="155" spans="2:27" s="9" customFormat="1" ht="13.5" customHeight="1">
      <c r="B155" s="121"/>
      <c r="C155" s="215" t="s">
        <v>801</v>
      </c>
      <c r="D155" s="130"/>
      <c r="E155" s="131" t="s">
        <v>757</v>
      </c>
      <c r="F155" s="348" t="s">
        <v>864</v>
      </c>
      <c r="G155" s="348"/>
      <c r="H155" s="348"/>
      <c r="I155" s="348"/>
      <c r="J155" s="234" t="s">
        <v>128</v>
      </c>
      <c r="K155" s="232">
        <v>2</v>
      </c>
      <c r="L155" s="345"/>
      <c r="M155" s="346"/>
      <c r="N155" s="347">
        <f t="shared" si="0"/>
        <v>0</v>
      </c>
      <c r="O155" s="347"/>
      <c r="P155" s="347"/>
      <c r="Q155" s="347"/>
      <c r="R155" s="124"/>
      <c r="T155" s="125"/>
      <c r="U155" s="122"/>
      <c r="V155" s="122"/>
      <c r="W155" s="126"/>
      <c r="X155" s="122"/>
      <c r="Y155" s="126"/>
      <c r="Z155" s="122"/>
      <c r="AA155" s="127"/>
    </row>
    <row r="156" spans="2:27" s="9" customFormat="1" ht="13.5" customHeight="1">
      <c r="B156" s="121"/>
      <c r="C156" s="215" t="s">
        <v>658</v>
      </c>
      <c r="D156" s="130"/>
      <c r="E156" s="131" t="s">
        <v>758</v>
      </c>
      <c r="F156" s="348" t="s">
        <v>865</v>
      </c>
      <c r="G156" s="348"/>
      <c r="H156" s="348"/>
      <c r="I156" s="348"/>
      <c r="J156" s="234" t="s">
        <v>128</v>
      </c>
      <c r="K156" s="232">
        <v>2</v>
      </c>
      <c r="L156" s="345"/>
      <c r="M156" s="346"/>
      <c r="N156" s="347">
        <f t="shared" si="0"/>
        <v>0</v>
      </c>
      <c r="O156" s="347"/>
      <c r="P156" s="347"/>
      <c r="Q156" s="347"/>
      <c r="R156" s="124"/>
      <c r="T156" s="125"/>
      <c r="U156" s="122"/>
      <c r="V156" s="122"/>
      <c r="W156" s="126"/>
      <c r="X156" s="122"/>
      <c r="Y156" s="126"/>
      <c r="Z156" s="122"/>
      <c r="AA156" s="127"/>
    </row>
    <row r="157" spans="2:27" s="9" customFormat="1" ht="13.5" customHeight="1">
      <c r="B157" s="121"/>
      <c r="C157" s="215" t="s">
        <v>802</v>
      </c>
      <c r="D157" s="130"/>
      <c r="E157" s="131" t="s">
        <v>759</v>
      </c>
      <c r="F157" s="348" t="s">
        <v>866</v>
      </c>
      <c r="G157" s="348"/>
      <c r="H157" s="348"/>
      <c r="I157" s="348"/>
      <c r="J157" s="234" t="s">
        <v>128</v>
      </c>
      <c r="K157" s="232">
        <v>4</v>
      </c>
      <c r="L157" s="345"/>
      <c r="M157" s="346"/>
      <c r="N157" s="347">
        <f t="shared" si="0"/>
        <v>0</v>
      </c>
      <c r="O157" s="347"/>
      <c r="P157" s="347"/>
      <c r="Q157" s="347"/>
      <c r="R157" s="124"/>
      <c r="T157" s="125"/>
      <c r="U157" s="122"/>
      <c r="V157" s="122"/>
      <c r="W157" s="126"/>
      <c r="X157" s="122"/>
      <c r="Y157" s="126"/>
      <c r="Z157" s="122"/>
      <c r="AA157" s="127"/>
    </row>
    <row r="158" spans="2:27" s="9" customFormat="1" ht="13.5" customHeight="1">
      <c r="B158" s="121"/>
      <c r="C158" s="215" t="s">
        <v>660</v>
      </c>
      <c r="D158" s="130"/>
      <c r="E158" s="131" t="s">
        <v>760</v>
      </c>
      <c r="F158" s="348" t="s">
        <v>867</v>
      </c>
      <c r="G158" s="348"/>
      <c r="H158" s="348"/>
      <c r="I158" s="348"/>
      <c r="J158" s="234" t="s">
        <v>624</v>
      </c>
      <c r="K158" s="232">
        <v>2</v>
      </c>
      <c r="L158" s="345"/>
      <c r="M158" s="346"/>
      <c r="N158" s="347">
        <f t="shared" si="0"/>
        <v>0</v>
      </c>
      <c r="O158" s="347"/>
      <c r="P158" s="347"/>
      <c r="Q158" s="347"/>
      <c r="R158" s="124"/>
      <c r="T158" s="125"/>
      <c r="U158" s="122"/>
      <c r="V158" s="122"/>
      <c r="W158" s="126"/>
      <c r="X158" s="122"/>
      <c r="Y158" s="126"/>
      <c r="Z158" s="122"/>
      <c r="AA158" s="127"/>
    </row>
    <row r="159" spans="2:27" s="9" customFormat="1" ht="13.5" customHeight="1">
      <c r="B159" s="121"/>
      <c r="C159" s="215" t="s">
        <v>803</v>
      </c>
      <c r="D159" s="130"/>
      <c r="E159" s="235" t="s">
        <v>761</v>
      </c>
      <c r="F159" s="348" t="s">
        <v>868</v>
      </c>
      <c r="G159" s="348"/>
      <c r="H159" s="348"/>
      <c r="I159" s="348"/>
      <c r="J159" s="234" t="s">
        <v>624</v>
      </c>
      <c r="K159" s="232">
        <v>122</v>
      </c>
      <c r="L159" s="345"/>
      <c r="M159" s="346"/>
      <c r="N159" s="347">
        <f t="shared" si="0"/>
        <v>0</v>
      </c>
      <c r="O159" s="347"/>
      <c r="P159" s="347"/>
      <c r="Q159" s="347"/>
      <c r="R159" s="124"/>
      <c r="T159" s="125"/>
      <c r="U159" s="122"/>
      <c r="V159" s="122"/>
      <c r="W159" s="126"/>
      <c r="X159" s="122"/>
      <c r="Y159" s="126"/>
      <c r="Z159" s="122"/>
      <c r="AA159" s="127"/>
    </row>
    <row r="160" spans="2:27" s="9" customFormat="1" ht="13.5" customHeight="1">
      <c r="B160" s="121"/>
      <c r="C160" s="215" t="s">
        <v>662</v>
      </c>
      <c r="D160" s="130"/>
      <c r="E160" s="235" t="s">
        <v>762</v>
      </c>
      <c r="F160" s="348" t="s">
        <v>869</v>
      </c>
      <c r="G160" s="348"/>
      <c r="H160" s="348"/>
      <c r="I160" s="348"/>
      <c r="J160" s="234" t="s">
        <v>163</v>
      </c>
      <c r="K160" s="232">
        <v>1</v>
      </c>
      <c r="L160" s="345"/>
      <c r="M160" s="346"/>
      <c r="N160" s="347">
        <f t="shared" si="0"/>
        <v>0</v>
      </c>
      <c r="O160" s="347"/>
      <c r="P160" s="347"/>
      <c r="Q160" s="347"/>
      <c r="R160" s="124"/>
      <c r="T160" s="125"/>
      <c r="U160" s="122"/>
      <c r="V160" s="122"/>
      <c r="W160" s="126"/>
      <c r="X160" s="122"/>
      <c r="Y160" s="126"/>
      <c r="Z160" s="122"/>
      <c r="AA160" s="127"/>
    </row>
    <row r="161" spans="2:27" s="9" customFormat="1" ht="13.5" customHeight="1">
      <c r="B161" s="121"/>
      <c r="C161" s="215" t="s">
        <v>804</v>
      </c>
      <c r="D161" s="130"/>
      <c r="E161" s="235" t="s">
        <v>763</v>
      </c>
      <c r="F161" s="348" t="s">
        <v>870</v>
      </c>
      <c r="G161" s="348"/>
      <c r="H161" s="348"/>
      <c r="I161" s="348"/>
      <c r="J161" s="234" t="s">
        <v>163</v>
      </c>
      <c r="K161" s="232">
        <v>1</v>
      </c>
      <c r="L161" s="345"/>
      <c r="M161" s="346"/>
      <c r="N161" s="347">
        <f t="shared" si="0"/>
        <v>0</v>
      </c>
      <c r="O161" s="347"/>
      <c r="P161" s="347"/>
      <c r="Q161" s="347"/>
      <c r="R161" s="124"/>
      <c r="T161" s="125"/>
      <c r="U161" s="122"/>
      <c r="V161" s="122"/>
      <c r="W161" s="126"/>
      <c r="X161" s="122"/>
      <c r="Y161" s="126"/>
      <c r="Z161" s="122"/>
      <c r="AA161" s="127"/>
    </row>
    <row r="162" spans="2:27" s="9" customFormat="1" ht="13.5" customHeight="1">
      <c r="B162" s="121"/>
      <c r="C162" s="215" t="s">
        <v>805</v>
      </c>
      <c r="D162" s="130"/>
      <c r="E162" s="235" t="s">
        <v>764</v>
      </c>
      <c r="F162" s="348" t="s">
        <v>871</v>
      </c>
      <c r="G162" s="348"/>
      <c r="H162" s="348"/>
      <c r="I162" s="348"/>
      <c r="J162" s="234" t="s">
        <v>624</v>
      </c>
      <c r="K162" s="232">
        <v>9</v>
      </c>
      <c r="L162" s="345"/>
      <c r="M162" s="346"/>
      <c r="N162" s="347">
        <f aca="true" t="shared" si="1" ref="N162:N201">K162*L162</f>
        <v>0</v>
      </c>
      <c r="O162" s="347"/>
      <c r="P162" s="347"/>
      <c r="Q162" s="347"/>
      <c r="R162" s="124"/>
      <c r="T162" s="125"/>
      <c r="U162" s="122"/>
      <c r="V162" s="122"/>
      <c r="W162" s="126"/>
      <c r="X162" s="122"/>
      <c r="Y162" s="126"/>
      <c r="Z162" s="122"/>
      <c r="AA162" s="127"/>
    </row>
    <row r="163" spans="2:27" s="9" customFormat="1" ht="13.5" customHeight="1">
      <c r="B163" s="121"/>
      <c r="C163" s="215" t="s">
        <v>806</v>
      </c>
      <c r="D163" s="130"/>
      <c r="E163" s="235" t="s">
        <v>765</v>
      </c>
      <c r="F163" s="348" t="s">
        <v>872</v>
      </c>
      <c r="G163" s="348"/>
      <c r="H163" s="348"/>
      <c r="I163" s="348"/>
      <c r="J163" s="234" t="s">
        <v>624</v>
      </c>
      <c r="K163" s="232">
        <v>2</v>
      </c>
      <c r="L163" s="345"/>
      <c r="M163" s="346"/>
      <c r="N163" s="347">
        <f t="shared" si="1"/>
        <v>0</v>
      </c>
      <c r="O163" s="347"/>
      <c r="P163" s="347"/>
      <c r="Q163" s="347"/>
      <c r="R163" s="124"/>
      <c r="T163" s="125"/>
      <c r="U163" s="122"/>
      <c r="V163" s="122"/>
      <c r="W163" s="126"/>
      <c r="X163" s="122"/>
      <c r="Y163" s="126"/>
      <c r="Z163" s="122"/>
      <c r="AA163" s="127"/>
    </row>
    <row r="164" spans="2:27" s="9" customFormat="1" ht="13.5" customHeight="1">
      <c r="B164" s="121"/>
      <c r="C164" s="215" t="s">
        <v>807</v>
      </c>
      <c r="D164" s="130"/>
      <c r="E164" s="235" t="s">
        <v>766</v>
      </c>
      <c r="F164" s="348" t="s">
        <v>873</v>
      </c>
      <c r="G164" s="348"/>
      <c r="H164" s="348"/>
      <c r="I164" s="348"/>
      <c r="J164" s="234" t="s">
        <v>624</v>
      </c>
      <c r="K164" s="232">
        <v>2</v>
      </c>
      <c r="L164" s="345"/>
      <c r="M164" s="346"/>
      <c r="N164" s="347">
        <f t="shared" si="1"/>
        <v>0</v>
      </c>
      <c r="O164" s="347"/>
      <c r="P164" s="347"/>
      <c r="Q164" s="347"/>
      <c r="R164" s="124"/>
      <c r="T164" s="125"/>
      <c r="U164" s="122"/>
      <c r="V164" s="122"/>
      <c r="W164" s="126"/>
      <c r="X164" s="122"/>
      <c r="Y164" s="126"/>
      <c r="Z164" s="122"/>
      <c r="AA164" s="127"/>
    </row>
    <row r="165" spans="2:27" s="9" customFormat="1" ht="13.5" customHeight="1">
      <c r="B165" s="121"/>
      <c r="C165" s="215" t="s">
        <v>808</v>
      </c>
      <c r="D165" s="130"/>
      <c r="E165" s="235" t="s">
        <v>767</v>
      </c>
      <c r="F165" s="348" t="s">
        <v>874</v>
      </c>
      <c r="G165" s="348"/>
      <c r="H165" s="348"/>
      <c r="I165" s="348"/>
      <c r="J165" s="234" t="s">
        <v>624</v>
      </c>
      <c r="K165" s="232">
        <v>9</v>
      </c>
      <c r="L165" s="345"/>
      <c r="M165" s="346"/>
      <c r="N165" s="347">
        <f t="shared" si="1"/>
        <v>0</v>
      </c>
      <c r="O165" s="347"/>
      <c r="P165" s="347"/>
      <c r="Q165" s="347"/>
      <c r="R165" s="124"/>
      <c r="T165" s="125"/>
      <c r="U165" s="122"/>
      <c r="V165" s="122"/>
      <c r="W165" s="126"/>
      <c r="X165" s="122"/>
      <c r="Y165" s="126"/>
      <c r="Z165" s="122"/>
      <c r="AA165" s="127"/>
    </row>
    <row r="166" spans="2:27" s="9" customFormat="1" ht="13.5" customHeight="1">
      <c r="B166" s="121"/>
      <c r="C166" s="215" t="s">
        <v>809</v>
      </c>
      <c r="D166" s="130"/>
      <c r="E166" s="235" t="s">
        <v>768</v>
      </c>
      <c r="F166" s="348" t="s">
        <v>875</v>
      </c>
      <c r="G166" s="348"/>
      <c r="H166" s="348"/>
      <c r="I166" s="348"/>
      <c r="J166" s="234" t="s">
        <v>624</v>
      </c>
      <c r="K166" s="232">
        <v>2</v>
      </c>
      <c r="L166" s="345"/>
      <c r="M166" s="346"/>
      <c r="N166" s="347">
        <f t="shared" si="1"/>
        <v>0</v>
      </c>
      <c r="O166" s="347"/>
      <c r="P166" s="347"/>
      <c r="Q166" s="347"/>
      <c r="R166" s="124"/>
      <c r="T166" s="125"/>
      <c r="U166" s="122"/>
      <c r="V166" s="122"/>
      <c r="W166" s="126"/>
      <c r="X166" s="122"/>
      <c r="Y166" s="126"/>
      <c r="Z166" s="122"/>
      <c r="AA166" s="127"/>
    </row>
    <row r="167" spans="2:27" s="9" customFormat="1" ht="13.5" customHeight="1">
      <c r="B167" s="121"/>
      <c r="C167" s="215" t="s">
        <v>810</v>
      </c>
      <c r="D167" s="130"/>
      <c r="E167" s="235" t="s">
        <v>769</v>
      </c>
      <c r="F167" s="348" t="s">
        <v>876</v>
      </c>
      <c r="G167" s="348"/>
      <c r="H167" s="348"/>
      <c r="I167" s="348"/>
      <c r="J167" s="234" t="s">
        <v>624</v>
      </c>
      <c r="K167" s="232">
        <v>2</v>
      </c>
      <c r="L167" s="345"/>
      <c r="M167" s="346"/>
      <c r="N167" s="347">
        <f t="shared" si="1"/>
        <v>0</v>
      </c>
      <c r="O167" s="347"/>
      <c r="P167" s="347"/>
      <c r="Q167" s="347"/>
      <c r="R167" s="124"/>
      <c r="T167" s="125"/>
      <c r="U167" s="122"/>
      <c r="V167" s="122"/>
      <c r="W167" s="126"/>
      <c r="X167" s="122"/>
      <c r="Y167" s="126"/>
      <c r="Z167" s="122"/>
      <c r="AA167" s="127"/>
    </row>
    <row r="168" spans="2:27" s="9" customFormat="1" ht="13.5" customHeight="1">
      <c r="B168" s="121"/>
      <c r="C168" s="215" t="s">
        <v>811</v>
      </c>
      <c r="D168" s="130"/>
      <c r="E168" s="235" t="s">
        <v>770</v>
      </c>
      <c r="F168" s="348" t="s">
        <v>877</v>
      </c>
      <c r="G168" s="348"/>
      <c r="H168" s="348"/>
      <c r="I168" s="348"/>
      <c r="J168" s="234" t="s">
        <v>624</v>
      </c>
      <c r="K168" s="232">
        <v>1</v>
      </c>
      <c r="L168" s="345"/>
      <c r="M168" s="346"/>
      <c r="N168" s="347">
        <f t="shared" si="1"/>
        <v>0</v>
      </c>
      <c r="O168" s="347"/>
      <c r="P168" s="347"/>
      <c r="Q168" s="347"/>
      <c r="R168" s="124"/>
      <c r="T168" s="125"/>
      <c r="U168" s="122"/>
      <c r="V168" s="122"/>
      <c r="W168" s="126"/>
      <c r="X168" s="122"/>
      <c r="Y168" s="126"/>
      <c r="Z168" s="122"/>
      <c r="AA168" s="127"/>
    </row>
    <row r="169" spans="2:27" s="9" customFormat="1" ht="13.5" customHeight="1">
      <c r="B169" s="121"/>
      <c r="C169" s="215" t="s">
        <v>812</v>
      </c>
      <c r="D169" s="130"/>
      <c r="E169" s="235" t="s">
        <v>771</v>
      </c>
      <c r="F169" s="348" t="s">
        <v>878</v>
      </c>
      <c r="G169" s="348"/>
      <c r="H169" s="348"/>
      <c r="I169" s="348"/>
      <c r="J169" s="234" t="s">
        <v>624</v>
      </c>
      <c r="K169" s="232">
        <v>5</v>
      </c>
      <c r="L169" s="345"/>
      <c r="M169" s="346"/>
      <c r="N169" s="347">
        <f t="shared" si="1"/>
        <v>0</v>
      </c>
      <c r="O169" s="347"/>
      <c r="P169" s="347"/>
      <c r="Q169" s="347"/>
      <c r="R169" s="124"/>
      <c r="T169" s="125"/>
      <c r="U169" s="122"/>
      <c r="V169" s="122"/>
      <c r="W169" s="126"/>
      <c r="X169" s="122"/>
      <c r="Y169" s="126"/>
      <c r="Z169" s="122"/>
      <c r="AA169" s="127"/>
    </row>
    <row r="170" spans="2:27" s="9" customFormat="1" ht="13.5" customHeight="1">
      <c r="B170" s="121"/>
      <c r="C170" s="215" t="s">
        <v>813</v>
      </c>
      <c r="D170" s="130"/>
      <c r="E170" s="235" t="s">
        <v>772</v>
      </c>
      <c r="F170" s="348" t="s">
        <v>879</v>
      </c>
      <c r="G170" s="348"/>
      <c r="H170" s="348"/>
      <c r="I170" s="348"/>
      <c r="J170" s="234" t="s">
        <v>624</v>
      </c>
      <c r="K170" s="232">
        <v>4</v>
      </c>
      <c r="L170" s="345"/>
      <c r="M170" s="346"/>
      <c r="N170" s="347">
        <f t="shared" si="1"/>
        <v>0</v>
      </c>
      <c r="O170" s="347"/>
      <c r="P170" s="347"/>
      <c r="Q170" s="347"/>
      <c r="R170" s="124"/>
      <c r="T170" s="125"/>
      <c r="U170" s="122"/>
      <c r="V170" s="122"/>
      <c r="W170" s="126"/>
      <c r="X170" s="122"/>
      <c r="Y170" s="126"/>
      <c r="Z170" s="122"/>
      <c r="AA170" s="127"/>
    </row>
    <row r="171" spans="2:27" s="9" customFormat="1" ht="13.5" customHeight="1">
      <c r="B171" s="121"/>
      <c r="C171" s="215" t="s">
        <v>814</v>
      </c>
      <c r="D171" s="130"/>
      <c r="E171" s="235" t="s">
        <v>773</v>
      </c>
      <c r="F171" s="348" t="s">
        <v>880</v>
      </c>
      <c r="G171" s="348"/>
      <c r="H171" s="348"/>
      <c r="I171" s="348"/>
      <c r="J171" s="234" t="s">
        <v>624</v>
      </c>
      <c r="K171" s="232">
        <v>1</v>
      </c>
      <c r="L171" s="345"/>
      <c r="M171" s="346"/>
      <c r="N171" s="347">
        <f t="shared" si="1"/>
        <v>0</v>
      </c>
      <c r="O171" s="347"/>
      <c r="P171" s="347"/>
      <c r="Q171" s="347"/>
      <c r="R171" s="124"/>
      <c r="T171" s="125"/>
      <c r="U171" s="122"/>
      <c r="V171" s="122"/>
      <c r="W171" s="126"/>
      <c r="X171" s="122"/>
      <c r="Y171" s="126"/>
      <c r="Z171" s="122"/>
      <c r="AA171" s="127"/>
    </row>
    <row r="172" spans="2:27" s="9" customFormat="1" ht="13.5" customHeight="1">
      <c r="B172" s="121"/>
      <c r="C172" s="215" t="s">
        <v>677</v>
      </c>
      <c r="D172" s="130"/>
      <c r="E172" s="235" t="s">
        <v>774</v>
      </c>
      <c r="F172" s="348" t="s">
        <v>870</v>
      </c>
      <c r="G172" s="348"/>
      <c r="H172" s="348"/>
      <c r="I172" s="348"/>
      <c r="J172" s="234" t="s">
        <v>624</v>
      </c>
      <c r="K172" s="232">
        <v>1</v>
      </c>
      <c r="L172" s="345"/>
      <c r="M172" s="346"/>
      <c r="N172" s="347">
        <f t="shared" si="1"/>
        <v>0</v>
      </c>
      <c r="O172" s="347"/>
      <c r="P172" s="347"/>
      <c r="Q172" s="347"/>
      <c r="R172" s="124"/>
      <c r="T172" s="125"/>
      <c r="U172" s="122"/>
      <c r="V172" s="122"/>
      <c r="W172" s="126"/>
      <c r="X172" s="122"/>
      <c r="Y172" s="126"/>
      <c r="Z172" s="122"/>
      <c r="AA172" s="127"/>
    </row>
    <row r="173" spans="2:27" s="241" customFormat="1" ht="102.75" customHeight="1">
      <c r="B173" s="237"/>
      <c r="C173" s="238" t="s">
        <v>815</v>
      </c>
      <c r="D173" s="132"/>
      <c r="E173" s="235" t="s">
        <v>775</v>
      </c>
      <c r="F173" s="351" t="s">
        <v>939</v>
      </c>
      <c r="G173" s="351"/>
      <c r="H173" s="351"/>
      <c r="I173" s="351"/>
      <c r="J173" s="239" t="s">
        <v>624</v>
      </c>
      <c r="K173" s="246">
        <v>2</v>
      </c>
      <c r="L173" s="352"/>
      <c r="M173" s="353"/>
      <c r="N173" s="354">
        <f t="shared" si="1"/>
        <v>0</v>
      </c>
      <c r="O173" s="354"/>
      <c r="P173" s="354"/>
      <c r="Q173" s="354"/>
      <c r="R173" s="240"/>
      <c r="T173" s="242"/>
      <c r="U173" s="243"/>
      <c r="V173" s="243"/>
      <c r="W173" s="244"/>
      <c r="X173" s="243"/>
      <c r="Y173" s="244"/>
      <c r="Z173" s="243"/>
      <c r="AA173" s="245"/>
    </row>
    <row r="174" spans="2:27" s="9" customFormat="1" ht="13.5" customHeight="1">
      <c r="B174" s="121"/>
      <c r="C174" s="215" t="s">
        <v>683</v>
      </c>
      <c r="D174" s="130"/>
      <c r="E174" s="235" t="s">
        <v>776</v>
      </c>
      <c r="F174" s="350" t="s">
        <v>940</v>
      </c>
      <c r="G174" s="350"/>
      <c r="H174" s="350"/>
      <c r="I174" s="350"/>
      <c r="J174" s="234" t="s">
        <v>624</v>
      </c>
      <c r="K174" s="232">
        <v>1</v>
      </c>
      <c r="L174" s="345"/>
      <c r="M174" s="346"/>
      <c r="N174" s="347">
        <f t="shared" si="1"/>
        <v>0</v>
      </c>
      <c r="O174" s="347"/>
      <c r="P174" s="347"/>
      <c r="Q174" s="347"/>
      <c r="R174" s="124"/>
      <c r="T174" s="125"/>
      <c r="U174" s="122"/>
      <c r="V174" s="122"/>
      <c r="W174" s="126"/>
      <c r="X174" s="122"/>
      <c r="Y174" s="126"/>
      <c r="Z174" s="122"/>
      <c r="AA174" s="127"/>
    </row>
    <row r="175" spans="2:27" s="9" customFormat="1" ht="13.5" customHeight="1">
      <c r="B175" s="121"/>
      <c r="C175" s="215" t="s">
        <v>816</v>
      </c>
      <c r="D175" s="130"/>
      <c r="E175" s="235" t="s">
        <v>777</v>
      </c>
      <c r="F175" s="350" t="s">
        <v>881</v>
      </c>
      <c r="G175" s="350"/>
      <c r="H175" s="350"/>
      <c r="I175" s="350"/>
      <c r="J175" s="234" t="s">
        <v>901</v>
      </c>
      <c r="K175" s="233">
        <v>85</v>
      </c>
      <c r="L175" s="345"/>
      <c r="M175" s="346"/>
      <c r="N175" s="347">
        <f t="shared" si="1"/>
        <v>0</v>
      </c>
      <c r="O175" s="347"/>
      <c r="P175" s="347"/>
      <c r="Q175" s="347"/>
      <c r="R175" s="124"/>
      <c r="T175" s="125"/>
      <c r="U175" s="122"/>
      <c r="V175" s="122"/>
      <c r="W175" s="126"/>
      <c r="X175" s="122"/>
      <c r="Y175" s="126"/>
      <c r="Z175" s="122"/>
      <c r="AA175" s="127"/>
    </row>
    <row r="176" spans="2:27" s="9" customFormat="1" ht="13.5" customHeight="1">
      <c r="B176" s="121"/>
      <c r="C176" s="215" t="s">
        <v>688</v>
      </c>
      <c r="D176" s="130"/>
      <c r="E176" s="235" t="s">
        <v>778</v>
      </c>
      <c r="F176" s="350" t="s">
        <v>882</v>
      </c>
      <c r="G176" s="350"/>
      <c r="H176" s="350"/>
      <c r="I176" s="350"/>
      <c r="J176" s="234" t="s">
        <v>163</v>
      </c>
      <c r="K176" s="232">
        <v>1</v>
      </c>
      <c r="L176" s="345"/>
      <c r="M176" s="346"/>
      <c r="N176" s="347">
        <f t="shared" si="1"/>
        <v>0</v>
      </c>
      <c r="O176" s="347"/>
      <c r="P176" s="347"/>
      <c r="Q176" s="347"/>
      <c r="R176" s="124"/>
      <c r="T176" s="125"/>
      <c r="U176" s="122"/>
      <c r="V176" s="122"/>
      <c r="W176" s="126"/>
      <c r="X176" s="122"/>
      <c r="Y176" s="126"/>
      <c r="Z176" s="122"/>
      <c r="AA176" s="127"/>
    </row>
    <row r="177" spans="2:27" s="9" customFormat="1" ht="13.5" customHeight="1">
      <c r="B177" s="121"/>
      <c r="C177" s="215" t="s">
        <v>817</v>
      </c>
      <c r="D177" s="130"/>
      <c r="E177" s="235" t="s">
        <v>779</v>
      </c>
      <c r="F177" s="348" t="s">
        <v>883</v>
      </c>
      <c r="G177" s="348"/>
      <c r="H177" s="348"/>
      <c r="I177" s="348"/>
      <c r="J177" s="234" t="s">
        <v>128</v>
      </c>
      <c r="K177" s="232">
        <v>20</v>
      </c>
      <c r="L177" s="345"/>
      <c r="M177" s="346"/>
      <c r="N177" s="347">
        <f t="shared" si="1"/>
        <v>0</v>
      </c>
      <c r="O177" s="347"/>
      <c r="P177" s="347"/>
      <c r="Q177" s="347"/>
      <c r="R177" s="124"/>
      <c r="T177" s="125"/>
      <c r="U177" s="122"/>
      <c r="V177" s="122"/>
      <c r="W177" s="126"/>
      <c r="X177" s="122"/>
      <c r="Y177" s="126"/>
      <c r="Z177" s="122"/>
      <c r="AA177" s="127"/>
    </row>
    <row r="178" spans="2:27" s="9" customFormat="1" ht="13.5" customHeight="1">
      <c r="B178" s="121"/>
      <c r="C178" s="215" t="s">
        <v>691</v>
      </c>
      <c r="D178" s="130"/>
      <c r="E178" s="235" t="s">
        <v>780</v>
      </c>
      <c r="F178" s="348" t="s">
        <v>884</v>
      </c>
      <c r="G178" s="348"/>
      <c r="H178" s="348"/>
      <c r="I178" s="348"/>
      <c r="J178" s="234" t="s">
        <v>128</v>
      </c>
      <c r="K178" s="232">
        <v>24</v>
      </c>
      <c r="L178" s="345"/>
      <c r="M178" s="346"/>
      <c r="N178" s="347">
        <f t="shared" si="1"/>
        <v>0</v>
      </c>
      <c r="O178" s="347"/>
      <c r="P178" s="347"/>
      <c r="Q178" s="347"/>
      <c r="R178" s="124"/>
      <c r="T178" s="125"/>
      <c r="U178" s="122"/>
      <c r="V178" s="122"/>
      <c r="W178" s="126"/>
      <c r="X178" s="122"/>
      <c r="Y178" s="126"/>
      <c r="Z178" s="122"/>
      <c r="AA178" s="127"/>
    </row>
    <row r="179" spans="2:27" s="9" customFormat="1" ht="13.5" customHeight="1">
      <c r="B179" s="121"/>
      <c r="C179" s="215" t="s">
        <v>818</v>
      </c>
      <c r="D179" s="130"/>
      <c r="E179" s="235" t="s">
        <v>781</v>
      </c>
      <c r="F179" s="348" t="s">
        <v>885</v>
      </c>
      <c r="G179" s="348"/>
      <c r="H179" s="348"/>
      <c r="I179" s="348"/>
      <c r="J179" s="234" t="s">
        <v>128</v>
      </c>
      <c r="K179" s="232">
        <v>236</v>
      </c>
      <c r="L179" s="345"/>
      <c r="M179" s="346"/>
      <c r="N179" s="347">
        <f t="shared" si="1"/>
        <v>0</v>
      </c>
      <c r="O179" s="347"/>
      <c r="P179" s="347"/>
      <c r="Q179" s="347"/>
      <c r="R179" s="124"/>
      <c r="T179" s="125"/>
      <c r="U179" s="122"/>
      <c r="V179" s="122"/>
      <c r="W179" s="126"/>
      <c r="X179" s="122"/>
      <c r="Y179" s="126"/>
      <c r="Z179" s="122"/>
      <c r="AA179" s="127"/>
    </row>
    <row r="180" spans="2:27" s="9" customFormat="1" ht="13.5" customHeight="1">
      <c r="B180" s="121"/>
      <c r="C180" s="215" t="s">
        <v>693</v>
      </c>
      <c r="D180" s="130"/>
      <c r="E180" s="235" t="s">
        <v>782</v>
      </c>
      <c r="F180" s="348" t="s">
        <v>886</v>
      </c>
      <c r="G180" s="348"/>
      <c r="H180" s="348"/>
      <c r="I180" s="348"/>
      <c r="J180" s="234" t="s">
        <v>128</v>
      </c>
      <c r="K180" s="232">
        <v>92</v>
      </c>
      <c r="L180" s="345"/>
      <c r="M180" s="346"/>
      <c r="N180" s="347">
        <f t="shared" si="1"/>
        <v>0</v>
      </c>
      <c r="O180" s="347"/>
      <c r="P180" s="347"/>
      <c r="Q180" s="347"/>
      <c r="R180" s="124"/>
      <c r="T180" s="125"/>
      <c r="U180" s="122"/>
      <c r="V180" s="122"/>
      <c r="W180" s="126"/>
      <c r="X180" s="122"/>
      <c r="Y180" s="126"/>
      <c r="Z180" s="122"/>
      <c r="AA180" s="127"/>
    </row>
    <row r="181" spans="2:27" s="9" customFormat="1" ht="13.5" customHeight="1">
      <c r="B181" s="121"/>
      <c r="C181" s="215" t="s">
        <v>819</v>
      </c>
      <c r="D181" s="130"/>
      <c r="E181" s="235" t="s">
        <v>783</v>
      </c>
      <c r="F181" s="348" t="s">
        <v>887</v>
      </c>
      <c r="G181" s="348"/>
      <c r="H181" s="348"/>
      <c r="I181" s="348"/>
      <c r="J181" s="234" t="s">
        <v>128</v>
      </c>
      <c r="K181" s="232">
        <v>435</v>
      </c>
      <c r="L181" s="345"/>
      <c r="M181" s="346"/>
      <c r="N181" s="347">
        <f t="shared" si="1"/>
        <v>0</v>
      </c>
      <c r="O181" s="347"/>
      <c r="P181" s="347"/>
      <c r="Q181" s="347"/>
      <c r="R181" s="124"/>
      <c r="T181" s="125"/>
      <c r="U181" s="122"/>
      <c r="V181" s="122"/>
      <c r="W181" s="126"/>
      <c r="X181" s="122"/>
      <c r="Y181" s="126"/>
      <c r="Z181" s="122"/>
      <c r="AA181" s="127"/>
    </row>
    <row r="182" spans="2:27" s="9" customFormat="1" ht="13.5" customHeight="1">
      <c r="B182" s="121"/>
      <c r="C182" s="215" t="s">
        <v>820</v>
      </c>
      <c r="D182" s="130"/>
      <c r="E182" s="235" t="s">
        <v>784</v>
      </c>
      <c r="F182" s="348" t="s">
        <v>888</v>
      </c>
      <c r="G182" s="348"/>
      <c r="H182" s="348"/>
      <c r="I182" s="348"/>
      <c r="J182" s="234" t="s">
        <v>128</v>
      </c>
      <c r="K182" s="232">
        <v>32</v>
      </c>
      <c r="L182" s="345"/>
      <c r="M182" s="346"/>
      <c r="N182" s="347">
        <f t="shared" si="1"/>
        <v>0</v>
      </c>
      <c r="O182" s="347"/>
      <c r="P182" s="347"/>
      <c r="Q182" s="347"/>
      <c r="R182" s="124"/>
      <c r="T182" s="125"/>
      <c r="U182" s="122"/>
      <c r="V182" s="122"/>
      <c r="W182" s="126"/>
      <c r="X182" s="122"/>
      <c r="Y182" s="126"/>
      <c r="Z182" s="122"/>
      <c r="AA182" s="127"/>
    </row>
    <row r="183" spans="2:27" s="9" customFormat="1" ht="13.5" customHeight="1">
      <c r="B183" s="121"/>
      <c r="C183" s="215" t="s">
        <v>821</v>
      </c>
      <c r="D183" s="130"/>
      <c r="E183" s="235" t="s">
        <v>785</v>
      </c>
      <c r="F183" s="348" t="s">
        <v>889</v>
      </c>
      <c r="G183" s="348"/>
      <c r="H183" s="348"/>
      <c r="I183" s="348"/>
      <c r="J183" s="234" t="s">
        <v>163</v>
      </c>
      <c r="K183" s="232">
        <v>1</v>
      </c>
      <c r="L183" s="345"/>
      <c r="M183" s="346"/>
      <c r="N183" s="347">
        <f t="shared" si="1"/>
        <v>0</v>
      </c>
      <c r="O183" s="347"/>
      <c r="P183" s="347"/>
      <c r="Q183" s="347"/>
      <c r="R183" s="124"/>
      <c r="T183" s="125"/>
      <c r="U183" s="122"/>
      <c r="V183" s="122"/>
      <c r="W183" s="126"/>
      <c r="X183" s="122"/>
      <c r="Y183" s="126"/>
      <c r="Z183" s="122"/>
      <c r="AA183" s="127"/>
    </row>
    <row r="184" spans="2:27" s="9" customFormat="1" ht="13.5" customHeight="1">
      <c r="B184" s="121"/>
      <c r="C184" s="215" t="s">
        <v>822</v>
      </c>
      <c r="D184" s="130"/>
      <c r="E184" s="235" t="s">
        <v>786</v>
      </c>
      <c r="F184" s="348" t="s">
        <v>890</v>
      </c>
      <c r="G184" s="348"/>
      <c r="H184" s="348"/>
      <c r="I184" s="348"/>
      <c r="J184" s="234" t="s">
        <v>128</v>
      </c>
      <c r="K184" s="232">
        <v>20</v>
      </c>
      <c r="L184" s="345"/>
      <c r="M184" s="346"/>
      <c r="N184" s="347">
        <f t="shared" si="1"/>
        <v>0</v>
      </c>
      <c r="O184" s="347"/>
      <c r="P184" s="347"/>
      <c r="Q184" s="347"/>
      <c r="R184" s="124"/>
      <c r="T184" s="125"/>
      <c r="U184" s="122"/>
      <c r="V184" s="122"/>
      <c r="W184" s="126"/>
      <c r="X184" s="122"/>
      <c r="Y184" s="126"/>
      <c r="Z184" s="122"/>
      <c r="AA184" s="127"/>
    </row>
    <row r="185" spans="2:27" s="9" customFormat="1" ht="13.5" customHeight="1">
      <c r="B185" s="121"/>
      <c r="C185" s="215" t="s">
        <v>902</v>
      </c>
      <c r="D185" s="130"/>
      <c r="E185" s="235" t="s">
        <v>915</v>
      </c>
      <c r="F185" s="348" t="s">
        <v>891</v>
      </c>
      <c r="G185" s="348"/>
      <c r="H185" s="348"/>
      <c r="I185" s="348"/>
      <c r="J185" s="234" t="s">
        <v>128</v>
      </c>
      <c r="K185" s="232">
        <v>14</v>
      </c>
      <c r="L185" s="345"/>
      <c r="M185" s="346"/>
      <c r="N185" s="347">
        <f t="shared" si="1"/>
        <v>0</v>
      </c>
      <c r="O185" s="347"/>
      <c r="P185" s="347"/>
      <c r="Q185" s="347"/>
      <c r="R185" s="124"/>
      <c r="T185" s="125"/>
      <c r="U185" s="122"/>
      <c r="V185" s="122"/>
      <c r="W185" s="126"/>
      <c r="X185" s="122"/>
      <c r="Y185" s="126"/>
      <c r="Z185" s="122"/>
      <c r="AA185" s="127"/>
    </row>
    <row r="186" spans="2:27" s="9" customFormat="1" ht="13.5" customHeight="1">
      <c r="B186" s="121"/>
      <c r="C186" s="215" t="s">
        <v>903</v>
      </c>
      <c r="D186" s="130"/>
      <c r="E186" s="235" t="s">
        <v>916</v>
      </c>
      <c r="F186" s="348" t="s">
        <v>892</v>
      </c>
      <c r="G186" s="348"/>
      <c r="H186" s="348"/>
      <c r="I186" s="348"/>
      <c r="J186" s="234" t="s">
        <v>624</v>
      </c>
      <c r="K186" s="232">
        <v>6</v>
      </c>
      <c r="L186" s="345"/>
      <c r="M186" s="346"/>
      <c r="N186" s="347">
        <f t="shared" si="1"/>
        <v>0</v>
      </c>
      <c r="O186" s="347"/>
      <c r="P186" s="347"/>
      <c r="Q186" s="347"/>
      <c r="R186" s="124"/>
      <c r="T186" s="125"/>
      <c r="U186" s="122"/>
      <c r="V186" s="122"/>
      <c r="W186" s="126"/>
      <c r="X186" s="122"/>
      <c r="Y186" s="126"/>
      <c r="Z186" s="122"/>
      <c r="AA186" s="127"/>
    </row>
    <row r="187" spans="2:27" s="9" customFormat="1" ht="13.5" customHeight="1">
      <c r="B187" s="121"/>
      <c r="C187" s="215" t="s">
        <v>904</v>
      </c>
      <c r="D187" s="130"/>
      <c r="E187" s="235" t="s">
        <v>921</v>
      </c>
      <c r="F187" s="348" t="s">
        <v>893</v>
      </c>
      <c r="G187" s="348"/>
      <c r="H187" s="348"/>
      <c r="I187" s="348"/>
      <c r="J187" s="234" t="s">
        <v>624</v>
      </c>
      <c r="K187" s="232">
        <v>8</v>
      </c>
      <c r="L187" s="345"/>
      <c r="M187" s="346"/>
      <c r="N187" s="347">
        <f t="shared" si="1"/>
        <v>0</v>
      </c>
      <c r="O187" s="347"/>
      <c r="P187" s="347"/>
      <c r="Q187" s="347"/>
      <c r="R187" s="124"/>
      <c r="T187" s="125"/>
      <c r="U187" s="122"/>
      <c r="V187" s="122"/>
      <c r="W187" s="126"/>
      <c r="X187" s="122"/>
      <c r="Y187" s="126"/>
      <c r="Z187" s="122"/>
      <c r="AA187" s="127"/>
    </row>
    <row r="188" spans="2:27" s="9" customFormat="1" ht="13.5" customHeight="1">
      <c r="B188" s="121"/>
      <c r="C188" s="215" t="s">
        <v>905</v>
      </c>
      <c r="D188" s="130"/>
      <c r="E188" s="235" t="s">
        <v>922</v>
      </c>
      <c r="F188" s="348" t="s">
        <v>894</v>
      </c>
      <c r="G188" s="348"/>
      <c r="H188" s="348"/>
      <c r="I188" s="348"/>
      <c r="J188" s="234" t="s">
        <v>128</v>
      </c>
      <c r="K188" s="232">
        <v>6</v>
      </c>
      <c r="L188" s="345"/>
      <c r="M188" s="346"/>
      <c r="N188" s="347">
        <f t="shared" si="1"/>
        <v>0</v>
      </c>
      <c r="O188" s="347"/>
      <c r="P188" s="347"/>
      <c r="Q188" s="347"/>
      <c r="R188" s="124"/>
      <c r="T188" s="125"/>
      <c r="U188" s="122"/>
      <c r="V188" s="122"/>
      <c r="W188" s="126"/>
      <c r="X188" s="122"/>
      <c r="Y188" s="126"/>
      <c r="Z188" s="122"/>
      <c r="AA188" s="127"/>
    </row>
    <row r="189" spans="2:27" s="9" customFormat="1" ht="13.5" customHeight="1">
      <c r="B189" s="121"/>
      <c r="C189" s="215" t="s">
        <v>906</v>
      </c>
      <c r="D189" s="130"/>
      <c r="E189" s="235" t="s">
        <v>923</v>
      </c>
      <c r="F189" s="348" t="s">
        <v>895</v>
      </c>
      <c r="G189" s="348"/>
      <c r="H189" s="348"/>
      <c r="I189" s="348"/>
      <c r="J189" s="234" t="s">
        <v>163</v>
      </c>
      <c r="K189" s="232">
        <v>1</v>
      </c>
      <c r="L189" s="345"/>
      <c r="M189" s="346"/>
      <c r="N189" s="347">
        <f t="shared" si="1"/>
        <v>0</v>
      </c>
      <c r="O189" s="347"/>
      <c r="P189" s="347"/>
      <c r="Q189" s="347"/>
      <c r="R189" s="124"/>
      <c r="T189" s="125"/>
      <c r="U189" s="122"/>
      <c r="V189" s="122"/>
      <c r="W189" s="126"/>
      <c r="X189" s="122"/>
      <c r="Y189" s="126"/>
      <c r="Z189" s="122"/>
      <c r="AA189" s="127"/>
    </row>
    <row r="190" spans="2:27" s="9" customFormat="1" ht="13.5" customHeight="1">
      <c r="B190" s="121"/>
      <c r="C190" s="215" t="s">
        <v>907</v>
      </c>
      <c r="D190" s="130"/>
      <c r="E190" s="235" t="s">
        <v>924</v>
      </c>
      <c r="F190" s="348" t="s">
        <v>896</v>
      </c>
      <c r="G190" s="348"/>
      <c r="H190" s="348"/>
      <c r="I190" s="348"/>
      <c r="J190" s="234" t="s">
        <v>128</v>
      </c>
      <c r="K190" s="232">
        <v>40</v>
      </c>
      <c r="L190" s="345"/>
      <c r="M190" s="346"/>
      <c r="N190" s="347">
        <f t="shared" si="1"/>
        <v>0</v>
      </c>
      <c r="O190" s="347"/>
      <c r="P190" s="347"/>
      <c r="Q190" s="347"/>
      <c r="R190" s="124"/>
      <c r="T190" s="125"/>
      <c r="U190" s="122"/>
      <c r="V190" s="122"/>
      <c r="W190" s="126"/>
      <c r="X190" s="122"/>
      <c r="Y190" s="126"/>
      <c r="Z190" s="122"/>
      <c r="AA190" s="127"/>
    </row>
    <row r="191" spans="2:27" s="9" customFormat="1" ht="13.5" customHeight="1">
      <c r="B191" s="121"/>
      <c r="C191" s="215" t="s">
        <v>908</v>
      </c>
      <c r="D191" s="130"/>
      <c r="E191" s="235" t="s">
        <v>925</v>
      </c>
      <c r="F191" s="348" t="s">
        <v>897</v>
      </c>
      <c r="G191" s="348"/>
      <c r="H191" s="348"/>
      <c r="I191" s="348"/>
      <c r="J191" s="234" t="s">
        <v>128</v>
      </c>
      <c r="K191" s="232">
        <v>20</v>
      </c>
      <c r="L191" s="345"/>
      <c r="M191" s="346"/>
      <c r="N191" s="347">
        <f t="shared" si="1"/>
        <v>0</v>
      </c>
      <c r="O191" s="347"/>
      <c r="P191" s="347"/>
      <c r="Q191" s="347"/>
      <c r="R191" s="124"/>
      <c r="T191" s="125"/>
      <c r="U191" s="122"/>
      <c r="V191" s="122"/>
      <c r="W191" s="126"/>
      <c r="X191" s="122"/>
      <c r="Y191" s="126"/>
      <c r="Z191" s="122"/>
      <c r="AA191" s="127"/>
    </row>
    <row r="192" spans="2:27" s="9" customFormat="1" ht="13.5" customHeight="1">
      <c r="B192" s="121"/>
      <c r="C192" s="215" t="s">
        <v>909</v>
      </c>
      <c r="D192" s="130"/>
      <c r="E192" s="235" t="s">
        <v>926</v>
      </c>
      <c r="F192" s="348" t="s">
        <v>898</v>
      </c>
      <c r="G192" s="348"/>
      <c r="H192" s="348"/>
      <c r="I192" s="348"/>
      <c r="J192" s="234" t="s">
        <v>624</v>
      </c>
      <c r="K192" s="232">
        <v>16</v>
      </c>
      <c r="L192" s="345"/>
      <c r="M192" s="346"/>
      <c r="N192" s="347">
        <f t="shared" si="1"/>
        <v>0</v>
      </c>
      <c r="O192" s="347"/>
      <c r="P192" s="347"/>
      <c r="Q192" s="347"/>
      <c r="R192" s="124"/>
      <c r="T192" s="125"/>
      <c r="U192" s="122"/>
      <c r="V192" s="122"/>
      <c r="W192" s="126"/>
      <c r="X192" s="122"/>
      <c r="Y192" s="126"/>
      <c r="Z192" s="122"/>
      <c r="AA192" s="127"/>
    </row>
    <row r="193" spans="2:27" s="9" customFormat="1" ht="13.5" customHeight="1">
      <c r="B193" s="121"/>
      <c r="C193" s="215" t="s">
        <v>910</v>
      </c>
      <c r="D193" s="130"/>
      <c r="E193" s="235" t="s">
        <v>927</v>
      </c>
      <c r="F193" s="348" t="s">
        <v>899</v>
      </c>
      <c r="G193" s="348"/>
      <c r="H193" s="348"/>
      <c r="I193" s="348"/>
      <c r="J193" s="234" t="s">
        <v>163</v>
      </c>
      <c r="K193" s="232">
        <v>1</v>
      </c>
      <c r="L193" s="345"/>
      <c r="M193" s="346"/>
      <c r="N193" s="347">
        <f t="shared" si="1"/>
        <v>0</v>
      </c>
      <c r="O193" s="347"/>
      <c r="P193" s="347"/>
      <c r="Q193" s="347"/>
      <c r="R193" s="124"/>
      <c r="T193" s="125"/>
      <c r="U193" s="122"/>
      <c r="V193" s="122"/>
      <c r="W193" s="126"/>
      <c r="X193" s="122"/>
      <c r="Y193" s="126"/>
      <c r="Z193" s="122"/>
      <c r="AA193" s="127"/>
    </row>
    <row r="194" spans="2:27" s="9" customFormat="1" ht="13.5" customHeight="1">
      <c r="B194" s="121"/>
      <c r="C194" s="215" t="s">
        <v>911</v>
      </c>
      <c r="D194" s="130"/>
      <c r="E194" s="235" t="s">
        <v>928</v>
      </c>
      <c r="F194" s="294" t="s">
        <v>714</v>
      </c>
      <c r="G194" s="294"/>
      <c r="H194" s="294"/>
      <c r="I194" s="294"/>
      <c r="J194" s="234" t="s">
        <v>163</v>
      </c>
      <c r="K194" s="232">
        <v>1</v>
      </c>
      <c r="L194" s="345"/>
      <c r="M194" s="346"/>
      <c r="N194" s="347">
        <f t="shared" si="1"/>
        <v>0</v>
      </c>
      <c r="O194" s="347"/>
      <c r="P194" s="347"/>
      <c r="Q194" s="347"/>
      <c r="R194" s="124"/>
      <c r="T194" s="125"/>
      <c r="U194" s="122"/>
      <c r="V194" s="122"/>
      <c r="W194" s="126"/>
      <c r="X194" s="122"/>
      <c r="Y194" s="126"/>
      <c r="Z194" s="122"/>
      <c r="AA194" s="127"/>
    </row>
    <row r="195" spans="2:27" s="9" customFormat="1" ht="13.5" customHeight="1">
      <c r="B195" s="121"/>
      <c r="C195" s="215" t="s">
        <v>912</v>
      </c>
      <c r="D195" s="130"/>
      <c r="E195" s="235" t="s">
        <v>929</v>
      </c>
      <c r="F195" s="294" t="s">
        <v>716</v>
      </c>
      <c r="G195" s="294"/>
      <c r="H195" s="294"/>
      <c r="I195" s="294"/>
      <c r="J195" s="234" t="s">
        <v>163</v>
      </c>
      <c r="K195" s="232">
        <v>1</v>
      </c>
      <c r="L195" s="345"/>
      <c r="M195" s="346"/>
      <c r="N195" s="347">
        <f t="shared" si="1"/>
        <v>0</v>
      </c>
      <c r="O195" s="347"/>
      <c r="P195" s="347"/>
      <c r="Q195" s="347"/>
      <c r="R195" s="124"/>
      <c r="T195" s="125"/>
      <c r="U195" s="122"/>
      <c r="V195" s="122"/>
      <c r="W195" s="126"/>
      <c r="X195" s="122"/>
      <c r="Y195" s="126"/>
      <c r="Z195" s="122"/>
      <c r="AA195" s="127"/>
    </row>
    <row r="196" spans="2:27" s="9" customFormat="1" ht="42.75" customHeight="1">
      <c r="B196" s="121"/>
      <c r="C196" s="215" t="s">
        <v>913</v>
      </c>
      <c r="D196" s="130"/>
      <c r="E196" s="235" t="s">
        <v>930</v>
      </c>
      <c r="F196" s="344" t="s">
        <v>948</v>
      </c>
      <c r="G196" s="344"/>
      <c r="H196" s="344"/>
      <c r="I196" s="344"/>
      <c r="J196" s="234" t="s">
        <v>624</v>
      </c>
      <c r="K196" s="247">
        <v>45</v>
      </c>
      <c r="L196" s="345"/>
      <c r="M196" s="346"/>
      <c r="N196" s="347">
        <f aca="true" t="shared" si="2" ref="N196:N199">K196*L196</f>
        <v>0</v>
      </c>
      <c r="O196" s="347"/>
      <c r="P196" s="347"/>
      <c r="Q196" s="347"/>
      <c r="R196" s="124"/>
      <c r="T196" s="125"/>
      <c r="U196" s="122"/>
      <c r="V196" s="122"/>
      <c r="W196" s="126"/>
      <c r="X196" s="122"/>
      <c r="Y196" s="126"/>
      <c r="Z196" s="122"/>
      <c r="AA196" s="127"/>
    </row>
    <row r="197" spans="2:27" s="9" customFormat="1" ht="28.5" customHeight="1">
      <c r="B197" s="121"/>
      <c r="C197" s="215" t="s">
        <v>914</v>
      </c>
      <c r="D197" s="130"/>
      <c r="E197" s="235" t="s">
        <v>931</v>
      </c>
      <c r="F197" s="344" t="s">
        <v>949</v>
      </c>
      <c r="G197" s="344"/>
      <c r="H197" s="344"/>
      <c r="I197" s="344"/>
      <c r="J197" s="234" t="s">
        <v>163</v>
      </c>
      <c r="K197" s="247">
        <v>15</v>
      </c>
      <c r="L197" s="345"/>
      <c r="M197" s="346"/>
      <c r="N197" s="347">
        <f t="shared" si="2"/>
        <v>0</v>
      </c>
      <c r="O197" s="347"/>
      <c r="P197" s="347"/>
      <c r="Q197" s="347"/>
      <c r="R197" s="124"/>
      <c r="T197" s="125"/>
      <c r="U197" s="122"/>
      <c r="V197" s="122"/>
      <c r="W197" s="126"/>
      <c r="X197" s="122"/>
      <c r="Y197" s="126"/>
      <c r="Z197" s="122"/>
      <c r="AA197" s="127"/>
    </row>
    <row r="198" spans="2:27" s="9" customFormat="1" ht="39.75" customHeight="1">
      <c r="B198" s="121"/>
      <c r="C198" s="215" t="s">
        <v>952</v>
      </c>
      <c r="D198" s="130"/>
      <c r="E198" s="235" t="s">
        <v>957</v>
      </c>
      <c r="F198" s="344" t="s">
        <v>950</v>
      </c>
      <c r="G198" s="344"/>
      <c r="H198" s="344"/>
      <c r="I198" s="344"/>
      <c r="J198" s="234" t="s">
        <v>163</v>
      </c>
      <c r="K198" s="247">
        <v>1</v>
      </c>
      <c r="L198" s="345"/>
      <c r="M198" s="346"/>
      <c r="N198" s="347">
        <f t="shared" si="2"/>
        <v>0</v>
      </c>
      <c r="O198" s="347"/>
      <c r="P198" s="347"/>
      <c r="Q198" s="347"/>
      <c r="R198" s="124"/>
      <c r="T198" s="125"/>
      <c r="U198" s="122"/>
      <c r="V198" s="122"/>
      <c r="W198" s="126"/>
      <c r="X198" s="122"/>
      <c r="Y198" s="126"/>
      <c r="Z198" s="122"/>
      <c r="AA198" s="127"/>
    </row>
    <row r="199" spans="2:27" s="9" customFormat="1" ht="27" customHeight="1">
      <c r="B199" s="121"/>
      <c r="C199" s="215" t="s">
        <v>917</v>
      </c>
      <c r="D199" s="130"/>
      <c r="E199" s="235" t="s">
        <v>932</v>
      </c>
      <c r="F199" s="344" t="s">
        <v>951</v>
      </c>
      <c r="G199" s="344"/>
      <c r="H199" s="344"/>
      <c r="I199" s="344"/>
      <c r="J199" s="234" t="s">
        <v>624</v>
      </c>
      <c r="K199" s="247">
        <v>15</v>
      </c>
      <c r="L199" s="345"/>
      <c r="M199" s="346"/>
      <c r="N199" s="347">
        <f t="shared" si="2"/>
        <v>0</v>
      </c>
      <c r="O199" s="347"/>
      <c r="P199" s="347"/>
      <c r="Q199" s="347"/>
      <c r="R199" s="124"/>
      <c r="T199" s="125"/>
      <c r="U199" s="122"/>
      <c r="V199" s="122"/>
      <c r="W199" s="126"/>
      <c r="X199" s="122"/>
      <c r="Y199" s="126"/>
      <c r="Z199" s="122"/>
      <c r="AA199" s="127"/>
    </row>
    <row r="200" spans="2:27" s="9" customFormat="1" ht="13.5" customHeight="1">
      <c r="B200" s="121"/>
      <c r="C200" s="215" t="s">
        <v>918</v>
      </c>
      <c r="D200" s="130"/>
      <c r="E200" s="235" t="s">
        <v>933</v>
      </c>
      <c r="F200" s="294" t="s">
        <v>715</v>
      </c>
      <c r="G200" s="294"/>
      <c r="H200" s="294"/>
      <c r="I200" s="294"/>
      <c r="J200" s="234" t="s">
        <v>624</v>
      </c>
      <c r="K200" s="232">
        <v>1</v>
      </c>
      <c r="L200" s="345"/>
      <c r="M200" s="346"/>
      <c r="N200" s="347">
        <f t="shared" si="1"/>
        <v>0</v>
      </c>
      <c r="O200" s="347"/>
      <c r="P200" s="347"/>
      <c r="Q200" s="347"/>
      <c r="R200" s="124"/>
      <c r="T200" s="125"/>
      <c r="U200" s="122"/>
      <c r="V200" s="122"/>
      <c r="W200" s="126"/>
      <c r="X200" s="122"/>
      <c r="Y200" s="126"/>
      <c r="Z200" s="122"/>
      <c r="AA200" s="127"/>
    </row>
    <row r="201" spans="2:27" s="9" customFormat="1" ht="13.5" customHeight="1">
      <c r="B201" s="121"/>
      <c r="C201" s="215" t="s">
        <v>919</v>
      </c>
      <c r="D201" s="130"/>
      <c r="E201" s="235" t="s">
        <v>934</v>
      </c>
      <c r="F201" s="349" t="s">
        <v>900</v>
      </c>
      <c r="G201" s="349"/>
      <c r="H201" s="349"/>
      <c r="I201" s="349"/>
      <c r="J201" s="234" t="s">
        <v>163</v>
      </c>
      <c r="K201" s="232">
        <v>1</v>
      </c>
      <c r="L201" s="345"/>
      <c r="M201" s="346"/>
      <c r="N201" s="347">
        <f t="shared" si="1"/>
        <v>0</v>
      </c>
      <c r="O201" s="347"/>
      <c r="P201" s="347"/>
      <c r="Q201" s="347"/>
      <c r="R201" s="124"/>
      <c r="T201" s="125"/>
      <c r="U201" s="122"/>
      <c r="V201" s="122"/>
      <c r="W201" s="126"/>
      <c r="X201" s="122"/>
      <c r="Y201" s="126"/>
      <c r="Z201" s="122"/>
      <c r="AA201" s="127"/>
    </row>
    <row r="202" spans="1:31" ht="13.5" customHeight="1">
      <c r="A202" s="9"/>
      <c r="B202" s="121"/>
      <c r="C202" s="215" t="s">
        <v>920</v>
      </c>
      <c r="D202" s="130"/>
      <c r="E202" s="235" t="s">
        <v>947</v>
      </c>
      <c r="F202" s="294" t="s">
        <v>710</v>
      </c>
      <c r="G202" s="294"/>
      <c r="H202" s="294"/>
      <c r="I202" s="294"/>
      <c r="J202" s="132" t="s">
        <v>163</v>
      </c>
      <c r="K202" s="133">
        <v>1</v>
      </c>
      <c r="L202" s="345"/>
      <c r="M202" s="346"/>
      <c r="N202" s="347">
        <f t="shared" si="0"/>
        <v>0</v>
      </c>
      <c r="O202" s="347"/>
      <c r="P202" s="347"/>
      <c r="Q202" s="347"/>
      <c r="R202" s="124"/>
      <c r="S202" s="9"/>
      <c r="AD202" s="9"/>
      <c r="AE202" s="9"/>
    </row>
    <row r="203" spans="1:31" ht="13.5">
      <c r="A203" s="9"/>
      <c r="B203" s="121"/>
      <c r="C203" s="215" t="s">
        <v>953</v>
      </c>
      <c r="D203" s="130"/>
      <c r="E203" s="235" t="s">
        <v>956</v>
      </c>
      <c r="F203" s="294" t="s">
        <v>711</v>
      </c>
      <c r="G203" s="294"/>
      <c r="H203" s="294"/>
      <c r="I203" s="294"/>
      <c r="J203" s="132" t="s">
        <v>163</v>
      </c>
      <c r="K203" s="133">
        <v>3</v>
      </c>
      <c r="L203" s="345"/>
      <c r="M203" s="346"/>
      <c r="N203" s="347">
        <f t="shared" si="0"/>
        <v>0</v>
      </c>
      <c r="O203" s="347"/>
      <c r="P203" s="347"/>
      <c r="Q203" s="347"/>
      <c r="R203" s="124"/>
      <c r="S203" s="9"/>
      <c r="AD203" s="9"/>
      <c r="AE203" s="9"/>
    </row>
    <row r="204" spans="1:31" ht="13.5">
      <c r="A204" s="9"/>
      <c r="B204" s="121"/>
      <c r="C204" s="215" t="s">
        <v>954</v>
      </c>
      <c r="D204" s="130"/>
      <c r="E204" s="235" t="s">
        <v>958</v>
      </c>
      <c r="F204" s="294" t="s">
        <v>712</v>
      </c>
      <c r="G204" s="294"/>
      <c r="H204" s="294"/>
      <c r="I204" s="294"/>
      <c r="J204" s="132" t="s">
        <v>163</v>
      </c>
      <c r="K204" s="133">
        <v>1</v>
      </c>
      <c r="L204" s="345"/>
      <c r="M204" s="346"/>
      <c r="N204" s="347">
        <f aca="true" t="shared" si="3" ref="N204:N205">K204*L204</f>
        <v>0</v>
      </c>
      <c r="O204" s="347"/>
      <c r="P204" s="347"/>
      <c r="Q204" s="347"/>
      <c r="R204" s="124"/>
      <c r="S204" s="9"/>
      <c r="AD204" s="9"/>
      <c r="AE204" s="9"/>
    </row>
    <row r="205" spans="1:31" ht="13.5">
      <c r="A205" s="9"/>
      <c r="B205" s="121"/>
      <c r="C205" s="215" t="s">
        <v>955</v>
      </c>
      <c r="D205" s="130"/>
      <c r="E205" s="235" t="s">
        <v>959</v>
      </c>
      <c r="F205" s="294" t="s">
        <v>713</v>
      </c>
      <c r="G205" s="294"/>
      <c r="H205" s="294"/>
      <c r="I205" s="294"/>
      <c r="J205" s="132" t="s">
        <v>163</v>
      </c>
      <c r="K205" s="133">
        <v>1</v>
      </c>
      <c r="L205" s="345"/>
      <c r="M205" s="346"/>
      <c r="N205" s="347">
        <f t="shared" si="3"/>
        <v>0</v>
      </c>
      <c r="O205" s="347"/>
      <c r="P205" s="347"/>
      <c r="Q205" s="347"/>
      <c r="R205" s="124"/>
      <c r="S205" s="9"/>
      <c r="AD205" s="9"/>
      <c r="AE205" s="9"/>
    </row>
    <row r="206" spans="2:27" s="9" customFormat="1" ht="37.4" customHeight="1">
      <c r="B206" s="121"/>
      <c r="C206" s="122"/>
      <c r="D206" s="123" t="s">
        <v>257</v>
      </c>
      <c r="E206" s="123"/>
      <c r="F206" s="123"/>
      <c r="G206" s="123"/>
      <c r="H206" s="123"/>
      <c r="I206" s="123"/>
      <c r="J206" s="123"/>
      <c r="K206" s="123"/>
      <c r="L206" s="123"/>
      <c r="M206" s="123"/>
      <c r="N206" s="342">
        <f>N207</f>
        <v>0</v>
      </c>
      <c r="O206" s="343"/>
      <c r="P206" s="343"/>
      <c r="Q206" s="343"/>
      <c r="R206" s="124"/>
      <c r="T206" s="125"/>
      <c r="U206" s="122"/>
      <c r="V206" s="122"/>
      <c r="W206" s="126"/>
      <c r="X206" s="122"/>
      <c r="Y206" s="126"/>
      <c r="Z206" s="122"/>
      <c r="AA206" s="127"/>
    </row>
    <row r="207" spans="2:31" s="1" customFormat="1" ht="16.5" customHeight="1">
      <c r="B207" s="129"/>
      <c r="C207" s="130" t="s">
        <v>159</v>
      </c>
      <c r="D207" s="130" t="s">
        <v>123</v>
      </c>
      <c r="E207" s="131" t="s">
        <v>258</v>
      </c>
      <c r="F207" s="294" t="s">
        <v>259</v>
      </c>
      <c r="G207" s="294"/>
      <c r="H207" s="294"/>
      <c r="I207" s="294"/>
      <c r="J207" s="132" t="s">
        <v>260</v>
      </c>
      <c r="K207" s="133">
        <v>8</v>
      </c>
      <c r="L207" s="345"/>
      <c r="M207" s="346"/>
      <c r="N207" s="293">
        <f>ROUND(L207*K207,2)</f>
        <v>0</v>
      </c>
      <c r="O207" s="293"/>
      <c r="P207" s="293"/>
      <c r="Q207" s="293"/>
      <c r="R207" s="134"/>
      <c r="T207" s="135"/>
      <c r="U207" s="139"/>
      <c r="V207" s="140"/>
      <c r="W207" s="140"/>
      <c r="X207" s="140"/>
      <c r="Y207" s="140"/>
      <c r="Z207" s="140"/>
      <c r="AA207" s="141"/>
      <c r="AD207" s="9"/>
      <c r="AE207" s="9"/>
    </row>
    <row r="208" spans="2:18" s="1" customFormat="1" ht="7" customHeight="1">
      <c r="B208" s="55"/>
      <c r="C208" s="56"/>
      <c r="D208" s="56"/>
      <c r="E208" s="56"/>
      <c r="F208" s="56"/>
      <c r="G208" s="56"/>
      <c r="H208" s="56"/>
      <c r="I208" s="56"/>
      <c r="J208" s="56"/>
      <c r="K208" s="56"/>
      <c r="L208" s="56"/>
      <c r="M208" s="56"/>
      <c r="N208" s="56"/>
      <c r="O208" s="56"/>
      <c r="P208" s="56"/>
      <c r="Q208" s="56"/>
      <c r="R208" s="57"/>
    </row>
    <row r="209" ht="13.5">
      <c r="C209" s="231"/>
    </row>
  </sheetData>
  <mergeCells count="333">
    <mergeCell ref="N192:Q192"/>
    <mergeCell ref="N193:Q193"/>
    <mergeCell ref="N194:Q194"/>
    <mergeCell ref="N195:Q195"/>
    <mergeCell ref="N200:Q200"/>
    <mergeCell ref="N201:Q201"/>
    <mergeCell ref="N186:Q186"/>
    <mergeCell ref="N187:Q187"/>
    <mergeCell ref="N188:Q188"/>
    <mergeCell ref="N189:Q189"/>
    <mergeCell ref="N190:Q190"/>
    <mergeCell ref="N191:Q191"/>
    <mergeCell ref="N181:Q181"/>
    <mergeCell ref="N182:Q182"/>
    <mergeCell ref="N183:Q183"/>
    <mergeCell ref="N184:Q184"/>
    <mergeCell ref="N185:Q185"/>
    <mergeCell ref="N174:Q174"/>
    <mergeCell ref="N175:Q175"/>
    <mergeCell ref="N176:Q176"/>
    <mergeCell ref="N177:Q177"/>
    <mergeCell ref="N178:Q178"/>
    <mergeCell ref="N179:Q179"/>
    <mergeCell ref="L162:M162"/>
    <mergeCell ref="N168:Q168"/>
    <mergeCell ref="N169:Q169"/>
    <mergeCell ref="N170:Q170"/>
    <mergeCell ref="N171:Q171"/>
    <mergeCell ref="N172:Q172"/>
    <mergeCell ref="N173:Q173"/>
    <mergeCell ref="L180:M180"/>
    <mergeCell ref="L179:M179"/>
    <mergeCell ref="L178:M178"/>
    <mergeCell ref="L177:M177"/>
    <mergeCell ref="N180:Q180"/>
    <mergeCell ref="L193:M193"/>
    <mergeCell ref="L171:M171"/>
    <mergeCell ref="L170:M170"/>
    <mergeCell ref="L169:M169"/>
    <mergeCell ref="L168:M168"/>
    <mergeCell ref="L192:M192"/>
    <mergeCell ref="L191:M191"/>
    <mergeCell ref="L190:M190"/>
    <mergeCell ref="L189:M189"/>
    <mergeCell ref="L188:M188"/>
    <mergeCell ref="L187:M187"/>
    <mergeCell ref="L186:M186"/>
    <mergeCell ref="L185:M185"/>
    <mergeCell ref="L184:M184"/>
    <mergeCell ref="L183:M183"/>
    <mergeCell ref="L182:M182"/>
    <mergeCell ref="L181:M181"/>
    <mergeCell ref="L175:M175"/>
    <mergeCell ref="L174:M174"/>
    <mergeCell ref="L173:M173"/>
    <mergeCell ref="L172:M172"/>
    <mergeCell ref="F180:I180"/>
    <mergeCell ref="F179:I179"/>
    <mergeCell ref="F178:I178"/>
    <mergeCell ref="F177:I177"/>
    <mergeCell ref="F176:I176"/>
    <mergeCell ref="F175:I175"/>
    <mergeCell ref="F193:I193"/>
    <mergeCell ref="F167:I167"/>
    <mergeCell ref="F166:I166"/>
    <mergeCell ref="F165:I165"/>
    <mergeCell ref="F164:I164"/>
    <mergeCell ref="F163:I163"/>
    <mergeCell ref="F162:I162"/>
    <mergeCell ref="N206:Q206"/>
    <mergeCell ref="F186:I186"/>
    <mergeCell ref="F185:I185"/>
    <mergeCell ref="F184:I184"/>
    <mergeCell ref="F183:I183"/>
    <mergeCell ref="F182:I182"/>
    <mergeCell ref="F181:I181"/>
    <mergeCell ref="F192:I192"/>
    <mergeCell ref="F191:I191"/>
    <mergeCell ref="F190:I190"/>
    <mergeCell ref="F189:I189"/>
    <mergeCell ref="F188:I188"/>
    <mergeCell ref="F187:I187"/>
    <mergeCell ref="F174:I174"/>
    <mergeCell ref="F173:I173"/>
    <mergeCell ref="F172:I172"/>
    <mergeCell ref="L176:M176"/>
    <mergeCell ref="F207:I207"/>
    <mergeCell ref="N207:Q207"/>
    <mergeCell ref="F200:I200"/>
    <mergeCell ref="F195:I195"/>
    <mergeCell ref="F205:I205"/>
    <mergeCell ref="L205:M205"/>
    <mergeCell ref="N205:Q205"/>
    <mergeCell ref="F194:I194"/>
    <mergeCell ref="F203:I203"/>
    <mergeCell ref="L203:M203"/>
    <mergeCell ref="N203:Q203"/>
    <mergeCell ref="F204:I204"/>
    <mergeCell ref="L204:M204"/>
    <mergeCell ref="N204:Q204"/>
    <mergeCell ref="F202:I202"/>
    <mergeCell ref="L202:M202"/>
    <mergeCell ref="N202:Q202"/>
    <mergeCell ref="L207:M207"/>
    <mergeCell ref="F201:I201"/>
    <mergeCell ref="L201:M201"/>
    <mergeCell ref="L200:M200"/>
    <mergeCell ref="L195:M195"/>
    <mergeCell ref="L194:M194"/>
    <mergeCell ref="F161:I161"/>
    <mergeCell ref="L161:M161"/>
    <mergeCell ref="N161:Q161"/>
    <mergeCell ref="F171:I171"/>
    <mergeCell ref="F170:I170"/>
    <mergeCell ref="F169:I169"/>
    <mergeCell ref="F168:I168"/>
    <mergeCell ref="F159:I159"/>
    <mergeCell ref="L159:M159"/>
    <mergeCell ref="N159:Q159"/>
    <mergeCell ref="F160:I160"/>
    <mergeCell ref="L160:M160"/>
    <mergeCell ref="N160:Q160"/>
    <mergeCell ref="L165:M165"/>
    <mergeCell ref="L164:M164"/>
    <mergeCell ref="L163:M163"/>
    <mergeCell ref="L167:M167"/>
    <mergeCell ref="L166:M166"/>
    <mergeCell ref="N162:Q162"/>
    <mergeCell ref="N163:Q163"/>
    <mergeCell ref="N164:Q164"/>
    <mergeCell ref="N165:Q165"/>
    <mergeCell ref="N166:Q166"/>
    <mergeCell ref="N167:Q167"/>
    <mergeCell ref="F157:I157"/>
    <mergeCell ref="L157:M157"/>
    <mergeCell ref="N157:Q157"/>
    <mergeCell ref="F158:I158"/>
    <mergeCell ref="L158:M158"/>
    <mergeCell ref="N158:Q158"/>
    <mergeCell ref="F155:I155"/>
    <mergeCell ref="L155:M155"/>
    <mergeCell ref="N155:Q155"/>
    <mergeCell ref="F156:I156"/>
    <mergeCell ref="L156:M156"/>
    <mergeCell ref="N156:Q156"/>
    <mergeCell ref="F153:I153"/>
    <mergeCell ref="L153:M153"/>
    <mergeCell ref="N153:Q153"/>
    <mergeCell ref="F154:I154"/>
    <mergeCell ref="L154:M154"/>
    <mergeCell ref="N154:Q154"/>
    <mergeCell ref="F151:I151"/>
    <mergeCell ref="L151:M151"/>
    <mergeCell ref="N151:Q151"/>
    <mergeCell ref="F152:I152"/>
    <mergeCell ref="L152:M152"/>
    <mergeCell ref="N152:Q152"/>
    <mergeCell ref="F149:I149"/>
    <mergeCell ref="L149:M149"/>
    <mergeCell ref="N149:Q149"/>
    <mergeCell ref="F150:I150"/>
    <mergeCell ref="L150:M150"/>
    <mergeCell ref="N150:Q150"/>
    <mergeCell ref="F147:I147"/>
    <mergeCell ref="L147:M147"/>
    <mergeCell ref="N147:Q147"/>
    <mergeCell ref="F148:I148"/>
    <mergeCell ref="L148:M148"/>
    <mergeCell ref="N148:Q148"/>
    <mergeCell ref="F145:I145"/>
    <mergeCell ref="L145:M145"/>
    <mergeCell ref="N145:Q145"/>
    <mergeCell ref="F146:I146"/>
    <mergeCell ref="L146:M146"/>
    <mergeCell ref="N146:Q146"/>
    <mergeCell ref="F143:I143"/>
    <mergeCell ref="L143:M143"/>
    <mergeCell ref="N143:Q143"/>
    <mergeCell ref="F144:I144"/>
    <mergeCell ref="L144:M144"/>
    <mergeCell ref="N144:Q144"/>
    <mergeCell ref="F141:I141"/>
    <mergeCell ref="L141:M141"/>
    <mergeCell ref="N141:Q141"/>
    <mergeCell ref="F142:I142"/>
    <mergeCell ref="L142:M142"/>
    <mergeCell ref="N142:Q142"/>
    <mergeCell ref="F139:I139"/>
    <mergeCell ref="L139:M139"/>
    <mergeCell ref="N139:Q139"/>
    <mergeCell ref="F140:I140"/>
    <mergeCell ref="L140:M140"/>
    <mergeCell ref="N140:Q140"/>
    <mergeCell ref="F137:I137"/>
    <mergeCell ref="L137:M137"/>
    <mergeCell ref="N137:Q137"/>
    <mergeCell ref="F138:I138"/>
    <mergeCell ref="L138:M138"/>
    <mergeCell ref="N138:Q138"/>
    <mergeCell ref="F135:I135"/>
    <mergeCell ref="L135:M135"/>
    <mergeCell ref="N135:Q135"/>
    <mergeCell ref="F136:I136"/>
    <mergeCell ref="L136:M136"/>
    <mergeCell ref="N136:Q136"/>
    <mergeCell ref="F133:I133"/>
    <mergeCell ref="L133:M133"/>
    <mergeCell ref="N133:Q133"/>
    <mergeCell ref="F134:I134"/>
    <mergeCell ref="L134:M134"/>
    <mergeCell ref="N134:Q134"/>
    <mergeCell ref="F131:I131"/>
    <mergeCell ref="L131:M131"/>
    <mergeCell ref="N131:Q131"/>
    <mergeCell ref="F132:I132"/>
    <mergeCell ref="L132:M132"/>
    <mergeCell ref="N132:Q132"/>
    <mergeCell ref="F129:I129"/>
    <mergeCell ref="L129:M129"/>
    <mergeCell ref="N129:Q129"/>
    <mergeCell ref="F130:I130"/>
    <mergeCell ref="L130:M130"/>
    <mergeCell ref="N130:Q130"/>
    <mergeCell ref="F127:I127"/>
    <mergeCell ref="L127:M127"/>
    <mergeCell ref="N127:Q127"/>
    <mergeCell ref="F128:I128"/>
    <mergeCell ref="L128:M128"/>
    <mergeCell ref="N128:Q128"/>
    <mergeCell ref="F125:I125"/>
    <mergeCell ref="L125:M125"/>
    <mergeCell ref="N125:Q125"/>
    <mergeCell ref="F126:I126"/>
    <mergeCell ref="L126:M126"/>
    <mergeCell ref="N126:Q126"/>
    <mergeCell ref="F123:I123"/>
    <mergeCell ref="L123:M123"/>
    <mergeCell ref="N123:Q123"/>
    <mergeCell ref="F124:I124"/>
    <mergeCell ref="L124:M124"/>
    <mergeCell ref="N124:Q124"/>
    <mergeCell ref="F121:I121"/>
    <mergeCell ref="L121:M121"/>
    <mergeCell ref="N121:Q121"/>
    <mergeCell ref="F122:I122"/>
    <mergeCell ref="L122:M122"/>
    <mergeCell ref="N122:Q122"/>
    <mergeCell ref="F119:I119"/>
    <mergeCell ref="L119:M119"/>
    <mergeCell ref="N119:Q119"/>
    <mergeCell ref="F120:I120"/>
    <mergeCell ref="L120:M120"/>
    <mergeCell ref="N120:Q120"/>
    <mergeCell ref="F117:I117"/>
    <mergeCell ref="L117:M117"/>
    <mergeCell ref="N117:Q117"/>
    <mergeCell ref="F118:I118"/>
    <mergeCell ref="L118:M118"/>
    <mergeCell ref="N118:Q118"/>
    <mergeCell ref="F115:I115"/>
    <mergeCell ref="L115:M115"/>
    <mergeCell ref="N115:Q115"/>
    <mergeCell ref="F116:I116"/>
    <mergeCell ref="L116:M116"/>
    <mergeCell ref="N116:Q116"/>
    <mergeCell ref="F111:I111"/>
    <mergeCell ref="L111:M111"/>
    <mergeCell ref="N111:Q111"/>
    <mergeCell ref="N112:Q112"/>
    <mergeCell ref="N113:Q113"/>
    <mergeCell ref="N114:Q114"/>
    <mergeCell ref="C101:Q101"/>
    <mergeCell ref="F103:P103"/>
    <mergeCell ref="F104:P104"/>
    <mergeCell ref="M106:P106"/>
    <mergeCell ref="M108:Q108"/>
    <mergeCell ref="M109:Q109"/>
    <mergeCell ref="N88:Q88"/>
    <mergeCell ref="N89:Q89"/>
    <mergeCell ref="N90:Q90"/>
    <mergeCell ref="N91:Q91"/>
    <mergeCell ref="N93:Q93"/>
    <mergeCell ref="L95:Q95"/>
    <mergeCell ref="F78:P78"/>
    <mergeCell ref="F79:P79"/>
    <mergeCell ref="M81:P81"/>
    <mergeCell ref="M83:Q83"/>
    <mergeCell ref="M84:Q84"/>
    <mergeCell ref="C86:G86"/>
    <mergeCell ref="N86:Q86"/>
    <mergeCell ref="M36:P36"/>
    <mergeCell ref="L38:P38"/>
    <mergeCell ref="C76:Q76"/>
    <mergeCell ref="M30:P30"/>
    <mergeCell ref="H32:J32"/>
    <mergeCell ref="M32:P32"/>
    <mergeCell ref="H33:J33"/>
    <mergeCell ref="M33:P33"/>
    <mergeCell ref="H34:J34"/>
    <mergeCell ref="M34:P34"/>
    <mergeCell ref="F199:I199"/>
    <mergeCell ref="L199:M199"/>
    <mergeCell ref="N199:Q199"/>
    <mergeCell ref="H1:K1"/>
    <mergeCell ref="C2:Q2"/>
    <mergeCell ref="S2:AB2"/>
    <mergeCell ref="C4:Q4"/>
    <mergeCell ref="F6:P6"/>
    <mergeCell ref="F7:P7"/>
    <mergeCell ref="O18:P18"/>
    <mergeCell ref="O20:P20"/>
    <mergeCell ref="O21:P21"/>
    <mergeCell ref="E24:L24"/>
    <mergeCell ref="M27:P27"/>
    <mergeCell ref="M28:P28"/>
    <mergeCell ref="O9:P9"/>
    <mergeCell ref="O11:P11"/>
    <mergeCell ref="O12:P12"/>
    <mergeCell ref="O14:P14"/>
    <mergeCell ref="O15:P15"/>
    <mergeCell ref="O17:P17"/>
    <mergeCell ref="H35:J35"/>
    <mergeCell ref="M35:P35"/>
    <mergeCell ref="H36:J36"/>
    <mergeCell ref="F196:I196"/>
    <mergeCell ref="L196:M196"/>
    <mergeCell ref="N196:Q196"/>
    <mergeCell ref="F197:I197"/>
    <mergeCell ref="L197:M197"/>
    <mergeCell ref="N197:Q197"/>
    <mergeCell ref="F198:I198"/>
    <mergeCell ref="L198:M198"/>
    <mergeCell ref="N198:Q198"/>
  </mergeCell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138"/>
  <sheetViews>
    <sheetView showGridLines="0" workbookViewId="0" topLeftCell="A1">
      <pane ySplit="1" topLeftCell="A2" activePane="bottomLeft" state="frozen"/>
      <selection pane="topLeft" activeCell="AN82" sqref="AN82:AP82"/>
      <selection pane="bottomLeft" activeCell="C4" sqref="C4:Q4"/>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7" width="11.16015625" style="0" customWidth="1"/>
    <col min="8" max="8" width="12.5" style="0" customWidth="1"/>
    <col min="9" max="9" width="7" style="0" customWidth="1"/>
    <col min="10" max="10" width="5.16015625" style="0" customWidth="1"/>
    <col min="11" max="11" width="11.5" style="0" customWidth="1"/>
    <col min="12" max="12" width="12" style="0" customWidth="1"/>
    <col min="13" max="14" width="6" style="0" customWidth="1"/>
    <col min="15" max="15" width="2" style="0" customWidth="1"/>
    <col min="16" max="16" width="12.5" style="0" customWidth="1"/>
    <col min="17" max="17" width="4.16015625" style="0" customWidth="1"/>
    <col min="18" max="18" width="1.66796875" style="0" customWidth="1"/>
    <col min="19" max="19" width="8.16015625" style="0" customWidth="1"/>
    <col min="20" max="20" width="29.66015625" style="0" hidden="1" customWidth="1"/>
    <col min="21" max="21" width="16.33203125" style="0" hidden="1" customWidth="1"/>
    <col min="22" max="22" width="12.33203125" style="0" hidden="1" customWidth="1"/>
    <col min="23" max="23" width="16.33203125" style="0" hidden="1" customWidth="1"/>
    <col min="24" max="24" width="12.16015625" style="0" hidden="1" customWidth="1"/>
    <col min="25" max="25" width="15" style="0" hidden="1" customWidth="1"/>
    <col min="26" max="26" width="11" style="0" hidden="1" customWidth="1"/>
    <col min="27" max="27" width="15" style="0" hidden="1" customWidth="1"/>
    <col min="28" max="28" width="16.33203125" style="0" hidden="1" customWidth="1"/>
  </cols>
  <sheetData>
    <row r="1" spans="1:28" ht="21.75" customHeight="1">
      <c r="A1" s="97"/>
      <c r="B1" s="11"/>
      <c r="C1" s="11"/>
      <c r="D1" s="12"/>
      <c r="E1" s="11"/>
      <c r="F1" s="13"/>
      <c r="G1" s="13"/>
      <c r="H1" s="295"/>
      <c r="I1" s="295"/>
      <c r="J1" s="295"/>
      <c r="K1" s="295"/>
      <c r="L1" s="13"/>
      <c r="M1" s="11"/>
      <c r="N1" s="11"/>
      <c r="O1" s="12"/>
      <c r="P1" s="11"/>
      <c r="Q1" s="11"/>
      <c r="R1" s="11"/>
      <c r="S1" s="13"/>
      <c r="T1" s="13"/>
      <c r="U1" s="97"/>
      <c r="V1" s="97"/>
      <c r="W1" s="14"/>
      <c r="X1" s="14"/>
      <c r="Y1" s="14"/>
      <c r="Z1" s="14"/>
      <c r="AA1" s="14"/>
      <c r="AB1" s="14"/>
    </row>
    <row r="2" spans="3:28" ht="37" customHeight="1">
      <c r="C2" s="269" t="s">
        <v>4</v>
      </c>
      <c r="D2" s="270"/>
      <c r="E2" s="270"/>
      <c r="F2" s="270"/>
      <c r="G2" s="270"/>
      <c r="H2" s="270"/>
      <c r="I2" s="270"/>
      <c r="J2" s="270"/>
      <c r="K2" s="270"/>
      <c r="L2" s="270"/>
      <c r="M2" s="270"/>
      <c r="N2" s="270"/>
      <c r="O2" s="270"/>
      <c r="P2" s="270"/>
      <c r="Q2" s="270"/>
      <c r="S2" s="296"/>
      <c r="T2" s="297"/>
      <c r="U2" s="297"/>
      <c r="V2" s="297"/>
      <c r="W2" s="297"/>
      <c r="X2" s="297"/>
      <c r="Y2" s="297"/>
      <c r="Z2" s="297"/>
      <c r="AA2" s="297"/>
      <c r="AB2" s="297"/>
    </row>
    <row r="3" spans="2:18" ht="7" customHeight="1">
      <c r="B3" s="19"/>
      <c r="C3" s="20"/>
      <c r="D3" s="20"/>
      <c r="E3" s="20"/>
      <c r="F3" s="20"/>
      <c r="G3" s="20"/>
      <c r="H3" s="20"/>
      <c r="I3" s="20"/>
      <c r="J3" s="20"/>
      <c r="K3" s="20"/>
      <c r="L3" s="20"/>
      <c r="M3" s="20"/>
      <c r="N3" s="20"/>
      <c r="O3" s="20"/>
      <c r="P3" s="20"/>
      <c r="Q3" s="20"/>
      <c r="R3" s="21"/>
    </row>
    <row r="4" spans="2:20" ht="37" customHeight="1">
      <c r="B4" s="22"/>
      <c r="C4" s="271" t="s">
        <v>92</v>
      </c>
      <c r="D4" s="272"/>
      <c r="E4" s="272"/>
      <c r="F4" s="272"/>
      <c r="G4" s="272"/>
      <c r="H4" s="272"/>
      <c r="I4" s="272"/>
      <c r="J4" s="272"/>
      <c r="K4" s="272"/>
      <c r="L4" s="272"/>
      <c r="M4" s="272"/>
      <c r="N4" s="272"/>
      <c r="O4" s="272"/>
      <c r="P4" s="272"/>
      <c r="Q4" s="272"/>
      <c r="R4" s="23"/>
      <c r="T4" s="17"/>
    </row>
    <row r="5" spans="2:18" ht="7" customHeight="1">
      <c r="B5" s="22"/>
      <c r="C5" s="24"/>
      <c r="D5" s="24"/>
      <c r="E5" s="24"/>
      <c r="F5" s="24"/>
      <c r="G5" s="24"/>
      <c r="H5" s="24"/>
      <c r="I5" s="24"/>
      <c r="J5" s="24"/>
      <c r="K5" s="24"/>
      <c r="L5" s="24"/>
      <c r="M5" s="24"/>
      <c r="N5" s="24"/>
      <c r="O5" s="24"/>
      <c r="P5" s="24"/>
      <c r="Q5" s="24"/>
      <c r="R5" s="23"/>
    </row>
    <row r="6" spans="2:18" ht="42" customHeight="1">
      <c r="B6" s="22"/>
      <c r="C6" s="24"/>
      <c r="D6" s="28" t="s">
        <v>12</v>
      </c>
      <c r="E6" s="24"/>
      <c r="F6" s="324" t="str">
        <f>'Rekapitulace stavby'!K6</f>
        <v>VÝMĚNA KOTLŮ A TECHNOLOGIE KOTELNY
INSTALACE TERMOSTATICKÝCH VENTILŮ NA OTOPNÝCH TĚLESECH 
V OBJEKTU ZÁKLADNÍ ŠKOLY A MATEŘSKÉ ŠKOLY CERHOVICE, OKRES BEROUN</v>
      </c>
      <c r="G6" s="325"/>
      <c r="H6" s="325"/>
      <c r="I6" s="325"/>
      <c r="J6" s="325"/>
      <c r="K6" s="325"/>
      <c r="L6" s="325"/>
      <c r="M6" s="325"/>
      <c r="N6" s="325"/>
      <c r="O6" s="325"/>
      <c r="P6" s="325"/>
      <c r="Q6" s="24"/>
      <c r="R6" s="23"/>
    </row>
    <row r="7" spans="2:18" s="1" customFormat="1" ht="32.9" customHeight="1">
      <c r="B7" s="31"/>
      <c r="C7" s="32"/>
      <c r="D7" s="27" t="s">
        <v>93</v>
      </c>
      <c r="E7" s="32"/>
      <c r="F7" s="335" t="s">
        <v>261</v>
      </c>
      <c r="G7" s="315"/>
      <c r="H7" s="315"/>
      <c r="I7" s="315"/>
      <c r="J7" s="315"/>
      <c r="K7" s="315"/>
      <c r="L7" s="315"/>
      <c r="M7" s="315"/>
      <c r="N7" s="315"/>
      <c r="O7" s="315"/>
      <c r="P7" s="315"/>
      <c r="Q7" s="32"/>
      <c r="R7" s="33"/>
    </row>
    <row r="8" spans="2:18" s="1" customFormat="1" ht="14.5" customHeight="1">
      <c r="B8" s="31"/>
      <c r="C8" s="32"/>
      <c r="D8" s="161" t="s">
        <v>13</v>
      </c>
      <c r="E8" s="160"/>
      <c r="F8" s="158" t="s">
        <v>14</v>
      </c>
      <c r="G8" s="160"/>
      <c r="H8" s="160"/>
      <c r="I8" s="160"/>
      <c r="J8" s="160"/>
      <c r="K8" s="160"/>
      <c r="L8" s="160"/>
      <c r="M8" s="161" t="s">
        <v>15</v>
      </c>
      <c r="N8" s="160"/>
      <c r="O8" s="158" t="s">
        <v>2</v>
      </c>
      <c r="P8" s="160"/>
      <c r="Q8" s="32"/>
      <c r="R8" s="33"/>
    </row>
    <row r="9" spans="2:18" s="1" customFormat="1" ht="14.5" customHeight="1">
      <c r="B9" s="31"/>
      <c r="C9" s="32"/>
      <c r="D9" s="161" t="s">
        <v>16</v>
      </c>
      <c r="E9" s="160"/>
      <c r="F9" s="158" t="str">
        <f>'Rekapitulace stavby'!K8</f>
        <v>Na Dražkách 217, 267 61 Cerhovice</v>
      </c>
      <c r="G9" s="160"/>
      <c r="H9" s="160"/>
      <c r="I9" s="160"/>
      <c r="J9" s="160"/>
      <c r="K9" s="160"/>
      <c r="L9" s="160"/>
      <c r="M9" s="161" t="s">
        <v>17</v>
      </c>
      <c r="N9" s="160"/>
      <c r="O9" s="290">
        <f>'Rekapitulace stavby'!AN8</f>
        <v>44067</v>
      </c>
      <c r="P9" s="290"/>
      <c r="Q9" s="32"/>
      <c r="R9" s="33"/>
    </row>
    <row r="10" spans="2:18" s="1" customFormat="1" ht="10.9" customHeight="1">
      <c r="B10" s="31"/>
      <c r="C10" s="32"/>
      <c r="D10" s="160"/>
      <c r="E10" s="160"/>
      <c r="F10" s="160"/>
      <c r="G10" s="160"/>
      <c r="H10" s="160"/>
      <c r="I10" s="160"/>
      <c r="J10" s="160"/>
      <c r="K10" s="160"/>
      <c r="L10" s="160"/>
      <c r="M10" s="160"/>
      <c r="N10" s="160"/>
      <c r="O10" s="160"/>
      <c r="P10" s="160"/>
      <c r="Q10" s="32"/>
      <c r="R10" s="33"/>
    </row>
    <row r="11" spans="2:18" s="1" customFormat="1" ht="14.5" customHeight="1">
      <c r="B11" s="31"/>
      <c r="C11" s="32"/>
      <c r="D11" s="161" t="s">
        <v>20</v>
      </c>
      <c r="E11" s="160"/>
      <c r="F11" s="160"/>
      <c r="G11" s="160"/>
      <c r="H11" s="160"/>
      <c r="I11" s="160"/>
      <c r="J11" s="160"/>
      <c r="K11" s="160"/>
      <c r="L11" s="160"/>
      <c r="M11" s="161" t="s">
        <v>21</v>
      </c>
      <c r="N11" s="160"/>
      <c r="O11" s="316" t="str">
        <f>'Rekapitulace stavby'!AN10</f>
        <v>00233196</v>
      </c>
      <c r="P11" s="316"/>
      <c r="Q11" s="32"/>
      <c r="R11" s="33"/>
    </row>
    <row r="12" spans="2:18" s="1" customFormat="1" ht="18" customHeight="1">
      <c r="B12" s="31"/>
      <c r="C12" s="32"/>
      <c r="D12" s="160"/>
      <c r="E12" s="158" t="str">
        <f>'Rekapitulace stavby'!E11</f>
        <v>Městys Cerhovice, nám.Kapitána Kučery 10, 267 61 Cerhovice</v>
      </c>
      <c r="F12" s="160"/>
      <c r="G12" s="160"/>
      <c r="H12" s="160"/>
      <c r="I12" s="160"/>
      <c r="J12" s="160"/>
      <c r="K12" s="160"/>
      <c r="L12" s="160"/>
      <c r="M12" s="161" t="s">
        <v>22</v>
      </c>
      <c r="N12" s="160"/>
      <c r="O12" s="316" t="s">
        <v>2</v>
      </c>
      <c r="P12" s="316"/>
      <c r="Q12" s="32"/>
      <c r="R12" s="33"/>
    </row>
    <row r="13" spans="2:18" s="1" customFormat="1" ht="7" customHeight="1">
      <c r="B13" s="31"/>
      <c r="C13" s="32"/>
      <c r="D13" s="32"/>
      <c r="E13" s="32"/>
      <c r="F13" s="32"/>
      <c r="G13" s="32"/>
      <c r="H13" s="32"/>
      <c r="I13" s="32"/>
      <c r="J13" s="32"/>
      <c r="K13" s="32"/>
      <c r="L13" s="32"/>
      <c r="M13" s="32"/>
      <c r="N13" s="32"/>
      <c r="O13" s="32"/>
      <c r="P13" s="32"/>
      <c r="Q13" s="32"/>
      <c r="R13" s="33"/>
    </row>
    <row r="14" spans="2:18" s="1" customFormat="1" ht="14.5" customHeight="1">
      <c r="B14" s="31"/>
      <c r="C14" s="32"/>
      <c r="D14" s="28" t="s">
        <v>23</v>
      </c>
      <c r="E14" s="32"/>
      <c r="F14" s="32"/>
      <c r="G14" s="32"/>
      <c r="H14" s="32"/>
      <c r="I14" s="32"/>
      <c r="J14" s="32"/>
      <c r="K14" s="32"/>
      <c r="L14" s="32"/>
      <c r="M14" s="28" t="s">
        <v>21</v>
      </c>
      <c r="N14" s="32"/>
      <c r="O14" s="316" t="str">
        <f>IF('Rekapitulace stavby'!AN13="","",'Rekapitulace stavby'!AN13)</f>
        <v/>
      </c>
      <c r="P14" s="316"/>
      <c r="Q14" s="32"/>
      <c r="R14" s="33"/>
    </row>
    <row r="15" spans="2:18" s="1" customFormat="1" ht="18" customHeight="1">
      <c r="B15" s="31"/>
      <c r="C15" s="32"/>
      <c r="D15" s="32"/>
      <c r="E15" s="26" t="str">
        <f>IF('Rekapitulace stavby'!E14="","",'Rekapitulace stavby'!E14)</f>
        <v xml:space="preserve"> </v>
      </c>
      <c r="F15" s="32"/>
      <c r="G15" s="32"/>
      <c r="H15" s="32"/>
      <c r="I15" s="32"/>
      <c r="J15" s="32"/>
      <c r="K15" s="32"/>
      <c r="L15" s="32"/>
      <c r="M15" s="28" t="s">
        <v>22</v>
      </c>
      <c r="N15" s="32"/>
      <c r="O15" s="316" t="str">
        <f>IF('Rekapitulace stavby'!AN14="","",'Rekapitulace stavby'!AN14)</f>
        <v/>
      </c>
      <c r="P15" s="316"/>
      <c r="Q15" s="32"/>
      <c r="R15" s="33"/>
    </row>
    <row r="16" spans="2:18" s="1" customFormat="1" ht="7" customHeight="1">
      <c r="B16" s="31"/>
      <c r="C16" s="32"/>
      <c r="D16" s="32"/>
      <c r="E16" s="32"/>
      <c r="F16" s="32"/>
      <c r="G16" s="32"/>
      <c r="H16" s="32"/>
      <c r="I16" s="32"/>
      <c r="J16" s="32"/>
      <c r="K16" s="32"/>
      <c r="L16" s="32"/>
      <c r="M16" s="32"/>
      <c r="N16" s="32"/>
      <c r="O16" s="32"/>
      <c r="P16" s="32"/>
      <c r="Q16" s="32"/>
      <c r="R16" s="33"/>
    </row>
    <row r="17" spans="2:18" s="1" customFormat="1" ht="14.5" customHeight="1">
      <c r="B17" s="31"/>
      <c r="C17" s="32"/>
      <c r="D17" s="28" t="s">
        <v>25</v>
      </c>
      <c r="E17" s="32"/>
      <c r="F17" s="32"/>
      <c r="G17" s="32"/>
      <c r="H17" s="32"/>
      <c r="I17" s="32"/>
      <c r="J17" s="32"/>
      <c r="K17" s="32"/>
      <c r="L17" s="32"/>
      <c r="M17" s="28" t="s">
        <v>21</v>
      </c>
      <c r="N17" s="32"/>
      <c r="O17" s="316" t="s">
        <v>26</v>
      </c>
      <c r="P17" s="316"/>
      <c r="Q17" s="32"/>
      <c r="R17" s="33"/>
    </row>
    <row r="18" spans="2:18" s="1" customFormat="1" ht="18" customHeight="1">
      <c r="B18" s="31"/>
      <c r="C18" s="32"/>
      <c r="D18" s="32"/>
      <c r="E18" s="26" t="s">
        <v>27</v>
      </c>
      <c r="F18" s="32"/>
      <c r="G18" s="32"/>
      <c r="H18" s="32"/>
      <c r="I18" s="32"/>
      <c r="J18" s="32"/>
      <c r="K18" s="32"/>
      <c r="L18" s="32"/>
      <c r="M18" s="28" t="s">
        <v>22</v>
      </c>
      <c r="N18" s="32"/>
      <c r="O18" s="316" t="s">
        <v>2</v>
      </c>
      <c r="P18" s="316"/>
      <c r="Q18" s="32"/>
      <c r="R18" s="33"/>
    </row>
    <row r="19" spans="2:18" s="1" customFormat="1" ht="7" customHeight="1">
      <c r="B19" s="31"/>
      <c r="C19" s="32"/>
      <c r="D19" s="32"/>
      <c r="E19" s="32"/>
      <c r="F19" s="32"/>
      <c r="G19" s="32"/>
      <c r="H19" s="32"/>
      <c r="I19" s="32"/>
      <c r="J19" s="32"/>
      <c r="K19" s="32"/>
      <c r="L19" s="32"/>
      <c r="M19" s="32"/>
      <c r="N19" s="32"/>
      <c r="O19" s="32"/>
      <c r="P19" s="32"/>
      <c r="Q19" s="32"/>
      <c r="R19" s="33"/>
    </row>
    <row r="20" spans="2:18" s="1" customFormat="1" ht="14.5" customHeight="1">
      <c r="B20" s="31"/>
      <c r="C20" s="32"/>
      <c r="D20" s="28" t="s">
        <v>29</v>
      </c>
      <c r="E20" s="32"/>
      <c r="F20" s="32"/>
      <c r="G20" s="32"/>
      <c r="H20" s="32"/>
      <c r="I20" s="32"/>
      <c r="J20" s="32"/>
      <c r="K20" s="32"/>
      <c r="L20" s="32"/>
      <c r="M20" s="28" t="s">
        <v>21</v>
      </c>
      <c r="N20" s="32"/>
      <c r="O20" s="316" t="str">
        <f>O17</f>
        <v>69769419</v>
      </c>
      <c r="P20" s="316"/>
      <c r="Q20" s="32"/>
      <c r="R20" s="33"/>
    </row>
    <row r="21" spans="2:18" s="1" customFormat="1" ht="18" customHeight="1">
      <c r="B21" s="31"/>
      <c r="C21" s="32"/>
      <c r="D21" s="32"/>
      <c r="E21" s="26" t="str">
        <f>E18</f>
        <v>Ing. Karel Šimůnek</v>
      </c>
      <c r="F21" s="32"/>
      <c r="G21" s="32"/>
      <c r="H21" s="32"/>
      <c r="I21" s="32"/>
      <c r="J21" s="32"/>
      <c r="K21" s="32"/>
      <c r="L21" s="32"/>
      <c r="M21" s="28" t="s">
        <v>22</v>
      </c>
      <c r="N21" s="32"/>
      <c r="O21" s="316" t="s">
        <v>2</v>
      </c>
      <c r="P21" s="316"/>
      <c r="Q21" s="32"/>
      <c r="R21" s="33"/>
    </row>
    <row r="22" spans="2:18" s="1" customFormat="1" ht="7" customHeight="1">
      <c r="B22" s="31"/>
      <c r="C22" s="32"/>
      <c r="D22" s="32"/>
      <c r="E22" s="32"/>
      <c r="F22" s="32"/>
      <c r="G22" s="32"/>
      <c r="H22" s="32"/>
      <c r="I22" s="32"/>
      <c r="J22" s="32"/>
      <c r="K22" s="32"/>
      <c r="L22" s="32"/>
      <c r="M22" s="32"/>
      <c r="N22" s="32"/>
      <c r="O22" s="32"/>
      <c r="P22" s="32"/>
      <c r="Q22" s="32"/>
      <c r="R22" s="33"/>
    </row>
    <row r="23" spans="2:18" s="1" customFormat="1" ht="14.5" customHeight="1">
      <c r="B23" s="31"/>
      <c r="C23" s="32"/>
      <c r="D23" s="28" t="s">
        <v>30</v>
      </c>
      <c r="E23" s="32"/>
      <c r="F23" s="32"/>
      <c r="G23" s="32"/>
      <c r="H23" s="32"/>
      <c r="I23" s="32"/>
      <c r="J23" s="32"/>
      <c r="K23" s="32"/>
      <c r="L23" s="32"/>
      <c r="M23" s="32"/>
      <c r="N23" s="32"/>
      <c r="O23" s="32"/>
      <c r="P23" s="32"/>
      <c r="Q23" s="32"/>
      <c r="R23" s="33"/>
    </row>
    <row r="24" spans="2:18" s="1" customFormat="1" ht="16.5" customHeight="1">
      <c r="B24" s="31"/>
      <c r="C24" s="32"/>
      <c r="D24" s="32"/>
      <c r="E24" s="276" t="s">
        <v>2</v>
      </c>
      <c r="F24" s="276"/>
      <c r="G24" s="276"/>
      <c r="H24" s="276"/>
      <c r="I24" s="276"/>
      <c r="J24" s="276"/>
      <c r="K24" s="276"/>
      <c r="L24" s="276"/>
      <c r="M24" s="32"/>
      <c r="N24" s="32"/>
      <c r="O24" s="32"/>
      <c r="P24" s="32"/>
      <c r="Q24" s="32"/>
      <c r="R24" s="33"/>
    </row>
    <row r="25" spans="2:18" s="1" customFormat="1" ht="7" customHeight="1">
      <c r="B25" s="31"/>
      <c r="C25" s="32"/>
      <c r="D25" s="32"/>
      <c r="E25" s="32"/>
      <c r="F25" s="32"/>
      <c r="G25" s="32"/>
      <c r="H25" s="32"/>
      <c r="I25" s="32"/>
      <c r="J25" s="32"/>
      <c r="K25" s="32"/>
      <c r="L25" s="32"/>
      <c r="M25" s="32"/>
      <c r="N25" s="32"/>
      <c r="O25" s="32"/>
      <c r="P25" s="32"/>
      <c r="Q25" s="32"/>
      <c r="R25" s="33"/>
    </row>
    <row r="26" spans="2:18" s="1" customFormat="1" ht="7" customHeight="1">
      <c r="B26" s="31"/>
      <c r="C26" s="32"/>
      <c r="D26" s="47"/>
      <c r="E26" s="47"/>
      <c r="F26" s="47"/>
      <c r="G26" s="47"/>
      <c r="H26" s="47"/>
      <c r="I26" s="47"/>
      <c r="J26" s="47"/>
      <c r="K26" s="47"/>
      <c r="L26" s="47"/>
      <c r="M26" s="47"/>
      <c r="N26" s="47"/>
      <c r="O26" s="47"/>
      <c r="P26" s="47"/>
      <c r="Q26" s="32"/>
      <c r="R26" s="33"/>
    </row>
    <row r="27" spans="2:18" s="1" customFormat="1" ht="14.5" customHeight="1">
      <c r="B27" s="31"/>
      <c r="C27" s="32"/>
      <c r="D27" s="98" t="s">
        <v>95</v>
      </c>
      <c r="E27" s="32"/>
      <c r="F27" s="32"/>
      <c r="G27" s="32"/>
      <c r="H27" s="32"/>
      <c r="I27" s="32"/>
      <c r="J27" s="32"/>
      <c r="K27" s="32"/>
      <c r="L27" s="32"/>
      <c r="M27" s="333">
        <f>N88</f>
        <v>0</v>
      </c>
      <c r="N27" s="333"/>
      <c r="O27" s="333"/>
      <c r="P27" s="333"/>
      <c r="Q27" s="32"/>
      <c r="R27" s="33"/>
    </row>
    <row r="28" spans="2:18" s="1" customFormat="1" ht="14.5" customHeight="1">
      <c r="B28" s="31"/>
      <c r="C28" s="32"/>
      <c r="D28" s="30" t="s">
        <v>96</v>
      </c>
      <c r="E28" s="32"/>
      <c r="F28" s="32"/>
      <c r="G28" s="32"/>
      <c r="H28" s="32"/>
      <c r="I28" s="32"/>
      <c r="J28" s="32"/>
      <c r="K28" s="32"/>
      <c r="L28" s="32"/>
      <c r="M28" s="333">
        <f>N94</f>
        <v>0</v>
      </c>
      <c r="N28" s="333"/>
      <c r="O28" s="333"/>
      <c r="P28" s="333"/>
      <c r="Q28" s="32"/>
      <c r="R28" s="33"/>
    </row>
    <row r="29" spans="2:18" s="1" customFormat="1" ht="7" customHeight="1">
      <c r="B29" s="31"/>
      <c r="C29" s="32"/>
      <c r="D29" s="32"/>
      <c r="E29" s="32"/>
      <c r="F29" s="32"/>
      <c r="G29" s="32"/>
      <c r="H29" s="32"/>
      <c r="I29" s="32"/>
      <c r="J29" s="32"/>
      <c r="K29" s="32"/>
      <c r="L29" s="32"/>
      <c r="M29" s="32"/>
      <c r="N29" s="32"/>
      <c r="O29" s="32"/>
      <c r="P29" s="32"/>
      <c r="Q29" s="32"/>
      <c r="R29" s="33"/>
    </row>
    <row r="30" spans="2:18" s="1" customFormat="1" ht="25.4" customHeight="1">
      <c r="B30" s="31"/>
      <c r="C30" s="32"/>
      <c r="D30" s="99" t="s">
        <v>33</v>
      </c>
      <c r="E30" s="32"/>
      <c r="F30" s="32"/>
      <c r="G30" s="32"/>
      <c r="H30" s="32"/>
      <c r="I30" s="32"/>
      <c r="J30" s="32"/>
      <c r="K30" s="32"/>
      <c r="L30" s="32"/>
      <c r="M30" s="334">
        <f>ROUND(M27+M28,2)</f>
        <v>0</v>
      </c>
      <c r="N30" s="315"/>
      <c r="O30" s="315"/>
      <c r="P30" s="315"/>
      <c r="Q30" s="32"/>
      <c r="R30" s="33"/>
    </row>
    <row r="31" spans="2:18" s="1" customFormat="1" ht="7" customHeight="1">
      <c r="B31" s="31"/>
      <c r="C31" s="32"/>
      <c r="D31" s="47"/>
      <c r="E31" s="47"/>
      <c r="F31" s="47"/>
      <c r="G31" s="47"/>
      <c r="H31" s="47"/>
      <c r="I31" s="47"/>
      <c r="J31" s="47"/>
      <c r="K31" s="47"/>
      <c r="L31" s="47"/>
      <c r="M31" s="47"/>
      <c r="N31" s="47"/>
      <c r="O31" s="47"/>
      <c r="P31" s="47"/>
      <c r="Q31" s="32"/>
      <c r="R31" s="33"/>
    </row>
    <row r="32" spans="2:18" s="1" customFormat="1" ht="14.5" customHeight="1">
      <c r="B32" s="31"/>
      <c r="C32" s="32"/>
      <c r="D32" s="38" t="s">
        <v>34</v>
      </c>
      <c r="E32" s="38" t="s">
        <v>35</v>
      </c>
      <c r="F32" s="39">
        <v>0.21</v>
      </c>
      <c r="G32" s="100" t="s">
        <v>36</v>
      </c>
      <c r="H32" s="330">
        <f>M30</f>
        <v>0</v>
      </c>
      <c r="I32" s="315"/>
      <c r="J32" s="315"/>
      <c r="K32" s="32"/>
      <c r="L32" s="32"/>
      <c r="M32" s="330">
        <f>M30*F32</f>
        <v>0</v>
      </c>
      <c r="N32" s="315"/>
      <c r="O32" s="315"/>
      <c r="P32" s="315"/>
      <c r="Q32" s="32"/>
      <c r="R32" s="33"/>
    </row>
    <row r="33" spans="2:18" s="1" customFormat="1" ht="14.5" customHeight="1">
      <c r="B33" s="31"/>
      <c r="C33" s="32"/>
      <c r="D33" s="32"/>
      <c r="E33" s="38" t="s">
        <v>37</v>
      </c>
      <c r="F33" s="39">
        <v>0.15</v>
      </c>
      <c r="G33" s="100" t="s">
        <v>36</v>
      </c>
      <c r="H33" s="330">
        <v>0</v>
      </c>
      <c r="I33" s="315"/>
      <c r="J33" s="315"/>
      <c r="K33" s="32"/>
      <c r="L33" s="32"/>
      <c r="M33" s="330">
        <v>0</v>
      </c>
      <c r="N33" s="315"/>
      <c r="O33" s="315"/>
      <c r="P33" s="315"/>
      <c r="Q33" s="32"/>
      <c r="R33" s="33"/>
    </row>
    <row r="34" spans="2:18" s="1" customFormat="1" ht="14.5" customHeight="1" hidden="1">
      <c r="B34" s="31"/>
      <c r="C34" s="32"/>
      <c r="D34" s="32"/>
      <c r="E34" s="38" t="s">
        <v>38</v>
      </c>
      <c r="F34" s="39">
        <v>0.21</v>
      </c>
      <c r="G34" s="100" t="s">
        <v>36</v>
      </c>
      <c r="H34" s="330" t="e">
        <f>ROUND((SUM(#REF!)+SUM(#REF!)),2)</f>
        <v>#REF!</v>
      </c>
      <c r="I34" s="315"/>
      <c r="J34" s="315"/>
      <c r="K34" s="32"/>
      <c r="L34" s="32"/>
      <c r="M34" s="330">
        <v>0</v>
      </c>
      <c r="N34" s="315"/>
      <c r="O34" s="315"/>
      <c r="P34" s="315"/>
      <c r="Q34" s="32"/>
      <c r="R34" s="33"/>
    </row>
    <row r="35" spans="2:18" s="1" customFormat="1" ht="14.5" customHeight="1" hidden="1">
      <c r="B35" s="31"/>
      <c r="C35" s="32"/>
      <c r="D35" s="32"/>
      <c r="E35" s="38" t="s">
        <v>39</v>
      </c>
      <c r="F35" s="39">
        <v>0.15</v>
      </c>
      <c r="G35" s="100" t="s">
        <v>36</v>
      </c>
      <c r="H35" s="330" t="e">
        <f>ROUND((SUM(#REF!)+SUM(#REF!)),2)</f>
        <v>#REF!</v>
      </c>
      <c r="I35" s="315"/>
      <c r="J35" s="315"/>
      <c r="K35" s="32"/>
      <c r="L35" s="32"/>
      <c r="M35" s="330">
        <v>0</v>
      </c>
      <c r="N35" s="315"/>
      <c r="O35" s="315"/>
      <c r="P35" s="315"/>
      <c r="Q35" s="32"/>
      <c r="R35" s="33"/>
    </row>
    <row r="36" spans="2:18" s="1" customFormat="1" ht="14.5" customHeight="1" hidden="1">
      <c r="B36" s="31"/>
      <c r="C36" s="32"/>
      <c r="D36" s="32"/>
      <c r="E36" s="38" t="s">
        <v>40</v>
      </c>
      <c r="F36" s="39">
        <v>0</v>
      </c>
      <c r="G36" s="100" t="s">
        <v>36</v>
      </c>
      <c r="H36" s="330" t="e">
        <f>ROUND((SUM(#REF!)+SUM(#REF!)),2)</f>
        <v>#REF!</v>
      </c>
      <c r="I36" s="315"/>
      <c r="J36" s="315"/>
      <c r="K36" s="32"/>
      <c r="L36" s="32"/>
      <c r="M36" s="330">
        <v>0</v>
      </c>
      <c r="N36" s="315"/>
      <c r="O36" s="315"/>
      <c r="P36" s="315"/>
      <c r="Q36" s="32"/>
      <c r="R36" s="33"/>
    </row>
    <row r="37" spans="2:18" s="1" customFormat="1" ht="7" customHeight="1">
      <c r="B37" s="31"/>
      <c r="C37" s="32"/>
      <c r="D37" s="32"/>
      <c r="E37" s="32"/>
      <c r="F37" s="32"/>
      <c r="G37" s="32"/>
      <c r="H37" s="32"/>
      <c r="I37" s="32"/>
      <c r="J37" s="32"/>
      <c r="K37" s="32"/>
      <c r="L37" s="32"/>
      <c r="M37" s="32"/>
      <c r="N37" s="32"/>
      <c r="O37" s="32"/>
      <c r="P37" s="32"/>
      <c r="Q37" s="32"/>
      <c r="R37" s="33"/>
    </row>
    <row r="38" spans="2:18" s="1" customFormat="1" ht="25.4" customHeight="1">
      <c r="B38" s="31"/>
      <c r="C38" s="96"/>
      <c r="D38" s="101" t="s">
        <v>41</v>
      </c>
      <c r="E38" s="70"/>
      <c r="F38" s="70"/>
      <c r="G38" s="102" t="s">
        <v>42</v>
      </c>
      <c r="H38" s="103" t="s">
        <v>43</v>
      </c>
      <c r="I38" s="70"/>
      <c r="J38" s="70"/>
      <c r="K38" s="70"/>
      <c r="L38" s="331">
        <f>SUM(M30:M36)</f>
        <v>0</v>
      </c>
      <c r="M38" s="331"/>
      <c r="N38" s="331"/>
      <c r="O38" s="331"/>
      <c r="P38" s="332"/>
      <c r="Q38" s="96"/>
      <c r="R38" s="33"/>
    </row>
    <row r="39" spans="2:18" s="1" customFormat="1" ht="14.5" customHeight="1">
      <c r="B39" s="31"/>
      <c r="C39" s="32"/>
      <c r="D39" s="32"/>
      <c r="E39" s="32"/>
      <c r="F39" s="32"/>
      <c r="G39" s="32"/>
      <c r="H39" s="32"/>
      <c r="I39" s="32"/>
      <c r="J39" s="32"/>
      <c r="K39" s="32"/>
      <c r="L39" s="32"/>
      <c r="M39" s="32"/>
      <c r="N39" s="32"/>
      <c r="O39" s="32"/>
      <c r="P39" s="32"/>
      <c r="Q39" s="32"/>
      <c r="R39" s="33"/>
    </row>
    <row r="40" spans="2:18" s="1" customFormat="1" ht="14.5" customHeight="1">
      <c r="B40" s="31"/>
      <c r="C40" s="32"/>
      <c r="D40" s="32"/>
      <c r="E40" s="32"/>
      <c r="F40" s="32"/>
      <c r="G40" s="32"/>
      <c r="H40" s="32"/>
      <c r="I40" s="32"/>
      <c r="J40" s="32"/>
      <c r="K40" s="32"/>
      <c r="L40" s="32"/>
      <c r="M40" s="32"/>
      <c r="N40" s="32"/>
      <c r="O40" s="32"/>
      <c r="P40" s="32"/>
      <c r="Q40" s="32"/>
      <c r="R40" s="33"/>
    </row>
    <row r="41" spans="2:18" ht="13.5">
      <c r="B41" s="22"/>
      <c r="C41" s="24"/>
      <c r="D41" s="24"/>
      <c r="E41" s="24"/>
      <c r="F41" s="24"/>
      <c r="G41" s="24"/>
      <c r="H41" s="24"/>
      <c r="I41" s="24"/>
      <c r="J41" s="24"/>
      <c r="K41" s="24"/>
      <c r="L41" s="24"/>
      <c r="M41" s="24"/>
      <c r="N41" s="24"/>
      <c r="O41" s="24"/>
      <c r="P41" s="24"/>
      <c r="Q41" s="24"/>
      <c r="R41" s="23"/>
    </row>
    <row r="42" spans="2:18" ht="13.5">
      <c r="B42" s="22"/>
      <c r="C42" s="24"/>
      <c r="D42" s="24"/>
      <c r="E42" s="24"/>
      <c r="F42" s="24"/>
      <c r="G42" s="24"/>
      <c r="H42" s="24"/>
      <c r="I42" s="24"/>
      <c r="J42" s="24"/>
      <c r="K42" s="24"/>
      <c r="L42" s="24"/>
      <c r="M42" s="24"/>
      <c r="N42" s="24"/>
      <c r="O42" s="24"/>
      <c r="P42" s="24"/>
      <c r="Q42" s="24"/>
      <c r="R42" s="23"/>
    </row>
    <row r="43" spans="2:18" ht="13.5">
      <c r="B43" s="22"/>
      <c r="C43" s="24"/>
      <c r="D43" s="24"/>
      <c r="E43" s="24"/>
      <c r="F43" s="24"/>
      <c r="G43" s="24"/>
      <c r="H43" s="24"/>
      <c r="I43" s="24"/>
      <c r="J43" s="24"/>
      <c r="K43" s="24"/>
      <c r="L43" s="24"/>
      <c r="M43" s="24"/>
      <c r="N43" s="24"/>
      <c r="O43" s="24"/>
      <c r="P43" s="24"/>
      <c r="Q43" s="24"/>
      <c r="R43" s="23"/>
    </row>
    <row r="44" spans="2:18" ht="13.5">
      <c r="B44" s="22"/>
      <c r="C44" s="24"/>
      <c r="D44" s="24"/>
      <c r="E44" s="24"/>
      <c r="F44" s="24"/>
      <c r="G44" s="24"/>
      <c r="H44" s="24"/>
      <c r="I44" s="24"/>
      <c r="J44" s="24"/>
      <c r="K44" s="24"/>
      <c r="L44" s="24"/>
      <c r="M44" s="24"/>
      <c r="N44" s="24"/>
      <c r="O44" s="24"/>
      <c r="P44" s="24"/>
      <c r="Q44" s="24"/>
      <c r="R44" s="23"/>
    </row>
    <row r="45" spans="2:18" ht="13.5">
      <c r="B45" s="22"/>
      <c r="C45" s="24"/>
      <c r="D45" s="24"/>
      <c r="E45" s="24"/>
      <c r="F45" s="24"/>
      <c r="G45" s="24"/>
      <c r="H45" s="24"/>
      <c r="I45" s="24"/>
      <c r="J45" s="24"/>
      <c r="K45" s="24"/>
      <c r="L45" s="24"/>
      <c r="M45" s="24"/>
      <c r="N45" s="24"/>
      <c r="O45" s="24"/>
      <c r="P45" s="24"/>
      <c r="Q45" s="24"/>
      <c r="R45" s="23"/>
    </row>
    <row r="46" spans="2:18" ht="13.5">
      <c r="B46" s="22"/>
      <c r="C46" s="24"/>
      <c r="D46" s="24"/>
      <c r="E46" s="24"/>
      <c r="F46" s="24"/>
      <c r="G46" s="24"/>
      <c r="H46" s="24"/>
      <c r="I46" s="24"/>
      <c r="J46" s="24"/>
      <c r="K46" s="24"/>
      <c r="L46" s="24"/>
      <c r="M46" s="24"/>
      <c r="N46" s="24"/>
      <c r="O46" s="24"/>
      <c r="P46" s="24"/>
      <c r="Q46" s="24"/>
      <c r="R46" s="23"/>
    </row>
    <row r="47" spans="2:18" ht="13.5">
      <c r="B47" s="22"/>
      <c r="C47" s="24"/>
      <c r="D47" s="24"/>
      <c r="E47" s="24"/>
      <c r="F47" s="24"/>
      <c r="G47" s="24"/>
      <c r="H47" s="24"/>
      <c r="I47" s="24"/>
      <c r="J47" s="24"/>
      <c r="K47" s="24"/>
      <c r="L47" s="24"/>
      <c r="M47" s="24"/>
      <c r="N47" s="24"/>
      <c r="O47" s="24"/>
      <c r="P47" s="24"/>
      <c r="Q47" s="24"/>
      <c r="R47" s="23"/>
    </row>
    <row r="48" spans="2:18" ht="13.5">
      <c r="B48" s="22"/>
      <c r="C48" s="24"/>
      <c r="D48" s="24"/>
      <c r="E48" s="24"/>
      <c r="F48" s="24"/>
      <c r="G48" s="24"/>
      <c r="H48" s="24"/>
      <c r="I48" s="24"/>
      <c r="J48" s="24"/>
      <c r="K48" s="24"/>
      <c r="L48" s="24"/>
      <c r="M48" s="24"/>
      <c r="N48" s="24"/>
      <c r="O48" s="24"/>
      <c r="P48" s="24"/>
      <c r="Q48" s="24"/>
      <c r="R48" s="23"/>
    </row>
    <row r="49" spans="2:18" ht="13.5">
      <c r="B49" s="22"/>
      <c r="C49" s="24"/>
      <c r="D49" s="24"/>
      <c r="E49" s="24"/>
      <c r="F49" s="24"/>
      <c r="G49" s="24"/>
      <c r="H49" s="24"/>
      <c r="I49" s="24"/>
      <c r="J49" s="24"/>
      <c r="K49" s="24"/>
      <c r="L49" s="24"/>
      <c r="M49" s="24"/>
      <c r="N49" s="24"/>
      <c r="O49" s="24"/>
      <c r="P49" s="24"/>
      <c r="Q49" s="24"/>
      <c r="R49" s="23"/>
    </row>
    <row r="50" spans="2:18" s="1" customFormat="1" ht="13.5">
      <c r="B50" s="31"/>
      <c r="C50" s="32"/>
      <c r="D50" s="46" t="s">
        <v>44</v>
      </c>
      <c r="E50" s="47"/>
      <c r="F50" s="47"/>
      <c r="G50" s="47"/>
      <c r="H50" s="48"/>
      <c r="I50" s="32"/>
      <c r="J50" s="46" t="s">
        <v>45</v>
      </c>
      <c r="K50" s="47"/>
      <c r="L50" s="47"/>
      <c r="M50" s="47"/>
      <c r="N50" s="47"/>
      <c r="O50" s="47"/>
      <c r="P50" s="48"/>
      <c r="Q50" s="32"/>
      <c r="R50" s="33"/>
    </row>
    <row r="51" spans="2:18" ht="13.5">
      <c r="B51" s="22"/>
      <c r="C51" s="24"/>
      <c r="D51" s="49"/>
      <c r="E51" s="24"/>
      <c r="F51" s="24"/>
      <c r="G51" s="24"/>
      <c r="H51" s="50"/>
      <c r="I51" s="24"/>
      <c r="J51" s="49"/>
      <c r="K51" s="24"/>
      <c r="L51" s="24"/>
      <c r="M51" s="24"/>
      <c r="N51" s="24"/>
      <c r="O51" s="24"/>
      <c r="P51" s="50"/>
      <c r="Q51" s="24"/>
      <c r="R51" s="23"/>
    </row>
    <row r="52" spans="2:18" ht="13.5">
      <c r="B52" s="22"/>
      <c r="C52" s="24"/>
      <c r="D52" s="49"/>
      <c r="E52" s="24"/>
      <c r="F52" s="24"/>
      <c r="G52" s="24"/>
      <c r="H52" s="50"/>
      <c r="I52" s="24"/>
      <c r="J52" s="49"/>
      <c r="K52" s="24"/>
      <c r="L52" s="24"/>
      <c r="M52" s="24"/>
      <c r="N52" s="24"/>
      <c r="O52" s="24"/>
      <c r="P52" s="50"/>
      <c r="Q52" s="24"/>
      <c r="R52" s="23"/>
    </row>
    <row r="53" spans="2:18" ht="13.5">
      <c r="B53" s="22"/>
      <c r="C53" s="24"/>
      <c r="D53" s="49"/>
      <c r="E53" s="24"/>
      <c r="F53" s="24"/>
      <c r="G53" s="24"/>
      <c r="H53" s="50"/>
      <c r="I53" s="24"/>
      <c r="J53" s="49"/>
      <c r="K53" s="24"/>
      <c r="L53" s="24"/>
      <c r="M53" s="24"/>
      <c r="N53" s="24"/>
      <c r="O53" s="24"/>
      <c r="P53" s="50"/>
      <c r="Q53" s="24"/>
      <c r="R53" s="23"/>
    </row>
    <row r="54" spans="2:18" ht="13.5">
      <c r="B54" s="22"/>
      <c r="C54" s="24"/>
      <c r="D54" s="49"/>
      <c r="E54" s="24"/>
      <c r="F54" s="24"/>
      <c r="G54" s="24"/>
      <c r="H54" s="50"/>
      <c r="I54" s="24"/>
      <c r="J54" s="49"/>
      <c r="K54" s="24"/>
      <c r="L54" s="24"/>
      <c r="M54" s="24"/>
      <c r="N54" s="24"/>
      <c r="O54" s="24"/>
      <c r="P54" s="50"/>
      <c r="Q54" s="24"/>
      <c r="R54" s="23"/>
    </row>
    <row r="55" spans="2:18" ht="13.5">
      <c r="B55" s="22"/>
      <c r="C55" s="24"/>
      <c r="D55" s="49"/>
      <c r="E55" s="24"/>
      <c r="F55" s="24"/>
      <c r="G55" s="24"/>
      <c r="H55" s="50"/>
      <c r="I55" s="24"/>
      <c r="J55" s="49"/>
      <c r="K55" s="24"/>
      <c r="L55" s="24"/>
      <c r="M55" s="24"/>
      <c r="N55" s="24"/>
      <c r="O55" s="24"/>
      <c r="P55" s="50"/>
      <c r="Q55" s="24"/>
      <c r="R55" s="23"/>
    </row>
    <row r="56" spans="2:18" ht="13.5">
      <c r="B56" s="22"/>
      <c r="C56" s="24"/>
      <c r="D56" s="49"/>
      <c r="E56" s="24"/>
      <c r="F56" s="24"/>
      <c r="G56" s="24"/>
      <c r="H56" s="50"/>
      <c r="I56" s="24"/>
      <c r="J56" s="49"/>
      <c r="K56" s="24"/>
      <c r="L56" s="24"/>
      <c r="M56" s="24"/>
      <c r="N56" s="24"/>
      <c r="O56" s="24"/>
      <c r="P56" s="50"/>
      <c r="Q56" s="24"/>
      <c r="R56" s="23"/>
    </row>
    <row r="57" spans="2:18" ht="13.5">
      <c r="B57" s="22"/>
      <c r="C57" s="24"/>
      <c r="D57" s="49"/>
      <c r="E57" s="24"/>
      <c r="F57" s="24"/>
      <c r="G57" s="24"/>
      <c r="H57" s="50"/>
      <c r="I57" s="24"/>
      <c r="J57" s="49"/>
      <c r="K57" s="24"/>
      <c r="L57" s="24"/>
      <c r="M57" s="24"/>
      <c r="N57" s="24"/>
      <c r="O57" s="24"/>
      <c r="P57" s="50"/>
      <c r="Q57" s="24"/>
      <c r="R57" s="23"/>
    </row>
    <row r="58" spans="2:18" ht="13.5">
      <c r="B58" s="22"/>
      <c r="C58" s="24"/>
      <c r="D58" s="49"/>
      <c r="E58" s="24"/>
      <c r="F58" s="24"/>
      <c r="G58" s="24"/>
      <c r="H58" s="50"/>
      <c r="I58" s="24"/>
      <c r="J58" s="49"/>
      <c r="K58" s="24"/>
      <c r="L58" s="24"/>
      <c r="M58" s="24"/>
      <c r="N58" s="24"/>
      <c r="O58" s="24"/>
      <c r="P58" s="50"/>
      <c r="Q58" s="24"/>
      <c r="R58" s="23"/>
    </row>
    <row r="59" spans="2:18" s="1" customFormat="1" ht="13.5">
      <c r="B59" s="31"/>
      <c r="C59" s="32"/>
      <c r="D59" s="51" t="s">
        <v>46</v>
      </c>
      <c r="E59" s="52"/>
      <c r="F59" s="52"/>
      <c r="G59" s="53" t="s">
        <v>47</v>
      </c>
      <c r="H59" s="54"/>
      <c r="I59" s="32"/>
      <c r="J59" s="51" t="s">
        <v>46</v>
      </c>
      <c r="K59" s="52"/>
      <c r="L59" s="52"/>
      <c r="M59" s="52"/>
      <c r="N59" s="53" t="s">
        <v>47</v>
      </c>
      <c r="O59" s="52"/>
      <c r="P59" s="54"/>
      <c r="Q59" s="32"/>
      <c r="R59" s="33"/>
    </row>
    <row r="60" spans="2:18" ht="13.5">
      <c r="B60" s="22"/>
      <c r="C60" s="24"/>
      <c r="D60" s="24"/>
      <c r="E60" s="24"/>
      <c r="F60" s="24"/>
      <c r="G60" s="24"/>
      <c r="H60" s="24"/>
      <c r="I60" s="24"/>
      <c r="J60" s="24"/>
      <c r="K60" s="24"/>
      <c r="L60" s="24"/>
      <c r="M60" s="24"/>
      <c r="N60" s="24"/>
      <c r="O60" s="24"/>
      <c r="P60" s="24"/>
      <c r="Q60" s="24"/>
      <c r="R60" s="23"/>
    </row>
    <row r="61" spans="2:18" s="1" customFormat="1" ht="13.5">
      <c r="B61" s="31"/>
      <c r="C61" s="32"/>
      <c r="D61" s="46" t="s">
        <v>48</v>
      </c>
      <c r="E61" s="47"/>
      <c r="F61" s="47"/>
      <c r="G61" s="47"/>
      <c r="H61" s="48"/>
      <c r="I61" s="32"/>
      <c r="J61" s="46" t="s">
        <v>49</v>
      </c>
      <c r="K61" s="47"/>
      <c r="L61" s="47"/>
      <c r="M61" s="47"/>
      <c r="N61" s="47"/>
      <c r="O61" s="47"/>
      <c r="P61" s="48"/>
      <c r="Q61" s="32"/>
      <c r="R61" s="33"/>
    </row>
    <row r="62" spans="2:18" ht="13.5">
      <c r="B62" s="22"/>
      <c r="C62" s="24"/>
      <c r="D62" s="49"/>
      <c r="E62" s="24"/>
      <c r="F62" s="24"/>
      <c r="G62" s="24"/>
      <c r="H62" s="50"/>
      <c r="I62" s="24"/>
      <c r="J62" s="49"/>
      <c r="K62" s="24"/>
      <c r="L62" s="24"/>
      <c r="M62" s="24"/>
      <c r="N62" s="24"/>
      <c r="O62" s="24"/>
      <c r="P62" s="50"/>
      <c r="Q62" s="24"/>
      <c r="R62" s="23"/>
    </row>
    <row r="63" spans="2:18" ht="13.5">
      <c r="B63" s="22"/>
      <c r="C63" s="24"/>
      <c r="D63" s="49"/>
      <c r="E63" s="24"/>
      <c r="F63" s="24"/>
      <c r="G63" s="24"/>
      <c r="H63" s="50"/>
      <c r="I63" s="24"/>
      <c r="J63" s="49"/>
      <c r="K63" s="24"/>
      <c r="L63" s="24"/>
      <c r="M63" s="24"/>
      <c r="N63" s="24"/>
      <c r="O63" s="24"/>
      <c r="P63" s="50"/>
      <c r="Q63" s="24"/>
      <c r="R63" s="23"/>
    </row>
    <row r="64" spans="2:18" ht="13.5">
      <c r="B64" s="22"/>
      <c r="C64" s="24"/>
      <c r="D64" s="49"/>
      <c r="E64" s="24"/>
      <c r="F64" s="24"/>
      <c r="G64" s="24"/>
      <c r="H64" s="50"/>
      <c r="I64" s="24"/>
      <c r="J64" s="49"/>
      <c r="K64" s="24"/>
      <c r="L64" s="24"/>
      <c r="M64" s="24"/>
      <c r="N64" s="24"/>
      <c r="O64" s="24"/>
      <c r="P64" s="50"/>
      <c r="Q64" s="24"/>
      <c r="R64" s="23"/>
    </row>
    <row r="65" spans="2:18" ht="13.5">
      <c r="B65" s="22"/>
      <c r="C65" s="24"/>
      <c r="D65" s="49"/>
      <c r="E65" s="24"/>
      <c r="F65" s="24"/>
      <c r="G65" s="24"/>
      <c r="H65" s="50"/>
      <c r="I65" s="24"/>
      <c r="J65" s="49"/>
      <c r="K65" s="24"/>
      <c r="L65" s="24"/>
      <c r="M65" s="24"/>
      <c r="N65" s="24"/>
      <c r="O65" s="24"/>
      <c r="P65" s="50"/>
      <c r="Q65" s="24"/>
      <c r="R65" s="23"/>
    </row>
    <row r="66" spans="2:18" ht="13.5">
      <c r="B66" s="22"/>
      <c r="C66" s="24"/>
      <c r="D66" s="49"/>
      <c r="E66" s="24"/>
      <c r="F66" s="24"/>
      <c r="G66" s="24"/>
      <c r="H66" s="50"/>
      <c r="I66" s="24"/>
      <c r="J66" s="49"/>
      <c r="K66" s="24"/>
      <c r="L66" s="24"/>
      <c r="M66" s="24"/>
      <c r="N66" s="24"/>
      <c r="O66" s="24"/>
      <c r="P66" s="50"/>
      <c r="Q66" s="24"/>
      <c r="R66" s="23"/>
    </row>
    <row r="67" spans="2:18" ht="13.5">
      <c r="B67" s="22"/>
      <c r="C67" s="24"/>
      <c r="D67" s="49"/>
      <c r="E67" s="24"/>
      <c r="F67" s="24"/>
      <c r="G67" s="24"/>
      <c r="H67" s="50"/>
      <c r="I67" s="24"/>
      <c r="J67" s="49"/>
      <c r="K67" s="24"/>
      <c r="L67" s="24"/>
      <c r="M67" s="24"/>
      <c r="N67" s="24"/>
      <c r="O67" s="24"/>
      <c r="P67" s="50"/>
      <c r="Q67" s="24"/>
      <c r="R67" s="23"/>
    </row>
    <row r="68" spans="2:18" ht="13.5">
      <c r="B68" s="22"/>
      <c r="C68" s="24"/>
      <c r="D68" s="49"/>
      <c r="E68" s="24"/>
      <c r="F68" s="24"/>
      <c r="G68" s="24"/>
      <c r="H68" s="50"/>
      <c r="I68" s="24"/>
      <c r="J68" s="49"/>
      <c r="K68" s="24"/>
      <c r="L68" s="24"/>
      <c r="M68" s="24"/>
      <c r="N68" s="24"/>
      <c r="O68" s="24"/>
      <c r="P68" s="50"/>
      <c r="Q68" s="24"/>
      <c r="R68" s="23"/>
    </row>
    <row r="69" spans="2:18" ht="13.5">
      <c r="B69" s="22"/>
      <c r="C69" s="24"/>
      <c r="D69" s="49"/>
      <c r="E69" s="24"/>
      <c r="F69" s="24"/>
      <c r="G69" s="24"/>
      <c r="H69" s="50"/>
      <c r="I69" s="24"/>
      <c r="J69" s="49"/>
      <c r="K69" s="24"/>
      <c r="L69" s="24"/>
      <c r="M69" s="24"/>
      <c r="N69" s="24"/>
      <c r="O69" s="24"/>
      <c r="P69" s="50"/>
      <c r="Q69" s="24"/>
      <c r="R69" s="23"/>
    </row>
    <row r="70" spans="2:18" s="1" customFormat="1" ht="13.5">
      <c r="B70" s="31"/>
      <c r="C70" s="32"/>
      <c r="D70" s="51" t="s">
        <v>46</v>
      </c>
      <c r="E70" s="52"/>
      <c r="F70" s="52"/>
      <c r="G70" s="53" t="s">
        <v>47</v>
      </c>
      <c r="H70" s="54"/>
      <c r="I70" s="32"/>
      <c r="J70" s="51" t="s">
        <v>46</v>
      </c>
      <c r="K70" s="52"/>
      <c r="L70" s="52"/>
      <c r="M70" s="52"/>
      <c r="N70" s="53" t="s">
        <v>47</v>
      </c>
      <c r="O70" s="52"/>
      <c r="P70" s="54"/>
      <c r="Q70" s="32"/>
      <c r="R70" s="33"/>
    </row>
    <row r="71" spans="2:18" s="1" customFormat="1" ht="14.5" customHeight="1">
      <c r="B71" s="55"/>
      <c r="C71" s="56"/>
      <c r="D71" s="56"/>
      <c r="E71" s="56"/>
      <c r="F71" s="56"/>
      <c r="G71" s="56"/>
      <c r="H71" s="56"/>
      <c r="I71" s="56"/>
      <c r="J71" s="56"/>
      <c r="K71" s="56"/>
      <c r="L71" s="56"/>
      <c r="M71" s="56"/>
      <c r="N71" s="56"/>
      <c r="O71" s="56"/>
      <c r="P71" s="56"/>
      <c r="Q71" s="56"/>
      <c r="R71" s="57"/>
    </row>
    <row r="75" spans="2:18" s="1" customFormat="1" ht="7" customHeight="1">
      <c r="B75" s="58"/>
      <c r="C75" s="59"/>
      <c r="D75" s="59"/>
      <c r="E75" s="59"/>
      <c r="F75" s="59"/>
      <c r="G75" s="59"/>
      <c r="H75" s="59"/>
      <c r="I75" s="59"/>
      <c r="J75" s="59"/>
      <c r="K75" s="59"/>
      <c r="L75" s="59"/>
      <c r="M75" s="59"/>
      <c r="N75" s="59"/>
      <c r="O75" s="59"/>
      <c r="P75" s="59"/>
      <c r="Q75" s="59"/>
      <c r="R75" s="60"/>
    </row>
    <row r="76" spans="2:18" s="1" customFormat="1" ht="37" customHeight="1">
      <c r="B76" s="31"/>
      <c r="C76" s="271" t="s">
        <v>97</v>
      </c>
      <c r="D76" s="272"/>
      <c r="E76" s="272"/>
      <c r="F76" s="272"/>
      <c r="G76" s="272"/>
      <c r="H76" s="272"/>
      <c r="I76" s="272"/>
      <c r="J76" s="272"/>
      <c r="K76" s="272"/>
      <c r="L76" s="272"/>
      <c r="M76" s="272"/>
      <c r="N76" s="272"/>
      <c r="O76" s="272"/>
      <c r="P76" s="272"/>
      <c r="Q76" s="272"/>
      <c r="R76" s="33"/>
    </row>
    <row r="77" spans="2:18" s="1" customFormat="1" ht="7" customHeight="1">
      <c r="B77" s="31"/>
      <c r="C77" s="32"/>
      <c r="D77" s="32"/>
      <c r="E77" s="32"/>
      <c r="F77" s="32"/>
      <c r="G77" s="32"/>
      <c r="H77" s="32"/>
      <c r="I77" s="32"/>
      <c r="J77" s="32"/>
      <c r="K77" s="32"/>
      <c r="L77" s="32"/>
      <c r="M77" s="32"/>
      <c r="N77" s="32"/>
      <c r="O77" s="32"/>
      <c r="P77" s="32"/>
      <c r="Q77" s="32"/>
      <c r="R77" s="33"/>
    </row>
    <row r="78" spans="2:18" s="1" customFormat="1" ht="30" customHeight="1">
      <c r="B78" s="31"/>
      <c r="C78" s="28" t="s">
        <v>12</v>
      </c>
      <c r="D78" s="32"/>
      <c r="E78" s="32"/>
      <c r="F78" s="324" t="str">
        <f>F6</f>
        <v>VÝMĚNA KOTLŮ A TECHNOLOGIE KOTELNY
INSTALACE TERMOSTATICKÝCH VENTILŮ NA OTOPNÝCH TĚLESECH 
V OBJEKTU ZÁKLADNÍ ŠKOLY A MATEŘSKÉ ŠKOLY CERHOVICE, OKRES BEROUN</v>
      </c>
      <c r="G78" s="325"/>
      <c r="H78" s="325"/>
      <c r="I78" s="325"/>
      <c r="J78" s="325"/>
      <c r="K78" s="325"/>
      <c r="L78" s="325"/>
      <c r="M78" s="325"/>
      <c r="N78" s="325"/>
      <c r="O78" s="325"/>
      <c r="P78" s="325"/>
      <c r="Q78" s="32"/>
      <c r="R78" s="33"/>
    </row>
    <row r="79" spans="2:18" s="1" customFormat="1" ht="37" customHeight="1">
      <c r="B79" s="31"/>
      <c r="C79" s="65" t="s">
        <v>93</v>
      </c>
      <c r="D79" s="32"/>
      <c r="E79" s="32"/>
      <c r="F79" s="314" t="str">
        <f>F7</f>
        <v>SO - 04 - Plynovod</v>
      </c>
      <c r="G79" s="315"/>
      <c r="H79" s="315"/>
      <c r="I79" s="315"/>
      <c r="J79" s="315"/>
      <c r="K79" s="315"/>
      <c r="L79" s="315"/>
      <c r="M79" s="315"/>
      <c r="N79" s="315"/>
      <c r="O79" s="315"/>
      <c r="P79" s="315"/>
      <c r="Q79" s="32"/>
      <c r="R79" s="33"/>
    </row>
    <row r="80" spans="2:18" s="1" customFormat="1" ht="7" customHeight="1">
      <c r="B80" s="31"/>
      <c r="C80" s="32"/>
      <c r="D80" s="32"/>
      <c r="E80" s="32"/>
      <c r="F80" s="32"/>
      <c r="G80" s="32"/>
      <c r="H80" s="32"/>
      <c r="I80" s="32"/>
      <c r="J80" s="32"/>
      <c r="K80" s="32"/>
      <c r="L80" s="32"/>
      <c r="M80" s="32"/>
      <c r="N80" s="32"/>
      <c r="O80" s="32"/>
      <c r="P80" s="32"/>
      <c r="Q80" s="32"/>
      <c r="R80" s="33"/>
    </row>
    <row r="81" spans="2:18" s="1" customFormat="1" ht="18" customHeight="1">
      <c r="B81" s="31"/>
      <c r="C81" s="28" t="s">
        <v>16</v>
      </c>
      <c r="D81" s="32"/>
      <c r="E81" s="32"/>
      <c r="F81" s="26" t="str">
        <f>F9</f>
        <v>Na Dražkách 217, 267 61 Cerhovice</v>
      </c>
      <c r="G81" s="32"/>
      <c r="H81" s="32"/>
      <c r="I81" s="32"/>
      <c r="J81" s="32"/>
      <c r="K81" s="28" t="s">
        <v>17</v>
      </c>
      <c r="L81" s="32"/>
      <c r="M81" s="290">
        <f>IF(O9="","",O9)</f>
        <v>44067</v>
      </c>
      <c r="N81" s="290"/>
      <c r="O81" s="290"/>
      <c r="P81" s="290"/>
      <c r="Q81" s="32"/>
      <c r="R81" s="33"/>
    </row>
    <row r="82" spans="2:18" s="1" customFormat="1" ht="7" customHeight="1">
      <c r="B82" s="31"/>
      <c r="C82" s="32"/>
      <c r="D82" s="32"/>
      <c r="E82" s="32"/>
      <c r="F82" s="32"/>
      <c r="G82" s="32"/>
      <c r="H82" s="32"/>
      <c r="I82" s="32"/>
      <c r="J82" s="32"/>
      <c r="K82" s="32"/>
      <c r="L82" s="32"/>
      <c r="M82" s="32"/>
      <c r="N82" s="32"/>
      <c r="O82" s="32"/>
      <c r="P82" s="32"/>
      <c r="Q82" s="32"/>
      <c r="R82" s="33"/>
    </row>
    <row r="83" spans="2:18" s="1" customFormat="1" ht="13.5">
      <c r="B83" s="31"/>
      <c r="C83" s="28" t="s">
        <v>20</v>
      </c>
      <c r="D83" s="32"/>
      <c r="E83" s="32"/>
      <c r="F83" s="26" t="str">
        <f>E12</f>
        <v>Městys Cerhovice, nám.Kapitána Kučery 10, 267 61 Cerhovice</v>
      </c>
      <c r="G83" s="32"/>
      <c r="H83" s="32"/>
      <c r="I83" s="32"/>
      <c r="J83" s="32"/>
      <c r="K83" s="28" t="s">
        <v>25</v>
      </c>
      <c r="L83" s="32"/>
      <c r="M83" s="316" t="str">
        <f>E18</f>
        <v>Ing. Karel Šimůnek</v>
      </c>
      <c r="N83" s="316"/>
      <c r="O83" s="316"/>
      <c r="P83" s="316"/>
      <c r="Q83" s="316"/>
      <c r="R83" s="33"/>
    </row>
    <row r="84" spans="2:18" s="1" customFormat="1" ht="14.5" customHeight="1">
      <c r="B84" s="31"/>
      <c r="C84" s="28" t="s">
        <v>23</v>
      </c>
      <c r="D84" s="32"/>
      <c r="E84" s="32"/>
      <c r="F84" s="26" t="str">
        <f>IF(E15="","",E15)</f>
        <v xml:space="preserve"> </v>
      </c>
      <c r="G84" s="32"/>
      <c r="H84" s="32"/>
      <c r="I84" s="32"/>
      <c r="J84" s="32"/>
      <c r="K84" s="28" t="s">
        <v>29</v>
      </c>
      <c r="L84" s="32"/>
      <c r="M84" s="316" t="str">
        <f>E21</f>
        <v>Ing. Karel Šimůnek</v>
      </c>
      <c r="N84" s="316"/>
      <c r="O84" s="316"/>
      <c r="P84" s="316"/>
      <c r="Q84" s="316"/>
      <c r="R84" s="33"/>
    </row>
    <row r="85" spans="2:18" s="1" customFormat="1" ht="10.4" customHeight="1">
      <c r="B85" s="31"/>
      <c r="C85" s="32"/>
      <c r="D85" s="32"/>
      <c r="E85" s="32"/>
      <c r="F85" s="32"/>
      <c r="G85" s="32"/>
      <c r="H85" s="32"/>
      <c r="I85" s="32"/>
      <c r="J85" s="32"/>
      <c r="K85" s="32"/>
      <c r="L85" s="32"/>
      <c r="M85" s="32"/>
      <c r="N85" s="32"/>
      <c r="O85" s="32"/>
      <c r="P85" s="32"/>
      <c r="Q85" s="32"/>
      <c r="R85" s="33"/>
    </row>
    <row r="86" spans="2:18" s="1" customFormat="1" ht="29.25" customHeight="1">
      <c r="B86" s="31"/>
      <c r="C86" s="327" t="s">
        <v>98</v>
      </c>
      <c r="D86" s="328"/>
      <c r="E86" s="328"/>
      <c r="F86" s="328"/>
      <c r="G86" s="328"/>
      <c r="H86" s="96"/>
      <c r="I86" s="96"/>
      <c r="J86" s="96"/>
      <c r="K86" s="96"/>
      <c r="L86" s="96"/>
      <c r="M86" s="96"/>
      <c r="N86" s="327" t="s">
        <v>99</v>
      </c>
      <c r="O86" s="328"/>
      <c r="P86" s="328"/>
      <c r="Q86" s="328"/>
      <c r="R86" s="33"/>
    </row>
    <row r="87" spans="2:18" s="1" customFormat="1" ht="10.4" customHeight="1">
      <c r="B87" s="31"/>
      <c r="C87" s="32"/>
      <c r="D87" s="32"/>
      <c r="E87" s="32"/>
      <c r="F87" s="32"/>
      <c r="G87" s="32"/>
      <c r="H87" s="32"/>
      <c r="I87" s="32"/>
      <c r="J87" s="32"/>
      <c r="K87" s="32"/>
      <c r="L87" s="32"/>
      <c r="M87" s="32"/>
      <c r="N87" s="32"/>
      <c r="O87" s="32"/>
      <c r="P87" s="32"/>
      <c r="Q87" s="32"/>
      <c r="R87" s="33"/>
    </row>
    <row r="88" spans="2:18" s="1" customFormat="1" ht="29.25" customHeight="1">
      <c r="B88" s="31"/>
      <c r="C88" s="104" t="s">
        <v>100</v>
      </c>
      <c r="D88" s="32"/>
      <c r="E88" s="32"/>
      <c r="F88" s="32"/>
      <c r="G88" s="32"/>
      <c r="H88" s="32"/>
      <c r="I88" s="32"/>
      <c r="J88" s="32"/>
      <c r="K88" s="32"/>
      <c r="L88" s="32"/>
      <c r="M88" s="32"/>
      <c r="N88" s="329">
        <f>N89+N92</f>
        <v>0</v>
      </c>
      <c r="O88" s="321"/>
      <c r="P88" s="321"/>
      <c r="Q88" s="321"/>
      <c r="R88" s="33"/>
    </row>
    <row r="89" spans="2:18" s="6" customFormat="1" ht="25" customHeight="1">
      <c r="B89" s="105"/>
      <c r="C89" s="106"/>
      <c r="D89" s="107" t="s">
        <v>104</v>
      </c>
      <c r="E89" s="106"/>
      <c r="F89" s="106"/>
      <c r="G89" s="106"/>
      <c r="H89" s="106"/>
      <c r="I89" s="106"/>
      <c r="J89" s="106"/>
      <c r="K89" s="106"/>
      <c r="L89" s="106"/>
      <c r="M89" s="106"/>
      <c r="N89" s="301">
        <f>N90+N91</f>
        <v>0</v>
      </c>
      <c r="O89" s="326"/>
      <c r="P89" s="326"/>
      <c r="Q89" s="326"/>
      <c r="R89" s="108"/>
    </row>
    <row r="90" spans="2:18" s="7" customFormat="1" ht="19.9" customHeight="1">
      <c r="B90" s="109"/>
      <c r="C90" s="110"/>
      <c r="D90" s="111" t="s">
        <v>262</v>
      </c>
      <c r="E90" s="110"/>
      <c r="F90" s="110"/>
      <c r="G90" s="110"/>
      <c r="H90" s="110"/>
      <c r="I90" s="110"/>
      <c r="J90" s="110"/>
      <c r="K90" s="110"/>
      <c r="L90" s="110"/>
      <c r="M90" s="110"/>
      <c r="N90" s="319">
        <f>N115</f>
        <v>0</v>
      </c>
      <c r="O90" s="320"/>
      <c r="P90" s="320"/>
      <c r="Q90" s="320"/>
      <c r="R90" s="112"/>
    </row>
    <row r="91" spans="2:18" s="7" customFormat="1" ht="19.9" customHeight="1">
      <c r="B91" s="109"/>
      <c r="C91" s="110"/>
      <c r="D91" s="111" t="s">
        <v>114</v>
      </c>
      <c r="E91" s="110"/>
      <c r="F91" s="110"/>
      <c r="G91" s="110"/>
      <c r="H91" s="110"/>
      <c r="I91" s="110"/>
      <c r="J91" s="110"/>
      <c r="K91" s="110"/>
      <c r="L91" s="110"/>
      <c r="M91" s="110"/>
      <c r="N91" s="319">
        <f>N131</f>
        <v>0</v>
      </c>
      <c r="O91" s="320"/>
      <c r="P91" s="320"/>
      <c r="Q91" s="320"/>
      <c r="R91" s="112"/>
    </row>
    <row r="92" spans="2:18" s="6" customFormat="1" ht="25" customHeight="1">
      <c r="B92" s="105"/>
      <c r="C92" s="106"/>
      <c r="D92" s="107" t="s">
        <v>257</v>
      </c>
      <c r="E92" s="106"/>
      <c r="F92" s="106"/>
      <c r="G92" s="106"/>
      <c r="H92" s="106"/>
      <c r="I92" s="106"/>
      <c r="J92" s="106"/>
      <c r="K92" s="106"/>
      <c r="L92" s="106"/>
      <c r="M92" s="106"/>
      <c r="N92" s="301">
        <f>N136</f>
        <v>0</v>
      </c>
      <c r="O92" s="326"/>
      <c r="P92" s="326"/>
      <c r="Q92" s="326"/>
      <c r="R92" s="108"/>
    </row>
    <row r="93" spans="2:18" s="1" customFormat="1" ht="21.75" customHeight="1">
      <c r="B93" s="31"/>
      <c r="C93" s="32"/>
      <c r="D93" s="32"/>
      <c r="E93" s="32"/>
      <c r="F93" s="32"/>
      <c r="G93" s="32"/>
      <c r="H93" s="32"/>
      <c r="I93" s="32"/>
      <c r="J93" s="32"/>
      <c r="K93" s="32"/>
      <c r="L93" s="32"/>
      <c r="M93" s="32"/>
      <c r="N93" s="32"/>
      <c r="O93" s="32"/>
      <c r="P93" s="32"/>
      <c r="Q93" s="32"/>
      <c r="R93" s="33"/>
    </row>
    <row r="94" spans="2:21" s="1" customFormat="1" ht="29.25" customHeight="1">
      <c r="B94" s="31"/>
      <c r="C94" s="104" t="s">
        <v>115</v>
      </c>
      <c r="D94" s="32"/>
      <c r="E94" s="32"/>
      <c r="F94" s="32"/>
      <c r="G94" s="32"/>
      <c r="H94" s="32"/>
      <c r="I94" s="32"/>
      <c r="J94" s="32"/>
      <c r="K94" s="32"/>
      <c r="L94" s="32"/>
      <c r="M94" s="32"/>
      <c r="N94" s="321">
        <v>0</v>
      </c>
      <c r="O94" s="322"/>
      <c r="P94" s="322"/>
      <c r="Q94" s="322"/>
      <c r="R94" s="33"/>
      <c r="T94" s="113"/>
      <c r="U94" s="114"/>
    </row>
    <row r="95" spans="2:18" s="1" customFormat="1" ht="18" customHeight="1">
      <c r="B95" s="31"/>
      <c r="C95" s="32"/>
      <c r="D95" s="32"/>
      <c r="E95" s="32"/>
      <c r="F95" s="32"/>
      <c r="G95" s="32"/>
      <c r="H95" s="32"/>
      <c r="I95" s="32"/>
      <c r="J95" s="32"/>
      <c r="K95" s="32"/>
      <c r="L95" s="32"/>
      <c r="M95" s="32"/>
      <c r="N95" s="32"/>
      <c r="O95" s="32"/>
      <c r="P95" s="32"/>
      <c r="Q95" s="32"/>
      <c r="R95" s="33"/>
    </row>
    <row r="96" spans="2:18" s="1" customFormat="1" ht="29.25" customHeight="1">
      <c r="B96" s="31"/>
      <c r="C96" s="95" t="s">
        <v>90</v>
      </c>
      <c r="D96" s="96"/>
      <c r="E96" s="96"/>
      <c r="F96" s="96"/>
      <c r="G96" s="96"/>
      <c r="H96" s="96"/>
      <c r="I96" s="96"/>
      <c r="J96" s="96"/>
      <c r="K96" s="96"/>
      <c r="L96" s="323">
        <f>ROUND(SUM(N88+N94),2)</f>
        <v>0</v>
      </c>
      <c r="M96" s="323"/>
      <c r="N96" s="323"/>
      <c r="O96" s="323"/>
      <c r="P96" s="323"/>
      <c r="Q96" s="323"/>
      <c r="R96" s="33"/>
    </row>
    <row r="97" spans="2:18" s="1" customFormat="1" ht="7" customHeight="1">
      <c r="B97" s="55"/>
      <c r="C97" s="56"/>
      <c r="D97" s="56"/>
      <c r="E97" s="56"/>
      <c r="F97" s="56"/>
      <c r="G97" s="56"/>
      <c r="H97" s="56"/>
      <c r="I97" s="56"/>
      <c r="J97" s="56"/>
      <c r="K97" s="56"/>
      <c r="L97" s="56"/>
      <c r="M97" s="56"/>
      <c r="N97" s="56"/>
      <c r="O97" s="56"/>
      <c r="P97" s="56"/>
      <c r="Q97" s="56"/>
      <c r="R97" s="57"/>
    </row>
    <row r="101" spans="2:18" s="1" customFormat="1" ht="7" customHeight="1">
      <c r="B101" s="58"/>
      <c r="C101" s="59"/>
      <c r="D101" s="59"/>
      <c r="E101" s="59"/>
      <c r="F101" s="59"/>
      <c r="G101" s="59"/>
      <c r="H101" s="59"/>
      <c r="I101" s="59"/>
      <c r="J101" s="59"/>
      <c r="K101" s="59"/>
      <c r="L101" s="59"/>
      <c r="M101" s="59"/>
      <c r="N101" s="59"/>
      <c r="O101" s="59"/>
      <c r="P101" s="59"/>
      <c r="Q101" s="59"/>
      <c r="R101" s="60"/>
    </row>
    <row r="102" spans="2:18" s="1" customFormat="1" ht="37" customHeight="1">
      <c r="B102" s="31"/>
      <c r="C102" s="271" t="s">
        <v>116</v>
      </c>
      <c r="D102" s="315"/>
      <c r="E102" s="315"/>
      <c r="F102" s="315"/>
      <c r="G102" s="315"/>
      <c r="H102" s="315"/>
      <c r="I102" s="315"/>
      <c r="J102" s="315"/>
      <c r="K102" s="315"/>
      <c r="L102" s="315"/>
      <c r="M102" s="315"/>
      <c r="N102" s="315"/>
      <c r="O102" s="315"/>
      <c r="P102" s="315"/>
      <c r="Q102" s="315"/>
      <c r="R102" s="33"/>
    </row>
    <row r="103" spans="2:18" s="1" customFormat="1" ht="7" customHeight="1">
      <c r="B103" s="31"/>
      <c r="C103" s="32"/>
      <c r="D103" s="32"/>
      <c r="E103" s="32"/>
      <c r="F103" s="32"/>
      <c r="G103" s="32"/>
      <c r="H103" s="32"/>
      <c r="I103" s="32"/>
      <c r="J103" s="32"/>
      <c r="K103" s="32"/>
      <c r="L103" s="32"/>
      <c r="M103" s="32"/>
      <c r="N103" s="32"/>
      <c r="O103" s="32"/>
      <c r="P103" s="32"/>
      <c r="Q103" s="32"/>
      <c r="R103" s="33"/>
    </row>
    <row r="104" spans="2:18" s="1" customFormat="1" ht="30" customHeight="1">
      <c r="B104" s="31"/>
      <c r="C104" s="28" t="s">
        <v>12</v>
      </c>
      <c r="D104" s="32"/>
      <c r="E104" s="32"/>
      <c r="F104" s="324" t="str">
        <f>F6</f>
        <v>VÝMĚNA KOTLŮ A TECHNOLOGIE KOTELNY
INSTALACE TERMOSTATICKÝCH VENTILŮ NA OTOPNÝCH TĚLESECH 
V OBJEKTU ZÁKLADNÍ ŠKOLY A MATEŘSKÉ ŠKOLY CERHOVICE, OKRES BEROUN</v>
      </c>
      <c r="G104" s="325"/>
      <c r="H104" s="325"/>
      <c r="I104" s="325"/>
      <c r="J104" s="325"/>
      <c r="K104" s="325"/>
      <c r="L104" s="325"/>
      <c r="M104" s="325"/>
      <c r="N104" s="325"/>
      <c r="O104" s="325"/>
      <c r="P104" s="325"/>
      <c r="Q104" s="32"/>
      <c r="R104" s="33"/>
    </row>
    <row r="105" spans="2:18" s="1" customFormat="1" ht="37" customHeight="1">
      <c r="B105" s="31"/>
      <c r="C105" s="65" t="s">
        <v>93</v>
      </c>
      <c r="D105" s="32"/>
      <c r="E105" s="32"/>
      <c r="F105" s="314" t="str">
        <f>F7</f>
        <v>SO - 04 - Plynovod</v>
      </c>
      <c r="G105" s="315"/>
      <c r="H105" s="315"/>
      <c r="I105" s="315"/>
      <c r="J105" s="315"/>
      <c r="K105" s="315"/>
      <c r="L105" s="315"/>
      <c r="M105" s="315"/>
      <c r="N105" s="315"/>
      <c r="O105" s="315"/>
      <c r="P105" s="315"/>
      <c r="Q105" s="32"/>
      <c r="R105" s="33"/>
    </row>
    <row r="106" spans="2:18" s="1" customFormat="1" ht="7" customHeight="1">
      <c r="B106" s="31"/>
      <c r="C106" s="32"/>
      <c r="D106" s="32"/>
      <c r="E106" s="32"/>
      <c r="F106" s="32"/>
      <c r="G106" s="32"/>
      <c r="H106" s="32"/>
      <c r="I106" s="32"/>
      <c r="J106" s="32"/>
      <c r="K106" s="32"/>
      <c r="L106" s="32"/>
      <c r="M106" s="32"/>
      <c r="N106" s="32"/>
      <c r="O106" s="32"/>
      <c r="P106" s="32"/>
      <c r="Q106" s="32"/>
      <c r="R106" s="33"/>
    </row>
    <row r="107" spans="2:18" s="1" customFormat="1" ht="18" customHeight="1">
      <c r="B107" s="31"/>
      <c r="C107" s="28" t="s">
        <v>16</v>
      </c>
      <c r="D107" s="32"/>
      <c r="E107" s="32"/>
      <c r="F107" s="26" t="str">
        <f>F9</f>
        <v>Na Dražkách 217, 267 61 Cerhovice</v>
      </c>
      <c r="G107" s="32"/>
      <c r="H107" s="32"/>
      <c r="I107" s="32"/>
      <c r="J107" s="32"/>
      <c r="K107" s="28" t="s">
        <v>17</v>
      </c>
      <c r="L107" s="32"/>
      <c r="M107" s="290">
        <f>IF(O9="","",O9)</f>
        <v>44067</v>
      </c>
      <c r="N107" s="290"/>
      <c r="O107" s="290"/>
      <c r="P107" s="290"/>
      <c r="Q107" s="32"/>
      <c r="R107" s="33"/>
    </row>
    <row r="108" spans="2:18" s="1" customFormat="1" ht="7" customHeight="1">
      <c r="B108" s="31"/>
      <c r="C108" s="32"/>
      <c r="D108" s="32"/>
      <c r="E108" s="32"/>
      <c r="F108" s="32"/>
      <c r="G108" s="32"/>
      <c r="H108" s="32"/>
      <c r="I108" s="32"/>
      <c r="J108" s="32"/>
      <c r="K108" s="32"/>
      <c r="L108" s="32"/>
      <c r="M108" s="32"/>
      <c r="N108" s="32"/>
      <c r="O108" s="32"/>
      <c r="P108" s="32"/>
      <c r="Q108" s="32"/>
      <c r="R108" s="33"/>
    </row>
    <row r="109" spans="2:18" s="1" customFormat="1" ht="13.5">
      <c r="B109" s="31"/>
      <c r="C109" s="28" t="s">
        <v>20</v>
      </c>
      <c r="D109" s="32"/>
      <c r="E109" s="32"/>
      <c r="F109" s="26" t="str">
        <f>E12</f>
        <v>Městys Cerhovice, nám.Kapitána Kučery 10, 267 61 Cerhovice</v>
      </c>
      <c r="G109" s="32"/>
      <c r="H109" s="32"/>
      <c r="I109" s="32"/>
      <c r="J109" s="32"/>
      <c r="K109" s="28" t="s">
        <v>25</v>
      </c>
      <c r="L109" s="32"/>
      <c r="M109" s="316" t="str">
        <f>E18</f>
        <v>Ing. Karel Šimůnek</v>
      </c>
      <c r="N109" s="316"/>
      <c r="O109" s="316"/>
      <c r="P109" s="316"/>
      <c r="Q109" s="316"/>
      <c r="R109" s="33"/>
    </row>
    <row r="110" spans="2:18" s="1" customFormat="1" ht="14.5" customHeight="1">
      <c r="B110" s="31"/>
      <c r="C110" s="28" t="s">
        <v>23</v>
      </c>
      <c r="D110" s="32"/>
      <c r="E110" s="32"/>
      <c r="F110" s="26" t="str">
        <f>IF(E15="","",E15)</f>
        <v xml:space="preserve"> </v>
      </c>
      <c r="G110" s="32"/>
      <c r="H110" s="32"/>
      <c r="I110" s="32"/>
      <c r="J110" s="32"/>
      <c r="K110" s="28" t="s">
        <v>29</v>
      </c>
      <c r="L110" s="32"/>
      <c r="M110" s="316" t="str">
        <f>E21</f>
        <v>Ing. Karel Šimůnek</v>
      </c>
      <c r="N110" s="316"/>
      <c r="O110" s="316"/>
      <c r="P110" s="316"/>
      <c r="Q110" s="316"/>
      <c r="R110" s="33"/>
    </row>
    <row r="111" spans="2:18" s="1" customFormat="1" ht="10.4" customHeight="1">
      <c r="B111" s="31"/>
      <c r="C111" s="32"/>
      <c r="D111" s="32"/>
      <c r="E111" s="32"/>
      <c r="F111" s="32"/>
      <c r="G111" s="32"/>
      <c r="H111" s="32"/>
      <c r="I111" s="32"/>
      <c r="J111" s="32"/>
      <c r="K111" s="32"/>
      <c r="L111" s="32"/>
      <c r="M111" s="32"/>
      <c r="N111" s="32"/>
      <c r="O111" s="32"/>
      <c r="P111" s="32"/>
      <c r="Q111" s="32"/>
      <c r="R111" s="33"/>
    </row>
    <row r="112" spans="2:27" s="8" customFormat="1" ht="29.25" customHeight="1">
      <c r="B112" s="115"/>
      <c r="C112" s="116" t="s">
        <v>117</v>
      </c>
      <c r="D112" s="117" t="s">
        <v>118</v>
      </c>
      <c r="E112" s="117" t="s">
        <v>52</v>
      </c>
      <c r="F112" s="317" t="s">
        <v>119</v>
      </c>
      <c r="G112" s="317"/>
      <c r="H112" s="317"/>
      <c r="I112" s="317"/>
      <c r="J112" s="117" t="s">
        <v>120</v>
      </c>
      <c r="K112" s="117" t="s">
        <v>121</v>
      </c>
      <c r="L112" s="317" t="s">
        <v>122</v>
      </c>
      <c r="M112" s="317"/>
      <c r="N112" s="317" t="s">
        <v>99</v>
      </c>
      <c r="O112" s="317"/>
      <c r="P112" s="317"/>
      <c r="Q112" s="318"/>
      <c r="R112" s="118"/>
      <c r="T112" s="71"/>
      <c r="U112" s="72"/>
      <c r="V112" s="72"/>
      <c r="W112" s="72"/>
      <c r="X112" s="72"/>
      <c r="Y112" s="72"/>
      <c r="Z112" s="72"/>
      <c r="AA112" s="73"/>
    </row>
    <row r="113" spans="2:27" s="1" customFormat="1" ht="29.25" customHeight="1">
      <c r="B113" s="31"/>
      <c r="C113" s="75" t="s">
        <v>95</v>
      </c>
      <c r="D113" s="32"/>
      <c r="E113" s="32"/>
      <c r="F113" s="32"/>
      <c r="G113" s="32"/>
      <c r="H113" s="32"/>
      <c r="I113" s="32"/>
      <c r="J113" s="32"/>
      <c r="K113" s="32"/>
      <c r="L113" s="32"/>
      <c r="M113" s="32"/>
      <c r="N113" s="298">
        <f>N114+N136</f>
        <v>0</v>
      </c>
      <c r="O113" s="299"/>
      <c r="P113" s="299"/>
      <c r="Q113" s="299"/>
      <c r="R113" s="33"/>
      <c r="T113" s="74"/>
      <c r="U113" s="47"/>
      <c r="V113" s="47"/>
      <c r="W113" s="119"/>
      <c r="X113" s="47"/>
      <c r="Y113" s="119"/>
      <c r="Z113" s="47"/>
      <c r="AA113" s="120"/>
    </row>
    <row r="114" spans="2:27" s="9" customFormat="1" ht="37.4" customHeight="1">
      <c r="B114" s="121"/>
      <c r="C114" s="122"/>
      <c r="D114" s="123" t="s">
        <v>104</v>
      </c>
      <c r="E114" s="123"/>
      <c r="F114" s="123"/>
      <c r="G114" s="123"/>
      <c r="H114" s="123"/>
      <c r="I114" s="123"/>
      <c r="J114" s="123"/>
      <c r="K114" s="123"/>
      <c r="L114" s="123"/>
      <c r="M114" s="123"/>
      <c r="N114" s="300">
        <f>N115+N131</f>
        <v>0</v>
      </c>
      <c r="O114" s="301"/>
      <c r="P114" s="301"/>
      <c r="Q114" s="301"/>
      <c r="R114" s="124"/>
      <c r="T114" s="125"/>
      <c r="U114" s="122"/>
      <c r="V114" s="122"/>
      <c r="W114" s="126"/>
      <c r="X114" s="122"/>
      <c r="Y114" s="126"/>
      <c r="Z114" s="122"/>
      <c r="AA114" s="127"/>
    </row>
    <row r="115" spans="2:27" s="9" customFormat="1" ht="19.9" customHeight="1">
      <c r="B115" s="121"/>
      <c r="C115" s="122"/>
      <c r="D115" s="128" t="s">
        <v>262</v>
      </c>
      <c r="E115" s="128"/>
      <c r="F115" s="128"/>
      <c r="G115" s="128"/>
      <c r="H115" s="128"/>
      <c r="I115" s="128"/>
      <c r="J115" s="128"/>
      <c r="K115" s="128"/>
      <c r="L115" s="128"/>
      <c r="M115" s="128"/>
      <c r="N115" s="302">
        <f>SUM(N116:R130)</f>
        <v>0</v>
      </c>
      <c r="O115" s="303"/>
      <c r="P115" s="303"/>
      <c r="Q115" s="303"/>
      <c r="R115" s="124"/>
      <c r="T115" s="125"/>
      <c r="U115" s="122"/>
      <c r="V115" s="122"/>
      <c r="W115" s="126"/>
      <c r="X115" s="122"/>
      <c r="Y115" s="126"/>
      <c r="Z115" s="122"/>
      <c r="AA115" s="127"/>
    </row>
    <row r="116" spans="2:27" s="1" customFormat="1" ht="25.5" customHeight="1">
      <c r="B116" s="129"/>
      <c r="C116" s="130" t="s">
        <v>76</v>
      </c>
      <c r="D116" s="130" t="s">
        <v>123</v>
      </c>
      <c r="E116" s="131" t="s">
        <v>263</v>
      </c>
      <c r="F116" s="294" t="s">
        <v>393</v>
      </c>
      <c r="G116" s="294"/>
      <c r="H116" s="294"/>
      <c r="I116" s="294"/>
      <c r="J116" s="132" t="s">
        <v>128</v>
      </c>
      <c r="K116" s="133">
        <v>6</v>
      </c>
      <c r="L116" s="293"/>
      <c r="M116" s="293"/>
      <c r="N116" s="293">
        <f aca="true" t="shared" si="0" ref="N116:N130">ROUND(L116*K116,2)</f>
        <v>0</v>
      </c>
      <c r="O116" s="293"/>
      <c r="P116" s="293"/>
      <c r="Q116" s="293"/>
      <c r="R116" s="134"/>
      <c r="T116" s="135"/>
      <c r="U116" s="40"/>
      <c r="V116" s="136"/>
      <c r="W116" s="136"/>
      <c r="X116" s="136"/>
      <c r="Y116" s="136"/>
      <c r="Z116" s="136"/>
      <c r="AA116" s="137"/>
    </row>
    <row r="117" spans="2:27" s="1" customFormat="1" ht="25.5" customHeight="1">
      <c r="B117" s="129"/>
      <c r="C117" s="130" t="s">
        <v>91</v>
      </c>
      <c r="D117" s="130" t="s">
        <v>123</v>
      </c>
      <c r="E117" s="131" t="s">
        <v>264</v>
      </c>
      <c r="F117" s="294" t="s">
        <v>392</v>
      </c>
      <c r="G117" s="294"/>
      <c r="H117" s="294"/>
      <c r="I117" s="294"/>
      <c r="J117" s="132" t="s">
        <v>128</v>
      </c>
      <c r="K117" s="133">
        <v>20</v>
      </c>
      <c r="L117" s="293"/>
      <c r="M117" s="293"/>
      <c r="N117" s="293">
        <f t="shared" si="0"/>
        <v>0</v>
      </c>
      <c r="O117" s="293"/>
      <c r="P117" s="293"/>
      <c r="Q117" s="293"/>
      <c r="R117" s="134"/>
      <c r="T117" s="135"/>
      <c r="U117" s="40"/>
      <c r="V117" s="136"/>
      <c r="W117" s="136"/>
      <c r="X117" s="136"/>
      <c r="Y117" s="136"/>
      <c r="Z117" s="136"/>
      <c r="AA117" s="137"/>
    </row>
    <row r="118" spans="2:27" s="1" customFormat="1" ht="25.5" customHeight="1">
      <c r="B118" s="129"/>
      <c r="C118" s="130" t="s">
        <v>127</v>
      </c>
      <c r="D118" s="130" t="s">
        <v>123</v>
      </c>
      <c r="E118" s="131" t="s">
        <v>265</v>
      </c>
      <c r="F118" s="294" t="s">
        <v>266</v>
      </c>
      <c r="G118" s="294"/>
      <c r="H118" s="294"/>
      <c r="I118" s="294"/>
      <c r="J118" s="132" t="s">
        <v>160</v>
      </c>
      <c r="K118" s="133">
        <v>2</v>
      </c>
      <c r="L118" s="293"/>
      <c r="M118" s="293"/>
      <c r="N118" s="293">
        <f t="shared" si="0"/>
        <v>0</v>
      </c>
      <c r="O118" s="293"/>
      <c r="P118" s="293"/>
      <c r="Q118" s="293"/>
      <c r="R118" s="134"/>
      <c r="T118" s="135"/>
      <c r="U118" s="40"/>
      <c r="V118" s="136"/>
      <c r="W118" s="136"/>
      <c r="X118" s="136"/>
      <c r="Y118" s="136"/>
      <c r="Z118" s="136"/>
      <c r="AA118" s="137"/>
    </row>
    <row r="119" spans="2:27" s="1" customFormat="1" ht="25.5" customHeight="1">
      <c r="B119" s="129"/>
      <c r="C119" s="130" t="s">
        <v>125</v>
      </c>
      <c r="D119" s="130" t="s">
        <v>123</v>
      </c>
      <c r="E119" s="131" t="s">
        <v>267</v>
      </c>
      <c r="F119" s="294" t="s">
        <v>268</v>
      </c>
      <c r="G119" s="294"/>
      <c r="H119" s="294"/>
      <c r="I119" s="294"/>
      <c r="J119" s="132" t="s">
        <v>128</v>
      </c>
      <c r="K119" s="133">
        <v>4</v>
      </c>
      <c r="L119" s="293"/>
      <c r="M119" s="293"/>
      <c r="N119" s="293">
        <f t="shared" si="0"/>
        <v>0</v>
      </c>
      <c r="O119" s="293"/>
      <c r="P119" s="293"/>
      <c r="Q119" s="293"/>
      <c r="R119" s="134"/>
      <c r="T119" s="135"/>
      <c r="U119" s="40"/>
      <c r="V119" s="136"/>
      <c r="W119" s="136"/>
      <c r="X119" s="136"/>
      <c r="Y119" s="136"/>
      <c r="Z119" s="136"/>
      <c r="AA119" s="137"/>
    </row>
    <row r="120" spans="2:27" s="1" customFormat="1" ht="25.5" customHeight="1">
      <c r="B120" s="129"/>
      <c r="C120" s="130" t="s">
        <v>132</v>
      </c>
      <c r="D120" s="130" t="s">
        <v>123</v>
      </c>
      <c r="E120" s="131" t="s">
        <v>584</v>
      </c>
      <c r="F120" s="294" t="s">
        <v>585</v>
      </c>
      <c r="G120" s="294"/>
      <c r="H120" s="294"/>
      <c r="I120" s="294"/>
      <c r="J120" s="132" t="s">
        <v>128</v>
      </c>
      <c r="K120" s="133">
        <v>6</v>
      </c>
      <c r="L120" s="293"/>
      <c r="M120" s="293"/>
      <c r="N120" s="293">
        <f t="shared" si="0"/>
        <v>0</v>
      </c>
      <c r="O120" s="293"/>
      <c r="P120" s="293"/>
      <c r="Q120" s="293"/>
      <c r="R120" s="134"/>
      <c r="T120" s="135"/>
      <c r="U120" s="40"/>
      <c r="V120" s="136"/>
      <c r="W120" s="136"/>
      <c r="X120" s="136"/>
      <c r="Y120" s="136"/>
      <c r="Z120" s="136"/>
      <c r="AA120" s="137"/>
    </row>
    <row r="121" spans="2:27" s="1" customFormat="1" ht="25.5" customHeight="1">
      <c r="B121" s="129"/>
      <c r="C121" s="130" t="s">
        <v>134</v>
      </c>
      <c r="D121" s="130" t="s">
        <v>123</v>
      </c>
      <c r="E121" s="131" t="s">
        <v>587</v>
      </c>
      <c r="F121" s="308" t="s">
        <v>586</v>
      </c>
      <c r="G121" s="308"/>
      <c r="H121" s="308"/>
      <c r="I121" s="308"/>
      <c r="J121" s="132" t="s">
        <v>128</v>
      </c>
      <c r="K121" s="133">
        <v>1</v>
      </c>
      <c r="L121" s="293"/>
      <c r="M121" s="293"/>
      <c r="N121" s="293">
        <f aca="true" t="shared" si="1" ref="N121">ROUND(L121*K121,2)</f>
        <v>0</v>
      </c>
      <c r="O121" s="293"/>
      <c r="P121" s="293"/>
      <c r="Q121" s="293"/>
      <c r="R121" s="134"/>
      <c r="T121" s="135"/>
      <c r="U121" s="40"/>
      <c r="V121" s="136"/>
      <c r="W121" s="136"/>
      <c r="X121" s="136"/>
      <c r="Y121" s="136"/>
      <c r="Z121" s="136"/>
      <c r="AA121" s="137"/>
    </row>
    <row r="122" spans="2:27" s="1" customFormat="1" ht="25.5" customHeight="1">
      <c r="B122" s="129"/>
      <c r="C122" s="130" t="s">
        <v>135</v>
      </c>
      <c r="D122" s="130" t="s">
        <v>138</v>
      </c>
      <c r="E122" s="131" t="s">
        <v>269</v>
      </c>
      <c r="F122" s="294" t="s">
        <v>591</v>
      </c>
      <c r="G122" s="294"/>
      <c r="H122" s="294"/>
      <c r="I122" s="294"/>
      <c r="J122" s="132" t="s">
        <v>160</v>
      </c>
      <c r="K122" s="133">
        <v>2</v>
      </c>
      <c r="L122" s="293"/>
      <c r="M122" s="293"/>
      <c r="N122" s="293">
        <f t="shared" si="0"/>
        <v>0</v>
      </c>
      <c r="O122" s="293"/>
      <c r="P122" s="293"/>
      <c r="Q122" s="293"/>
      <c r="R122" s="134"/>
      <c r="T122" s="135"/>
      <c r="U122" s="40"/>
      <c r="V122" s="136"/>
      <c r="W122" s="136"/>
      <c r="X122" s="136"/>
      <c r="Y122" s="136"/>
      <c r="Z122" s="136"/>
      <c r="AA122" s="137"/>
    </row>
    <row r="123" spans="2:27" s="1" customFormat="1" ht="38.25" customHeight="1">
      <c r="B123" s="129"/>
      <c r="C123" s="130" t="s">
        <v>137</v>
      </c>
      <c r="D123" s="130" t="s">
        <v>123</v>
      </c>
      <c r="E123" s="131" t="s">
        <v>594</v>
      </c>
      <c r="F123" s="294" t="s">
        <v>593</v>
      </c>
      <c r="G123" s="294"/>
      <c r="H123" s="294"/>
      <c r="I123" s="294"/>
      <c r="J123" s="132" t="s">
        <v>160</v>
      </c>
      <c r="K123" s="133">
        <v>6</v>
      </c>
      <c r="L123" s="293"/>
      <c r="M123" s="293"/>
      <c r="N123" s="293">
        <f t="shared" si="0"/>
        <v>0</v>
      </c>
      <c r="O123" s="293"/>
      <c r="P123" s="293"/>
      <c r="Q123" s="293"/>
      <c r="R123" s="134"/>
      <c r="T123" s="135"/>
      <c r="U123" s="40"/>
      <c r="V123" s="136"/>
      <c r="W123" s="136"/>
      <c r="X123" s="136"/>
      <c r="Y123" s="136"/>
      <c r="Z123" s="136"/>
      <c r="AA123" s="137"/>
    </row>
    <row r="124" spans="2:27" s="1" customFormat="1" ht="38.25" customHeight="1">
      <c r="B124" s="129"/>
      <c r="C124" s="130" t="s">
        <v>140</v>
      </c>
      <c r="D124" s="130" t="s">
        <v>123</v>
      </c>
      <c r="E124" s="131" t="s">
        <v>595</v>
      </c>
      <c r="F124" s="294" t="s">
        <v>592</v>
      </c>
      <c r="G124" s="294"/>
      <c r="H124" s="294"/>
      <c r="I124" s="294"/>
      <c r="J124" s="132" t="s">
        <v>160</v>
      </c>
      <c r="K124" s="133">
        <v>2</v>
      </c>
      <c r="L124" s="293"/>
      <c r="M124" s="293"/>
      <c r="N124" s="293">
        <f t="shared" si="0"/>
        <v>0</v>
      </c>
      <c r="O124" s="293"/>
      <c r="P124" s="293"/>
      <c r="Q124" s="293"/>
      <c r="R124" s="134"/>
      <c r="T124" s="135"/>
      <c r="U124" s="40"/>
      <c r="V124" s="136"/>
      <c r="W124" s="136"/>
      <c r="X124" s="136"/>
      <c r="Y124" s="136"/>
      <c r="Z124" s="136"/>
      <c r="AA124" s="137"/>
    </row>
    <row r="125" spans="2:27" s="1" customFormat="1" ht="38.25" customHeight="1">
      <c r="B125" s="129"/>
      <c r="C125" s="130" t="s">
        <v>142</v>
      </c>
      <c r="D125" s="130" t="s">
        <v>123</v>
      </c>
      <c r="E125" s="131" t="s">
        <v>588</v>
      </c>
      <c r="F125" s="294" t="s">
        <v>589</v>
      </c>
      <c r="G125" s="294"/>
      <c r="H125" s="294"/>
      <c r="I125" s="294"/>
      <c r="J125" s="132" t="s">
        <v>160</v>
      </c>
      <c r="K125" s="133">
        <v>1</v>
      </c>
      <c r="L125" s="293"/>
      <c r="M125" s="293"/>
      <c r="N125" s="293">
        <f aca="true" t="shared" si="2" ref="N125">ROUND(L125*K125,2)</f>
        <v>0</v>
      </c>
      <c r="O125" s="293"/>
      <c r="P125" s="293"/>
      <c r="Q125" s="293"/>
      <c r="R125" s="134"/>
      <c r="T125" s="135"/>
      <c r="U125" s="40"/>
      <c r="V125" s="136"/>
      <c r="W125" s="136"/>
      <c r="X125" s="136"/>
      <c r="Y125" s="136"/>
      <c r="Z125" s="136"/>
      <c r="AA125" s="137"/>
    </row>
    <row r="126" spans="2:27" s="1" customFormat="1" ht="25.5" customHeight="1">
      <c r="B126" s="129"/>
      <c r="C126" s="130" t="s">
        <v>144</v>
      </c>
      <c r="D126" s="130" t="s">
        <v>123</v>
      </c>
      <c r="E126" s="131" t="s">
        <v>270</v>
      </c>
      <c r="F126" s="294" t="s">
        <v>590</v>
      </c>
      <c r="G126" s="294"/>
      <c r="H126" s="294"/>
      <c r="I126" s="294"/>
      <c r="J126" s="132" t="s">
        <v>160</v>
      </c>
      <c r="K126" s="133">
        <v>2</v>
      </c>
      <c r="L126" s="293"/>
      <c r="M126" s="293"/>
      <c r="N126" s="293">
        <f t="shared" si="0"/>
        <v>0</v>
      </c>
      <c r="O126" s="293"/>
      <c r="P126" s="293"/>
      <c r="Q126" s="293"/>
      <c r="R126" s="134"/>
      <c r="T126" s="135"/>
      <c r="U126" s="40"/>
      <c r="V126" s="136"/>
      <c r="W126" s="136"/>
      <c r="X126" s="136"/>
      <c r="Y126" s="136"/>
      <c r="Z126" s="136"/>
      <c r="AA126" s="137"/>
    </row>
    <row r="127" spans="2:27" s="1" customFormat="1" ht="25.5" customHeight="1">
      <c r="B127" s="129"/>
      <c r="C127" s="130" t="s">
        <v>146</v>
      </c>
      <c r="D127" s="130" t="s">
        <v>123</v>
      </c>
      <c r="E127" s="131" t="s">
        <v>271</v>
      </c>
      <c r="F127" s="294" t="s">
        <v>272</v>
      </c>
      <c r="G127" s="294"/>
      <c r="H127" s="294"/>
      <c r="I127" s="294"/>
      <c r="J127" s="132" t="s">
        <v>163</v>
      </c>
      <c r="K127" s="133">
        <v>1</v>
      </c>
      <c r="L127" s="293"/>
      <c r="M127" s="293"/>
      <c r="N127" s="293">
        <f t="shared" si="0"/>
        <v>0</v>
      </c>
      <c r="O127" s="293"/>
      <c r="P127" s="293"/>
      <c r="Q127" s="293"/>
      <c r="R127" s="134"/>
      <c r="T127" s="135"/>
      <c r="U127" s="40"/>
      <c r="V127" s="136"/>
      <c r="W127" s="136"/>
      <c r="X127" s="136"/>
      <c r="Y127" s="136"/>
      <c r="Z127" s="136"/>
      <c r="AA127" s="137"/>
    </row>
    <row r="128" spans="2:27" s="1" customFormat="1" ht="16.5" customHeight="1">
      <c r="B128" s="129"/>
      <c r="C128" s="130">
        <v>13</v>
      </c>
      <c r="D128" s="130" t="s">
        <v>123</v>
      </c>
      <c r="E128" s="131" t="s">
        <v>273</v>
      </c>
      <c r="F128" s="294" t="s">
        <v>274</v>
      </c>
      <c r="G128" s="294"/>
      <c r="H128" s="294"/>
      <c r="I128" s="294"/>
      <c r="J128" s="132" t="s">
        <v>163</v>
      </c>
      <c r="K128" s="133">
        <v>1</v>
      </c>
      <c r="L128" s="293"/>
      <c r="M128" s="293"/>
      <c r="N128" s="293">
        <f t="shared" si="0"/>
        <v>0</v>
      </c>
      <c r="O128" s="293"/>
      <c r="P128" s="293"/>
      <c r="Q128" s="293"/>
      <c r="R128" s="134"/>
      <c r="T128" s="135"/>
      <c r="U128" s="40"/>
      <c r="V128" s="136"/>
      <c r="W128" s="136"/>
      <c r="X128" s="136"/>
      <c r="Y128" s="136"/>
      <c r="Z128" s="136"/>
      <c r="AA128" s="137"/>
    </row>
    <row r="129" spans="2:27" s="1" customFormat="1" ht="25.5" customHeight="1">
      <c r="B129" s="129"/>
      <c r="C129" s="130">
        <v>14</v>
      </c>
      <c r="D129" s="130" t="s">
        <v>123</v>
      </c>
      <c r="E129" s="131" t="s">
        <v>275</v>
      </c>
      <c r="F129" s="294" t="s">
        <v>276</v>
      </c>
      <c r="G129" s="294"/>
      <c r="H129" s="294"/>
      <c r="I129" s="294"/>
      <c r="J129" s="132" t="s">
        <v>163</v>
      </c>
      <c r="K129" s="133">
        <v>1</v>
      </c>
      <c r="L129" s="293"/>
      <c r="M129" s="293"/>
      <c r="N129" s="293">
        <f t="shared" si="0"/>
        <v>0</v>
      </c>
      <c r="O129" s="293"/>
      <c r="P129" s="293"/>
      <c r="Q129" s="293"/>
      <c r="R129" s="134"/>
      <c r="T129" s="135"/>
      <c r="U129" s="40"/>
      <c r="V129" s="136"/>
      <c r="W129" s="136"/>
      <c r="X129" s="136"/>
      <c r="Y129" s="136"/>
      <c r="Z129" s="136"/>
      <c r="AA129" s="137"/>
    </row>
    <row r="130" spans="2:27" s="1" customFormat="1" ht="25.5" customHeight="1">
      <c r="B130" s="129"/>
      <c r="C130" s="130">
        <v>15</v>
      </c>
      <c r="D130" s="130" t="s">
        <v>123</v>
      </c>
      <c r="E130" s="131" t="s">
        <v>277</v>
      </c>
      <c r="F130" s="294" t="s">
        <v>278</v>
      </c>
      <c r="G130" s="294"/>
      <c r="H130" s="294"/>
      <c r="I130" s="294"/>
      <c r="J130" s="132" t="s">
        <v>155</v>
      </c>
      <c r="K130" s="133">
        <v>211.238</v>
      </c>
      <c r="L130" s="293"/>
      <c r="M130" s="293"/>
      <c r="N130" s="293">
        <f t="shared" si="0"/>
        <v>0</v>
      </c>
      <c r="O130" s="293"/>
      <c r="P130" s="293"/>
      <c r="Q130" s="293"/>
      <c r="R130" s="134"/>
      <c r="T130" s="135"/>
      <c r="U130" s="40"/>
      <c r="V130" s="136"/>
      <c r="W130" s="136"/>
      <c r="X130" s="136"/>
      <c r="Y130" s="136"/>
      <c r="Z130" s="136"/>
      <c r="AA130" s="137"/>
    </row>
    <row r="131" spans="2:30" s="9" customFormat="1" ht="29.9" customHeight="1">
      <c r="B131" s="121"/>
      <c r="C131" s="122"/>
      <c r="D131" s="128" t="s">
        <v>114</v>
      </c>
      <c r="E131" s="128"/>
      <c r="F131" s="128"/>
      <c r="G131" s="128"/>
      <c r="H131" s="128"/>
      <c r="I131" s="128"/>
      <c r="J131" s="128"/>
      <c r="K131" s="128"/>
      <c r="L131" s="128"/>
      <c r="M131" s="128"/>
      <c r="N131" s="304">
        <f>SUM(N132:Q135)</f>
        <v>0</v>
      </c>
      <c r="O131" s="305"/>
      <c r="P131" s="305"/>
      <c r="Q131" s="305"/>
      <c r="R131" s="124"/>
      <c r="T131" s="125"/>
      <c r="U131" s="122"/>
      <c r="V131" s="122"/>
      <c r="W131" s="126"/>
      <c r="X131" s="122"/>
      <c r="Y131" s="126"/>
      <c r="Z131" s="122"/>
      <c r="AA131" s="127"/>
      <c r="AD131" s="1"/>
    </row>
    <row r="132" spans="2:27" s="1" customFormat="1" ht="25.5" customHeight="1">
      <c r="B132" s="129"/>
      <c r="C132" s="130">
        <v>16</v>
      </c>
      <c r="D132" s="130" t="s">
        <v>123</v>
      </c>
      <c r="E132" s="131" t="s">
        <v>279</v>
      </c>
      <c r="F132" s="294" t="s">
        <v>280</v>
      </c>
      <c r="G132" s="294"/>
      <c r="H132" s="294"/>
      <c r="I132" s="294"/>
      <c r="J132" s="132" t="s">
        <v>128</v>
      </c>
      <c r="K132" s="133">
        <v>10</v>
      </c>
      <c r="L132" s="293"/>
      <c r="M132" s="293"/>
      <c r="N132" s="293">
        <f>ROUND(L132*K132,2)</f>
        <v>0</v>
      </c>
      <c r="O132" s="293"/>
      <c r="P132" s="293"/>
      <c r="Q132" s="293"/>
      <c r="R132" s="134"/>
      <c r="T132" s="135"/>
      <c r="U132" s="40"/>
      <c r="V132" s="136"/>
      <c r="W132" s="136"/>
      <c r="X132" s="136"/>
      <c r="Y132" s="136"/>
      <c r="Z132" s="136"/>
      <c r="AA132" s="137"/>
    </row>
    <row r="133" spans="2:27" s="1" customFormat="1" ht="25.5" customHeight="1">
      <c r="B133" s="129"/>
      <c r="C133" s="130">
        <v>17</v>
      </c>
      <c r="D133" s="130" t="s">
        <v>123</v>
      </c>
      <c r="E133" s="131" t="s">
        <v>281</v>
      </c>
      <c r="F133" s="294" t="s">
        <v>282</v>
      </c>
      <c r="G133" s="294"/>
      <c r="H133" s="294"/>
      <c r="I133" s="294"/>
      <c r="J133" s="132" t="s">
        <v>124</v>
      </c>
      <c r="K133" s="133">
        <v>1</v>
      </c>
      <c r="L133" s="293"/>
      <c r="M133" s="293"/>
      <c r="N133" s="293">
        <f>ROUND(L133*K133,2)</f>
        <v>0</v>
      </c>
      <c r="O133" s="293"/>
      <c r="P133" s="293"/>
      <c r="Q133" s="293"/>
      <c r="R133" s="134"/>
      <c r="T133" s="135"/>
      <c r="U133" s="40"/>
      <c r="V133" s="136"/>
      <c r="W133" s="136"/>
      <c r="X133" s="136"/>
      <c r="Y133" s="136"/>
      <c r="Z133" s="136"/>
      <c r="AA133" s="137"/>
    </row>
    <row r="134" spans="2:27" s="1" customFormat="1" ht="25.5" customHeight="1">
      <c r="B134" s="129"/>
      <c r="C134" s="130">
        <v>18</v>
      </c>
      <c r="D134" s="130" t="s">
        <v>123</v>
      </c>
      <c r="E134" s="131" t="s">
        <v>237</v>
      </c>
      <c r="F134" s="294" t="s">
        <v>238</v>
      </c>
      <c r="G134" s="294"/>
      <c r="H134" s="294"/>
      <c r="I134" s="294"/>
      <c r="J134" s="132" t="s">
        <v>128</v>
      </c>
      <c r="K134" s="133">
        <v>10</v>
      </c>
      <c r="L134" s="293"/>
      <c r="M134" s="293"/>
      <c r="N134" s="293">
        <f>ROUND(L134*K134,2)</f>
        <v>0</v>
      </c>
      <c r="O134" s="293"/>
      <c r="P134" s="293"/>
      <c r="Q134" s="293"/>
      <c r="R134" s="134"/>
      <c r="T134" s="135"/>
      <c r="U134" s="40"/>
      <c r="V134" s="136"/>
      <c r="W134" s="136"/>
      <c r="X134" s="136"/>
      <c r="Y134" s="136"/>
      <c r="Z134" s="136"/>
      <c r="AA134" s="137"/>
    </row>
    <row r="135" spans="2:27" s="1" customFormat="1" ht="25.5" customHeight="1">
      <c r="B135" s="129"/>
      <c r="C135" s="130">
        <v>19</v>
      </c>
      <c r="D135" s="130" t="s">
        <v>123</v>
      </c>
      <c r="E135" s="131" t="s">
        <v>283</v>
      </c>
      <c r="F135" s="294" t="s">
        <v>284</v>
      </c>
      <c r="G135" s="294"/>
      <c r="H135" s="294"/>
      <c r="I135" s="294"/>
      <c r="J135" s="132" t="s">
        <v>124</v>
      </c>
      <c r="K135" s="133">
        <v>1</v>
      </c>
      <c r="L135" s="293"/>
      <c r="M135" s="293"/>
      <c r="N135" s="293">
        <f>ROUND(L135*K135,2)</f>
        <v>0</v>
      </c>
      <c r="O135" s="293"/>
      <c r="P135" s="293"/>
      <c r="Q135" s="293"/>
      <c r="R135" s="134"/>
      <c r="T135" s="135"/>
      <c r="U135" s="40"/>
      <c r="V135" s="136"/>
      <c r="W135" s="136"/>
      <c r="X135" s="136"/>
      <c r="Y135" s="136"/>
      <c r="Z135" s="136"/>
      <c r="AA135" s="137"/>
    </row>
    <row r="136" spans="2:30" s="9" customFormat="1" ht="37.4" customHeight="1">
      <c r="B136" s="121"/>
      <c r="C136" s="122"/>
      <c r="D136" s="123" t="s">
        <v>257</v>
      </c>
      <c r="E136" s="123"/>
      <c r="F136" s="123"/>
      <c r="G136" s="123"/>
      <c r="H136" s="123"/>
      <c r="I136" s="123"/>
      <c r="J136" s="123"/>
      <c r="K136" s="123"/>
      <c r="L136" s="123"/>
      <c r="M136" s="123"/>
      <c r="N136" s="342">
        <f>N137</f>
        <v>0</v>
      </c>
      <c r="O136" s="343"/>
      <c r="P136" s="343"/>
      <c r="Q136" s="343"/>
      <c r="R136" s="124"/>
      <c r="T136" s="125"/>
      <c r="U136" s="122"/>
      <c r="V136" s="122"/>
      <c r="W136" s="126"/>
      <c r="X136" s="122"/>
      <c r="Y136" s="126"/>
      <c r="Z136" s="122"/>
      <c r="AA136" s="127"/>
      <c r="AD136" s="1"/>
    </row>
    <row r="137" spans="2:27" s="1" customFormat="1" ht="16.5" customHeight="1">
      <c r="B137" s="129"/>
      <c r="C137" s="130">
        <v>20</v>
      </c>
      <c r="D137" s="130" t="s">
        <v>123</v>
      </c>
      <c r="E137" s="131" t="s">
        <v>258</v>
      </c>
      <c r="F137" s="294" t="s">
        <v>259</v>
      </c>
      <c r="G137" s="294"/>
      <c r="H137" s="294"/>
      <c r="I137" s="294"/>
      <c r="J137" s="132" t="s">
        <v>260</v>
      </c>
      <c r="K137" s="133">
        <v>1</v>
      </c>
      <c r="L137" s="293"/>
      <c r="M137" s="293"/>
      <c r="N137" s="293">
        <f>ROUND(L137*K137,2)</f>
        <v>0</v>
      </c>
      <c r="O137" s="293"/>
      <c r="P137" s="293"/>
      <c r="Q137" s="293"/>
      <c r="R137" s="134"/>
      <c r="T137" s="135"/>
      <c r="U137" s="139"/>
      <c r="V137" s="140"/>
      <c r="W137" s="140"/>
      <c r="X137" s="140"/>
      <c r="Y137" s="140"/>
      <c r="Z137" s="140"/>
      <c r="AA137" s="141"/>
    </row>
    <row r="138" spans="2:18" s="1" customFormat="1" ht="7" customHeight="1">
      <c r="B138" s="55"/>
      <c r="C138" s="56"/>
      <c r="D138" s="56"/>
      <c r="E138" s="56"/>
      <c r="F138" s="56"/>
      <c r="G138" s="56"/>
      <c r="H138" s="56"/>
      <c r="I138" s="56"/>
      <c r="J138" s="56"/>
      <c r="K138" s="56"/>
      <c r="L138" s="56"/>
      <c r="M138" s="56"/>
      <c r="N138" s="56"/>
      <c r="O138" s="56"/>
      <c r="P138" s="56"/>
      <c r="Q138" s="56"/>
      <c r="R138" s="57"/>
    </row>
  </sheetData>
  <mergeCells count="119">
    <mergeCell ref="C2:Q2"/>
    <mergeCell ref="C4:Q4"/>
    <mergeCell ref="F6:P6"/>
    <mergeCell ref="F7:P7"/>
    <mergeCell ref="O9:P9"/>
    <mergeCell ref="O11:P11"/>
    <mergeCell ref="O12:P12"/>
    <mergeCell ref="O14:P14"/>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0:Q90"/>
    <mergeCell ref="N91:Q91"/>
    <mergeCell ref="N92:Q92"/>
    <mergeCell ref="N94:Q94"/>
    <mergeCell ref="L96:Q96"/>
    <mergeCell ref="C102:Q102"/>
    <mergeCell ref="F104:P104"/>
    <mergeCell ref="F105:P105"/>
    <mergeCell ref="M107:P107"/>
    <mergeCell ref="M109:Q109"/>
    <mergeCell ref="M110:Q110"/>
    <mergeCell ref="F112:I112"/>
    <mergeCell ref="L112:M112"/>
    <mergeCell ref="N112:Q112"/>
    <mergeCell ref="F116:I116"/>
    <mergeCell ref="L116:M116"/>
    <mergeCell ref="N116:Q116"/>
    <mergeCell ref="N113:Q113"/>
    <mergeCell ref="N114:Q114"/>
    <mergeCell ref="N115:Q115"/>
    <mergeCell ref="F117:I117"/>
    <mergeCell ref="L117:M117"/>
    <mergeCell ref="N117:Q117"/>
    <mergeCell ref="F118:I118"/>
    <mergeCell ref="L118:M118"/>
    <mergeCell ref="N118:Q118"/>
    <mergeCell ref="F119:I119"/>
    <mergeCell ref="L119:M119"/>
    <mergeCell ref="N119:Q119"/>
    <mergeCell ref="L126:M126"/>
    <mergeCell ref="N126:Q126"/>
    <mergeCell ref="F120:I120"/>
    <mergeCell ref="L120:M120"/>
    <mergeCell ref="N120:Q120"/>
    <mergeCell ref="F122:I122"/>
    <mergeCell ref="L122:M122"/>
    <mergeCell ref="N122:Q122"/>
    <mergeCell ref="F121:I121"/>
    <mergeCell ref="L121:M121"/>
    <mergeCell ref="N121:Q121"/>
    <mergeCell ref="F125:I125"/>
    <mergeCell ref="L125:M125"/>
    <mergeCell ref="N125:Q125"/>
    <mergeCell ref="F137:I137"/>
    <mergeCell ref="L137:M137"/>
    <mergeCell ref="N137:Q137"/>
    <mergeCell ref="N136:Q136"/>
    <mergeCell ref="F130:I130"/>
    <mergeCell ref="L130:M130"/>
    <mergeCell ref="N130:Q130"/>
    <mergeCell ref="F132:I132"/>
    <mergeCell ref="L132:M132"/>
    <mergeCell ref="N132:Q132"/>
    <mergeCell ref="F133:I133"/>
    <mergeCell ref="L133:M133"/>
    <mergeCell ref="N133:Q133"/>
    <mergeCell ref="N131:Q131"/>
    <mergeCell ref="H1:K1"/>
    <mergeCell ref="S2:AB2"/>
    <mergeCell ref="F134:I134"/>
    <mergeCell ref="L134:M134"/>
    <mergeCell ref="N134:Q134"/>
    <mergeCell ref="F135:I135"/>
    <mergeCell ref="L135:M135"/>
    <mergeCell ref="N135:Q135"/>
    <mergeCell ref="F127:I127"/>
    <mergeCell ref="L127:M127"/>
    <mergeCell ref="N127:Q127"/>
    <mergeCell ref="F128:I128"/>
    <mergeCell ref="L128:M128"/>
    <mergeCell ref="N128:Q128"/>
    <mergeCell ref="F129:I129"/>
    <mergeCell ref="L129:M129"/>
    <mergeCell ref="N129:Q129"/>
    <mergeCell ref="F123:I123"/>
    <mergeCell ref="L123:M123"/>
    <mergeCell ref="N123:Q123"/>
    <mergeCell ref="F124:I124"/>
    <mergeCell ref="L124:M124"/>
    <mergeCell ref="N124:Q124"/>
    <mergeCell ref="F126:I126"/>
  </mergeCells>
  <printOptions/>
  <pageMargins left="0.5833333" right="0.5833333" top="0.5" bottom="0.4666667" header="0" footer="0"/>
  <pageSetup blackAndWhite="1" fitToHeight="100" fitToWidth="1" horizontalDpi="600" verticalDpi="600" orientation="portrait" paperSize="9" scale="95" r:id="rId1"/>
  <headerFooter>
    <oddFooter>&amp;CStrana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170"/>
  <sheetViews>
    <sheetView showGridLines="0" workbookViewId="0" topLeftCell="A1">
      <pane ySplit="1" topLeftCell="A2" activePane="bottomLeft" state="frozen"/>
      <selection pane="topLeft" activeCell="AN82" sqref="AN82:AP82"/>
      <selection pane="bottomLeft" activeCell="C4" sqref="C4:Q4"/>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7" width="11.16015625" style="0" customWidth="1"/>
    <col min="8" max="8" width="12.5" style="0" customWidth="1"/>
    <col min="9" max="9" width="7" style="0" customWidth="1"/>
    <col min="10" max="10" width="5.16015625" style="0" customWidth="1"/>
    <col min="11" max="11" width="11.5" style="0" customWidth="1"/>
    <col min="12" max="12" width="12" style="0" customWidth="1"/>
    <col min="13" max="14" width="6" style="0" customWidth="1"/>
    <col min="15" max="15" width="2" style="0" customWidth="1"/>
    <col min="16" max="16" width="12.5" style="0" customWidth="1"/>
    <col min="17" max="17" width="4.16015625" style="0" customWidth="1"/>
    <col min="18" max="18" width="1.66796875" style="0" customWidth="1"/>
    <col min="19" max="19" width="8.16015625" style="0" customWidth="1"/>
    <col min="20" max="20" width="29.66015625" style="0" hidden="1" customWidth="1"/>
    <col min="21" max="21" width="16.33203125" style="0" hidden="1" customWidth="1"/>
    <col min="22" max="22" width="12.33203125" style="0" hidden="1" customWidth="1"/>
    <col min="23" max="23" width="16.33203125" style="0" hidden="1" customWidth="1"/>
    <col min="24" max="24" width="12.16015625" style="0" hidden="1" customWidth="1"/>
    <col min="25" max="25" width="15" style="0" hidden="1" customWidth="1"/>
    <col min="26" max="26" width="11" style="0" hidden="1" customWidth="1"/>
    <col min="27" max="27" width="15" style="0" hidden="1" customWidth="1"/>
    <col min="28" max="28" width="16.33203125" style="0" hidden="1" customWidth="1"/>
  </cols>
  <sheetData>
    <row r="1" spans="1:28" ht="21.75" customHeight="1">
      <c r="A1" s="97"/>
      <c r="B1" s="11"/>
      <c r="C1" s="11"/>
      <c r="D1" s="12"/>
      <c r="E1" s="11"/>
      <c r="F1" s="13"/>
      <c r="G1" s="13"/>
      <c r="H1" s="295"/>
      <c r="I1" s="295"/>
      <c r="J1" s="295"/>
      <c r="K1" s="295"/>
      <c r="L1" s="13"/>
      <c r="M1" s="11"/>
      <c r="N1" s="11"/>
      <c r="O1" s="12"/>
      <c r="P1" s="11"/>
      <c r="Q1" s="11"/>
      <c r="R1" s="11"/>
      <c r="S1" s="13"/>
      <c r="T1" s="13"/>
      <c r="U1" s="97"/>
      <c r="V1" s="97"/>
      <c r="W1" s="14"/>
      <c r="X1" s="14"/>
      <c r="Y1" s="14"/>
      <c r="Z1" s="14"/>
      <c r="AA1" s="14"/>
      <c r="AB1" s="14"/>
    </row>
    <row r="2" spans="3:28" ht="37" customHeight="1">
      <c r="C2" s="269" t="s">
        <v>4</v>
      </c>
      <c r="D2" s="270"/>
      <c r="E2" s="270"/>
      <c r="F2" s="270"/>
      <c r="G2" s="270"/>
      <c r="H2" s="270"/>
      <c r="I2" s="270"/>
      <c r="J2" s="270"/>
      <c r="K2" s="270"/>
      <c r="L2" s="270"/>
      <c r="M2" s="270"/>
      <c r="N2" s="270"/>
      <c r="O2" s="270"/>
      <c r="P2" s="270"/>
      <c r="Q2" s="270"/>
      <c r="S2" s="296"/>
      <c r="T2" s="297"/>
      <c r="U2" s="297"/>
      <c r="V2" s="297"/>
      <c r="W2" s="297"/>
      <c r="X2" s="297"/>
      <c r="Y2" s="297"/>
      <c r="Z2" s="297"/>
      <c r="AA2" s="297"/>
      <c r="AB2" s="297"/>
    </row>
    <row r="3" spans="2:18" ht="7" customHeight="1">
      <c r="B3" s="19"/>
      <c r="C3" s="20"/>
      <c r="D3" s="20"/>
      <c r="E3" s="20"/>
      <c r="F3" s="20"/>
      <c r="G3" s="20"/>
      <c r="H3" s="20"/>
      <c r="I3" s="20"/>
      <c r="J3" s="20"/>
      <c r="K3" s="20"/>
      <c r="L3" s="20"/>
      <c r="M3" s="20"/>
      <c r="N3" s="20"/>
      <c r="O3" s="20"/>
      <c r="P3" s="20"/>
      <c r="Q3" s="20"/>
      <c r="R3" s="21"/>
    </row>
    <row r="4" spans="2:20" ht="37" customHeight="1">
      <c r="B4" s="22"/>
      <c r="C4" s="271" t="s">
        <v>92</v>
      </c>
      <c r="D4" s="272"/>
      <c r="E4" s="272"/>
      <c r="F4" s="272"/>
      <c r="G4" s="272"/>
      <c r="H4" s="272"/>
      <c r="I4" s="272"/>
      <c r="J4" s="272"/>
      <c r="K4" s="272"/>
      <c r="L4" s="272"/>
      <c r="M4" s="272"/>
      <c r="N4" s="272"/>
      <c r="O4" s="272"/>
      <c r="P4" s="272"/>
      <c r="Q4" s="272"/>
      <c r="R4" s="23"/>
      <c r="T4" s="17"/>
    </row>
    <row r="5" spans="2:18" ht="7" customHeight="1">
      <c r="B5" s="22"/>
      <c r="C5" s="24"/>
      <c r="D5" s="24"/>
      <c r="E5" s="24"/>
      <c r="F5" s="24"/>
      <c r="G5" s="24"/>
      <c r="H5" s="24"/>
      <c r="I5" s="24"/>
      <c r="J5" s="24"/>
      <c r="K5" s="24"/>
      <c r="L5" s="24"/>
      <c r="M5" s="24"/>
      <c r="N5" s="24"/>
      <c r="O5" s="24"/>
      <c r="P5" s="24"/>
      <c r="Q5" s="24"/>
      <c r="R5" s="23"/>
    </row>
    <row r="6" spans="2:18" ht="46.5" customHeight="1">
      <c r="B6" s="22"/>
      <c r="C6" s="24"/>
      <c r="D6" s="28" t="s">
        <v>12</v>
      </c>
      <c r="E6" s="24"/>
      <c r="F6" s="324" t="str">
        <f>'Rekapitulace stavby'!K6</f>
        <v>VÝMĚNA KOTLŮ A TECHNOLOGIE KOTELNY
INSTALACE TERMOSTATICKÝCH VENTILŮ NA OTOPNÝCH TĚLESECH 
V OBJEKTU ZÁKLADNÍ ŠKOLY A MATEŘSKÉ ŠKOLY CERHOVICE, OKRES BEROUN</v>
      </c>
      <c r="G6" s="325"/>
      <c r="H6" s="325"/>
      <c r="I6" s="325"/>
      <c r="J6" s="325"/>
      <c r="K6" s="325"/>
      <c r="L6" s="325"/>
      <c r="M6" s="325"/>
      <c r="N6" s="325"/>
      <c r="O6" s="325"/>
      <c r="P6" s="325"/>
      <c r="Q6" s="24"/>
      <c r="R6" s="23"/>
    </row>
    <row r="7" spans="2:18" s="1" customFormat="1" ht="32.9" customHeight="1">
      <c r="B7" s="31"/>
      <c r="C7" s="32"/>
      <c r="D7" s="27" t="s">
        <v>93</v>
      </c>
      <c r="E7" s="32"/>
      <c r="F7" s="335" t="s">
        <v>285</v>
      </c>
      <c r="G7" s="315"/>
      <c r="H7" s="315"/>
      <c r="I7" s="315"/>
      <c r="J7" s="315"/>
      <c r="K7" s="315"/>
      <c r="L7" s="315"/>
      <c r="M7" s="315"/>
      <c r="N7" s="315"/>
      <c r="O7" s="315"/>
      <c r="P7" s="315"/>
      <c r="Q7" s="32"/>
      <c r="R7" s="33"/>
    </row>
    <row r="8" spans="2:18" s="1" customFormat="1" ht="14.5" customHeight="1">
      <c r="B8" s="31"/>
      <c r="C8" s="32"/>
      <c r="D8" s="161" t="s">
        <v>13</v>
      </c>
      <c r="E8" s="160"/>
      <c r="F8" s="158" t="s">
        <v>14</v>
      </c>
      <c r="G8" s="160"/>
      <c r="H8" s="160"/>
      <c r="I8" s="160"/>
      <c r="J8" s="160"/>
      <c r="K8" s="160"/>
      <c r="L8" s="160"/>
      <c r="M8" s="161" t="s">
        <v>15</v>
      </c>
      <c r="N8" s="160"/>
      <c r="O8" s="158" t="s">
        <v>2</v>
      </c>
      <c r="P8" s="160"/>
      <c r="Q8" s="32"/>
      <c r="R8" s="33"/>
    </row>
    <row r="9" spans="2:18" s="1" customFormat="1" ht="14.5" customHeight="1">
      <c r="B9" s="31"/>
      <c r="C9" s="32"/>
      <c r="D9" s="161" t="s">
        <v>16</v>
      </c>
      <c r="E9" s="160"/>
      <c r="F9" s="158" t="str">
        <f>'Rekapitulace stavby'!K8</f>
        <v>Na Dražkách 217, 267 61 Cerhovice</v>
      </c>
      <c r="G9" s="160"/>
      <c r="H9" s="160"/>
      <c r="I9" s="160"/>
      <c r="J9" s="160"/>
      <c r="K9" s="160"/>
      <c r="L9" s="160"/>
      <c r="M9" s="161" t="s">
        <v>17</v>
      </c>
      <c r="N9" s="160"/>
      <c r="O9" s="290">
        <f>'Rekapitulace stavby'!AN8</f>
        <v>44067</v>
      </c>
      <c r="P9" s="290"/>
      <c r="Q9" s="32"/>
      <c r="R9" s="33"/>
    </row>
    <row r="10" spans="2:18" s="1" customFormat="1" ht="10.9" customHeight="1">
      <c r="B10" s="31"/>
      <c r="C10" s="32"/>
      <c r="D10" s="160"/>
      <c r="E10" s="160"/>
      <c r="F10" s="160"/>
      <c r="G10" s="160"/>
      <c r="H10" s="160"/>
      <c r="I10" s="160"/>
      <c r="J10" s="160"/>
      <c r="K10" s="160"/>
      <c r="L10" s="160"/>
      <c r="M10" s="160"/>
      <c r="N10" s="160"/>
      <c r="O10" s="160"/>
      <c r="P10" s="160"/>
      <c r="Q10" s="32"/>
      <c r="R10" s="33"/>
    </row>
    <row r="11" spans="2:18" s="1" customFormat="1" ht="14.5" customHeight="1">
      <c r="B11" s="31"/>
      <c r="C11" s="32"/>
      <c r="D11" s="161" t="s">
        <v>20</v>
      </c>
      <c r="E11" s="160"/>
      <c r="F11" s="160"/>
      <c r="G11" s="160"/>
      <c r="H11" s="160"/>
      <c r="I11" s="160"/>
      <c r="J11" s="160"/>
      <c r="K11" s="160"/>
      <c r="L11" s="160"/>
      <c r="M11" s="161" t="s">
        <v>21</v>
      </c>
      <c r="N11" s="160"/>
      <c r="O11" s="316" t="str">
        <f>'Rekapitulace stavby'!AN10</f>
        <v>00233196</v>
      </c>
      <c r="P11" s="316"/>
      <c r="Q11" s="32"/>
      <c r="R11" s="33"/>
    </row>
    <row r="12" spans="2:18" s="1" customFormat="1" ht="18" customHeight="1">
      <c r="B12" s="31"/>
      <c r="C12" s="32"/>
      <c r="D12" s="160"/>
      <c r="E12" s="158" t="str">
        <f>'Rekapitulace stavby'!E11</f>
        <v>Městys Cerhovice, nám.Kapitána Kučery 10, 267 61 Cerhovice</v>
      </c>
      <c r="F12" s="160"/>
      <c r="G12" s="160"/>
      <c r="H12" s="160"/>
      <c r="I12" s="160"/>
      <c r="J12" s="160"/>
      <c r="K12" s="160"/>
      <c r="L12" s="160"/>
      <c r="M12" s="161" t="s">
        <v>22</v>
      </c>
      <c r="N12" s="160"/>
      <c r="O12" s="316" t="s">
        <v>2</v>
      </c>
      <c r="P12" s="316"/>
      <c r="Q12" s="32"/>
      <c r="R12" s="33"/>
    </row>
    <row r="13" spans="2:18" s="1" customFormat="1" ht="7" customHeight="1">
      <c r="B13" s="31"/>
      <c r="C13" s="32"/>
      <c r="D13" s="32"/>
      <c r="E13" s="32"/>
      <c r="F13" s="32"/>
      <c r="G13" s="32"/>
      <c r="H13" s="32"/>
      <c r="I13" s="32"/>
      <c r="J13" s="32"/>
      <c r="K13" s="32"/>
      <c r="L13" s="32"/>
      <c r="M13" s="32"/>
      <c r="N13" s="32"/>
      <c r="O13" s="32"/>
      <c r="P13" s="32"/>
      <c r="Q13" s="32"/>
      <c r="R13" s="33"/>
    </row>
    <row r="14" spans="2:18" s="1" customFormat="1" ht="14.5" customHeight="1">
      <c r="B14" s="31"/>
      <c r="C14" s="32"/>
      <c r="D14" s="28" t="s">
        <v>23</v>
      </c>
      <c r="E14" s="32"/>
      <c r="F14" s="32"/>
      <c r="G14" s="32"/>
      <c r="H14" s="32"/>
      <c r="I14" s="32"/>
      <c r="J14" s="32"/>
      <c r="K14" s="32"/>
      <c r="L14" s="32"/>
      <c r="M14" s="28" t="s">
        <v>21</v>
      </c>
      <c r="N14" s="32"/>
      <c r="O14" s="316" t="str">
        <f>IF('Rekapitulace stavby'!AN13="","",'Rekapitulace stavby'!AN13)</f>
        <v/>
      </c>
      <c r="P14" s="316"/>
      <c r="Q14" s="32"/>
      <c r="R14" s="33"/>
    </row>
    <row r="15" spans="2:18" s="1" customFormat="1" ht="18" customHeight="1">
      <c r="B15" s="31"/>
      <c r="C15" s="32"/>
      <c r="D15" s="32"/>
      <c r="E15" s="26" t="str">
        <f>IF('Rekapitulace stavby'!E14="","",'Rekapitulace stavby'!E14)</f>
        <v xml:space="preserve"> </v>
      </c>
      <c r="F15" s="32"/>
      <c r="G15" s="32"/>
      <c r="H15" s="32"/>
      <c r="I15" s="32"/>
      <c r="J15" s="32"/>
      <c r="K15" s="32"/>
      <c r="L15" s="32"/>
      <c r="M15" s="28" t="s">
        <v>22</v>
      </c>
      <c r="N15" s="32"/>
      <c r="O15" s="316" t="str">
        <f>IF('Rekapitulace stavby'!AN14="","",'Rekapitulace stavby'!AN14)</f>
        <v/>
      </c>
      <c r="P15" s="316"/>
      <c r="Q15" s="32"/>
      <c r="R15" s="33"/>
    </row>
    <row r="16" spans="2:18" s="1" customFormat="1" ht="7" customHeight="1">
      <c r="B16" s="31"/>
      <c r="C16" s="32"/>
      <c r="D16" s="32"/>
      <c r="E16" s="32"/>
      <c r="F16" s="32"/>
      <c r="G16" s="32"/>
      <c r="H16" s="32"/>
      <c r="I16" s="32"/>
      <c r="J16" s="32"/>
      <c r="K16" s="32"/>
      <c r="L16" s="32"/>
      <c r="M16" s="32"/>
      <c r="N16" s="32"/>
      <c r="O16" s="32"/>
      <c r="P16" s="32"/>
      <c r="Q16" s="32"/>
      <c r="R16" s="33"/>
    </row>
    <row r="17" spans="2:18" s="1" customFormat="1" ht="14.5" customHeight="1">
      <c r="B17" s="31"/>
      <c r="C17" s="32"/>
      <c r="D17" s="28" t="s">
        <v>25</v>
      </c>
      <c r="E17" s="32"/>
      <c r="F17" s="32"/>
      <c r="G17" s="32"/>
      <c r="H17" s="32"/>
      <c r="I17" s="32"/>
      <c r="J17" s="32"/>
      <c r="K17" s="32"/>
      <c r="L17" s="32"/>
      <c r="M17" s="28" t="s">
        <v>21</v>
      </c>
      <c r="N17" s="32"/>
      <c r="O17" s="316" t="s">
        <v>26</v>
      </c>
      <c r="P17" s="316"/>
      <c r="Q17" s="32"/>
      <c r="R17" s="33"/>
    </row>
    <row r="18" spans="2:18" s="1" customFormat="1" ht="18" customHeight="1">
      <c r="B18" s="31"/>
      <c r="C18" s="32"/>
      <c r="D18" s="32"/>
      <c r="E18" s="26" t="s">
        <v>27</v>
      </c>
      <c r="F18" s="32"/>
      <c r="G18" s="32"/>
      <c r="H18" s="32"/>
      <c r="I18" s="32"/>
      <c r="J18" s="32"/>
      <c r="K18" s="32"/>
      <c r="L18" s="32"/>
      <c r="M18" s="28" t="s">
        <v>22</v>
      </c>
      <c r="N18" s="32"/>
      <c r="O18" s="316" t="s">
        <v>2</v>
      </c>
      <c r="P18" s="316"/>
      <c r="Q18" s="32"/>
      <c r="R18" s="33"/>
    </row>
    <row r="19" spans="2:18" s="1" customFormat="1" ht="7" customHeight="1">
      <c r="B19" s="31"/>
      <c r="C19" s="32"/>
      <c r="D19" s="32"/>
      <c r="E19" s="32"/>
      <c r="F19" s="32"/>
      <c r="G19" s="32"/>
      <c r="H19" s="32"/>
      <c r="I19" s="32"/>
      <c r="J19" s="32"/>
      <c r="K19" s="32"/>
      <c r="L19" s="32"/>
      <c r="M19" s="32"/>
      <c r="N19" s="32"/>
      <c r="O19" s="32"/>
      <c r="P19" s="32"/>
      <c r="Q19" s="32"/>
      <c r="R19" s="33"/>
    </row>
    <row r="20" spans="2:18" s="1" customFormat="1" ht="14.5" customHeight="1">
      <c r="B20" s="31"/>
      <c r="C20" s="32"/>
      <c r="D20" s="28" t="s">
        <v>29</v>
      </c>
      <c r="E20" s="32"/>
      <c r="F20" s="32"/>
      <c r="G20" s="32"/>
      <c r="H20" s="32"/>
      <c r="I20" s="32"/>
      <c r="J20" s="32"/>
      <c r="K20" s="32"/>
      <c r="L20" s="32"/>
      <c r="M20" s="28" t="s">
        <v>21</v>
      </c>
      <c r="N20" s="32"/>
      <c r="O20" s="316" t="str">
        <f>O17</f>
        <v>69769419</v>
      </c>
      <c r="P20" s="316"/>
      <c r="Q20" s="32"/>
      <c r="R20" s="33"/>
    </row>
    <row r="21" spans="2:18" s="1" customFormat="1" ht="18" customHeight="1">
      <c r="B21" s="31"/>
      <c r="C21" s="32"/>
      <c r="D21" s="32"/>
      <c r="E21" s="26" t="str">
        <f>E18</f>
        <v>Ing. Karel Šimůnek</v>
      </c>
      <c r="F21" s="32"/>
      <c r="G21" s="32"/>
      <c r="H21" s="32"/>
      <c r="I21" s="32"/>
      <c r="J21" s="32"/>
      <c r="K21" s="32"/>
      <c r="L21" s="32"/>
      <c r="M21" s="28" t="s">
        <v>22</v>
      </c>
      <c r="N21" s="32"/>
      <c r="O21" s="316" t="s">
        <v>2</v>
      </c>
      <c r="P21" s="316"/>
      <c r="Q21" s="32"/>
      <c r="R21" s="33"/>
    </row>
    <row r="22" spans="2:18" s="1" customFormat="1" ht="7" customHeight="1">
      <c r="B22" s="31"/>
      <c r="C22" s="32"/>
      <c r="D22" s="32"/>
      <c r="E22" s="32"/>
      <c r="F22" s="32"/>
      <c r="G22" s="32"/>
      <c r="H22" s="32"/>
      <c r="I22" s="32"/>
      <c r="J22" s="32"/>
      <c r="K22" s="32"/>
      <c r="L22" s="32"/>
      <c r="M22" s="32"/>
      <c r="N22" s="32"/>
      <c r="O22" s="32"/>
      <c r="P22" s="32"/>
      <c r="Q22" s="32"/>
      <c r="R22" s="33"/>
    </row>
    <row r="23" spans="2:18" s="1" customFormat="1" ht="14.5" customHeight="1">
      <c r="B23" s="31"/>
      <c r="C23" s="32"/>
      <c r="D23" s="28" t="s">
        <v>30</v>
      </c>
      <c r="E23" s="32"/>
      <c r="F23" s="32"/>
      <c r="G23" s="32"/>
      <c r="H23" s="32"/>
      <c r="I23" s="32"/>
      <c r="J23" s="32"/>
      <c r="K23" s="32"/>
      <c r="L23" s="32"/>
      <c r="M23" s="32"/>
      <c r="N23" s="32"/>
      <c r="O23" s="32"/>
      <c r="P23" s="32"/>
      <c r="Q23" s="32"/>
      <c r="R23" s="33"/>
    </row>
    <row r="24" spans="2:18" s="1" customFormat="1" ht="16.5" customHeight="1">
      <c r="B24" s="31"/>
      <c r="C24" s="32"/>
      <c r="D24" s="32"/>
      <c r="E24" s="276" t="s">
        <v>2</v>
      </c>
      <c r="F24" s="276"/>
      <c r="G24" s="276"/>
      <c r="H24" s="276"/>
      <c r="I24" s="276"/>
      <c r="J24" s="276"/>
      <c r="K24" s="276"/>
      <c r="L24" s="276"/>
      <c r="M24" s="32"/>
      <c r="N24" s="32"/>
      <c r="O24" s="32"/>
      <c r="P24" s="32"/>
      <c r="Q24" s="32"/>
      <c r="R24" s="33"/>
    </row>
    <row r="25" spans="2:18" s="1" customFormat="1" ht="7" customHeight="1">
      <c r="B25" s="31"/>
      <c r="C25" s="32"/>
      <c r="D25" s="32"/>
      <c r="E25" s="32"/>
      <c r="F25" s="32"/>
      <c r="G25" s="32"/>
      <c r="H25" s="32"/>
      <c r="I25" s="32"/>
      <c r="J25" s="32"/>
      <c r="K25" s="32"/>
      <c r="L25" s="32"/>
      <c r="M25" s="32"/>
      <c r="N25" s="32"/>
      <c r="O25" s="32"/>
      <c r="P25" s="32"/>
      <c r="Q25" s="32"/>
      <c r="R25" s="33"/>
    </row>
    <row r="26" spans="2:18" s="1" customFormat="1" ht="7" customHeight="1">
      <c r="B26" s="31"/>
      <c r="C26" s="32"/>
      <c r="D26" s="47"/>
      <c r="E26" s="47"/>
      <c r="F26" s="47"/>
      <c r="G26" s="47"/>
      <c r="H26" s="47"/>
      <c r="I26" s="47"/>
      <c r="J26" s="47"/>
      <c r="K26" s="47"/>
      <c r="L26" s="47"/>
      <c r="M26" s="47"/>
      <c r="N26" s="47"/>
      <c r="O26" s="47"/>
      <c r="P26" s="47"/>
      <c r="Q26" s="32"/>
      <c r="R26" s="33"/>
    </row>
    <row r="27" spans="2:18" s="1" customFormat="1" ht="14.5" customHeight="1">
      <c r="B27" s="31"/>
      <c r="C27" s="32"/>
      <c r="D27" s="98" t="s">
        <v>95</v>
      </c>
      <c r="E27" s="32"/>
      <c r="F27" s="32"/>
      <c r="G27" s="32"/>
      <c r="H27" s="32"/>
      <c r="I27" s="32"/>
      <c r="J27" s="32"/>
      <c r="K27" s="32"/>
      <c r="L27" s="32"/>
      <c r="M27" s="333">
        <f>N88</f>
        <v>0</v>
      </c>
      <c r="N27" s="333"/>
      <c r="O27" s="333"/>
      <c r="P27" s="333"/>
      <c r="Q27" s="32"/>
      <c r="R27" s="33"/>
    </row>
    <row r="28" spans="2:18" s="1" customFormat="1" ht="14.5" customHeight="1">
      <c r="B28" s="31"/>
      <c r="C28" s="32"/>
      <c r="D28" s="30" t="s">
        <v>96</v>
      </c>
      <c r="E28" s="32"/>
      <c r="F28" s="32"/>
      <c r="G28" s="32"/>
      <c r="H28" s="32"/>
      <c r="I28" s="32"/>
      <c r="J28" s="32"/>
      <c r="K28" s="32"/>
      <c r="L28" s="32"/>
      <c r="M28" s="333">
        <f>N101</f>
        <v>0</v>
      </c>
      <c r="N28" s="333"/>
      <c r="O28" s="333"/>
      <c r="P28" s="333"/>
      <c r="Q28" s="32"/>
      <c r="R28" s="33"/>
    </row>
    <row r="29" spans="2:18" s="1" customFormat="1" ht="7" customHeight="1">
      <c r="B29" s="31"/>
      <c r="C29" s="32"/>
      <c r="D29" s="32"/>
      <c r="E29" s="32"/>
      <c r="F29" s="32"/>
      <c r="G29" s="32"/>
      <c r="H29" s="32"/>
      <c r="I29" s="32"/>
      <c r="J29" s="32"/>
      <c r="K29" s="32"/>
      <c r="L29" s="32"/>
      <c r="M29" s="32"/>
      <c r="N29" s="32"/>
      <c r="O29" s="32"/>
      <c r="P29" s="32"/>
      <c r="Q29" s="32"/>
      <c r="R29" s="33"/>
    </row>
    <row r="30" spans="2:18" s="1" customFormat="1" ht="25.4" customHeight="1">
      <c r="B30" s="31"/>
      <c r="C30" s="32"/>
      <c r="D30" s="99" t="s">
        <v>33</v>
      </c>
      <c r="E30" s="32"/>
      <c r="F30" s="32"/>
      <c r="G30" s="32"/>
      <c r="H30" s="32"/>
      <c r="I30" s="32"/>
      <c r="J30" s="32"/>
      <c r="K30" s="32"/>
      <c r="L30" s="32"/>
      <c r="M30" s="334">
        <f>ROUND(M27+M28,2)</f>
        <v>0</v>
      </c>
      <c r="N30" s="315"/>
      <c r="O30" s="315"/>
      <c r="P30" s="315"/>
      <c r="Q30" s="32"/>
      <c r="R30" s="33"/>
    </row>
    <row r="31" spans="2:18" s="1" customFormat="1" ht="7" customHeight="1">
      <c r="B31" s="31"/>
      <c r="C31" s="32"/>
      <c r="D31" s="47"/>
      <c r="E31" s="47"/>
      <c r="F31" s="47"/>
      <c r="G31" s="47"/>
      <c r="H31" s="47"/>
      <c r="I31" s="47"/>
      <c r="J31" s="47"/>
      <c r="K31" s="47"/>
      <c r="L31" s="47"/>
      <c r="M31" s="47"/>
      <c r="N31" s="47"/>
      <c r="O31" s="47"/>
      <c r="P31" s="47"/>
      <c r="Q31" s="32"/>
      <c r="R31" s="33"/>
    </row>
    <row r="32" spans="2:18" s="1" customFormat="1" ht="14.5" customHeight="1">
      <c r="B32" s="31"/>
      <c r="C32" s="32"/>
      <c r="D32" s="38" t="s">
        <v>34</v>
      </c>
      <c r="E32" s="38" t="s">
        <v>35</v>
      </c>
      <c r="F32" s="39">
        <v>0.21</v>
      </c>
      <c r="G32" s="100" t="s">
        <v>36</v>
      </c>
      <c r="H32" s="330">
        <f>M30</f>
        <v>0</v>
      </c>
      <c r="I32" s="315"/>
      <c r="J32" s="315"/>
      <c r="K32" s="32"/>
      <c r="L32" s="32"/>
      <c r="M32" s="330">
        <f>M30*F32</f>
        <v>0</v>
      </c>
      <c r="N32" s="315"/>
      <c r="O32" s="315"/>
      <c r="P32" s="315"/>
      <c r="Q32" s="32"/>
      <c r="R32" s="33"/>
    </row>
    <row r="33" spans="2:18" s="1" customFormat="1" ht="14.5" customHeight="1">
      <c r="B33" s="31"/>
      <c r="C33" s="32"/>
      <c r="D33" s="32"/>
      <c r="E33" s="38" t="s">
        <v>37</v>
      </c>
      <c r="F33" s="39">
        <v>0.15</v>
      </c>
      <c r="G33" s="100" t="s">
        <v>36</v>
      </c>
      <c r="H33" s="330">
        <v>0</v>
      </c>
      <c r="I33" s="315"/>
      <c r="J33" s="315"/>
      <c r="K33" s="32"/>
      <c r="L33" s="32"/>
      <c r="M33" s="330">
        <v>0</v>
      </c>
      <c r="N33" s="315"/>
      <c r="O33" s="315"/>
      <c r="P33" s="315"/>
      <c r="Q33" s="32"/>
      <c r="R33" s="33"/>
    </row>
    <row r="34" spans="2:18" s="1" customFormat="1" ht="14.5" customHeight="1" hidden="1">
      <c r="B34" s="31"/>
      <c r="C34" s="32"/>
      <c r="D34" s="32"/>
      <c r="E34" s="38" t="s">
        <v>38</v>
      </c>
      <c r="F34" s="39">
        <v>0.21</v>
      </c>
      <c r="G34" s="100" t="s">
        <v>36</v>
      </c>
      <c r="H34" s="330" t="e">
        <f>ROUND((SUM(#REF!)+SUM(#REF!)),2)</f>
        <v>#REF!</v>
      </c>
      <c r="I34" s="315"/>
      <c r="J34" s="315"/>
      <c r="K34" s="32"/>
      <c r="L34" s="32"/>
      <c r="M34" s="330">
        <v>0</v>
      </c>
      <c r="N34" s="315"/>
      <c r="O34" s="315"/>
      <c r="P34" s="315"/>
      <c r="Q34" s="32"/>
      <c r="R34" s="33"/>
    </row>
    <row r="35" spans="2:18" s="1" customFormat="1" ht="14.5" customHeight="1" hidden="1">
      <c r="B35" s="31"/>
      <c r="C35" s="32"/>
      <c r="D35" s="32"/>
      <c r="E35" s="38" t="s">
        <v>39</v>
      </c>
      <c r="F35" s="39">
        <v>0.15</v>
      </c>
      <c r="G35" s="100" t="s">
        <v>36</v>
      </c>
      <c r="H35" s="330" t="e">
        <f>ROUND((SUM(#REF!)+SUM(#REF!)),2)</f>
        <v>#REF!</v>
      </c>
      <c r="I35" s="315"/>
      <c r="J35" s="315"/>
      <c r="K35" s="32"/>
      <c r="L35" s="32"/>
      <c r="M35" s="330">
        <v>0</v>
      </c>
      <c r="N35" s="315"/>
      <c r="O35" s="315"/>
      <c r="P35" s="315"/>
      <c r="Q35" s="32"/>
      <c r="R35" s="33"/>
    </row>
    <row r="36" spans="2:18" s="1" customFormat="1" ht="14.5" customHeight="1" hidden="1">
      <c r="B36" s="31"/>
      <c r="C36" s="32"/>
      <c r="D36" s="32"/>
      <c r="E36" s="38" t="s">
        <v>40</v>
      </c>
      <c r="F36" s="39">
        <v>0</v>
      </c>
      <c r="G36" s="100" t="s">
        <v>36</v>
      </c>
      <c r="H36" s="330" t="e">
        <f>ROUND((SUM(#REF!)+SUM(#REF!)),2)</f>
        <v>#REF!</v>
      </c>
      <c r="I36" s="315"/>
      <c r="J36" s="315"/>
      <c r="K36" s="32"/>
      <c r="L36" s="32"/>
      <c r="M36" s="330">
        <v>0</v>
      </c>
      <c r="N36" s="315"/>
      <c r="O36" s="315"/>
      <c r="P36" s="315"/>
      <c r="Q36" s="32"/>
      <c r="R36" s="33"/>
    </row>
    <row r="37" spans="2:18" s="1" customFormat="1" ht="7" customHeight="1">
      <c r="B37" s="31"/>
      <c r="C37" s="32"/>
      <c r="D37" s="32"/>
      <c r="E37" s="32"/>
      <c r="F37" s="32"/>
      <c r="G37" s="32"/>
      <c r="H37" s="32"/>
      <c r="I37" s="32"/>
      <c r="J37" s="32"/>
      <c r="K37" s="32"/>
      <c r="L37" s="32"/>
      <c r="M37" s="32"/>
      <c r="N37" s="32"/>
      <c r="O37" s="32"/>
      <c r="P37" s="32"/>
      <c r="Q37" s="32"/>
      <c r="R37" s="33"/>
    </row>
    <row r="38" spans="2:18" s="1" customFormat="1" ht="25.4" customHeight="1">
      <c r="B38" s="31"/>
      <c r="C38" s="96"/>
      <c r="D38" s="101" t="s">
        <v>41</v>
      </c>
      <c r="E38" s="70"/>
      <c r="F38" s="70"/>
      <c r="G38" s="102" t="s">
        <v>42</v>
      </c>
      <c r="H38" s="103" t="s">
        <v>43</v>
      </c>
      <c r="I38" s="70"/>
      <c r="J38" s="70"/>
      <c r="K38" s="70"/>
      <c r="L38" s="331">
        <f>SUM(M30:M36)</f>
        <v>0</v>
      </c>
      <c r="M38" s="331"/>
      <c r="N38" s="331"/>
      <c r="O38" s="331"/>
      <c r="P38" s="332"/>
      <c r="Q38" s="96"/>
      <c r="R38" s="33"/>
    </row>
    <row r="39" spans="2:18" s="1" customFormat="1" ht="14.5" customHeight="1">
      <c r="B39" s="31"/>
      <c r="C39" s="32"/>
      <c r="D39" s="32"/>
      <c r="E39" s="32"/>
      <c r="F39" s="32"/>
      <c r="G39" s="32"/>
      <c r="H39" s="32"/>
      <c r="I39" s="32"/>
      <c r="J39" s="32"/>
      <c r="K39" s="32"/>
      <c r="L39" s="32"/>
      <c r="M39" s="32"/>
      <c r="N39" s="32"/>
      <c r="O39" s="32"/>
      <c r="P39" s="32"/>
      <c r="Q39" s="32"/>
      <c r="R39" s="33"/>
    </row>
    <row r="40" spans="2:18" s="1" customFormat="1" ht="14.5" customHeight="1">
      <c r="B40" s="31"/>
      <c r="C40" s="32"/>
      <c r="D40" s="32"/>
      <c r="E40" s="32"/>
      <c r="F40" s="32"/>
      <c r="G40" s="32"/>
      <c r="H40" s="32"/>
      <c r="I40" s="32"/>
      <c r="J40" s="32"/>
      <c r="K40" s="32"/>
      <c r="L40" s="32"/>
      <c r="M40" s="32"/>
      <c r="N40" s="32"/>
      <c r="O40" s="32"/>
      <c r="P40" s="32"/>
      <c r="Q40" s="32"/>
      <c r="R40" s="33"/>
    </row>
    <row r="41" spans="2:18" ht="13.5">
      <c r="B41" s="22"/>
      <c r="C41" s="24"/>
      <c r="D41" s="24"/>
      <c r="E41" s="24"/>
      <c r="F41" s="24"/>
      <c r="G41" s="24"/>
      <c r="H41" s="24"/>
      <c r="I41" s="24"/>
      <c r="J41" s="24"/>
      <c r="K41" s="24"/>
      <c r="L41" s="24"/>
      <c r="M41" s="24"/>
      <c r="N41" s="24"/>
      <c r="O41" s="24"/>
      <c r="P41" s="24"/>
      <c r="Q41" s="24"/>
      <c r="R41" s="23"/>
    </row>
    <row r="42" spans="2:18" ht="13.5">
      <c r="B42" s="22"/>
      <c r="C42" s="24"/>
      <c r="D42" s="24"/>
      <c r="E42" s="24"/>
      <c r="F42" s="24"/>
      <c r="G42" s="24"/>
      <c r="H42" s="24"/>
      <c r="I42" s="24"/>
      <c r="J42" s="24"/>
      <c r="K42" s="24"/>
      <c r="L42" s="24"/>
      <c r="M42" s="24"/>
      <c r="N42" s="24"/>
      <c r="O42" s="24"/>
      <c r="P42" s="24"/>
      <c r="Q42" s="24"/>
      <c r="R42" s="23"/>
    </row>
    <row r="43" spans="2:18" ht="13.5">
      <c r="B43" s="22"/>
      <c r="C43" s="24"/>
      <c r="D43" s="24"/>
      <c r="E43" s="24"/>
      <c r="F43" s="24"/>
      <c r="G43" s="24"/>
      <c r="H43" s="24"/>
      <c r="I43" s="24"/>
      <c r="J43" s="24"/>
      <c r="K43" s="24"/>
      <c r="L43" s="24"/>
      <c r="M43" s="24"/>
      <c r="N43" s="24"/>
      <c r="O43" s="24"/>
      <c r="P43" s="24"/>
      <c r="Q43" s="24"/>
      <c r="R43" s="23"/>
    </row>
    <row r="44" spans="2:18" ht="13.5">
      <c r="B44" s="22"/>
      <c r="C44" s="24"/>
      <c r="D44" s="24"/>
      <c r="E44" s="24"/>
      <c r="F44" s="24"/>
      <c r="G44" s="24"/>
      <c r="H44" s="24"/>
      <c r="I44" s="24"/>
      <c r="J44" s="24"/>
      <c r="K44" s="24"/>
      <c r="L44" s="24"/>
      <c r="M44" s="24"/>
      <c r="N44" s="24"/>
      <c r="O44" s="24"/>
      <c r="P44" s="24"/>
      <c r="Q44" s="24"/>
      <c r="R44" s="23"/>
    </row>
    <row r="45" spans="2:18" ht="13.5">
      <c r="B45" s="22"/>
      <c r="C45" s="24"/>
      <c r="D45" s="24"/>
      <c r="E45" s="24"/>
      <c r="F45" s="24"/>
      <c r="G45" s="24"/>
      <c r="H45" s="24"/>
      <c r="I45" s="24"/>
      <c r="J45" s="24"/>
      <c r="K45" s="24"/>
      <c r="L45" s="24"/>
      <c r="M45" s="24"/>
      <c r="N45" s="24"/>
      <c r="O45" s="24"/>
      <c r="P45" s="24"/>
      <c r="Q45" s="24"/>
      <c r="R45" s="23"/>
    </row>
    <row r="46" spans="2:18" ht="13.5">
      <c r="B46" s="22"/>
      <c r="C46" s="24"/>
      <c r="D46" s="24"/>
      <c r="E46" s="24"/>
      <c r="F46" s="24"/>
      <c r="G46" s="24"/>
      <c r="H46" s="24"/>
      <c r="I46" s="24"/>
      <c r="J46" s="24"/>
      <c r="K46" s="24"/>
      <c r="L46" s="24"/>
      <c r="M46" s="24"/>
      <c r="N46" s="24"/>
      <c r="O46" s="24"/>
      <c r="P46" s="24"/>
      <c r="Q46" s="24"/>
      <c r="R46" s="23"/>
    </row>
    <row r="47" spans="2:18" ht="13.5">
      <c r="B47" s="22"/>
      <c r="C47" s="24"/>
      <c r="D47" s="24"/>
      <c r="E47" s="24"/>
      <c r="F47" s="24"/>
      <c r="G47" s="24"/>
      <c r="H47" s="24"/>
      <c r="I47" s="24"/>
      <c r="J47" s="24"/>
      <c r="K47" s="24"/>
      <c r="L47" s="24"/>
      <c r="M47" s="24"/>
      <c r="N47" s="24"/>
      <c r="O47" s="24"/>
      <c r="P47" s="24"/>
      <c r="Q47" s="24"/>
      <c r="R47" s="23"/>
    </row>
    <row r="48" spans="2:18" ht="13.5">
      <c r="B48" s="22"/>
      <c r="C48" s="24"/>
      <c r="D48" s="24"/>
      <c r="E48" s="24"/>
      <c r="F48" s="24"/>
      <c r="G48" s="24"/>
      <c r="H48" s="24"/>
      <c r="I48" s="24"/>
      <c r="J48" s="24"/>
      <c r="K48" s="24"/>
      <c r="L48" s="24"/>
      <c r="M48" s="24"/>
      <c r="N48" s="24"/>
      <c r="O48" s="24"/>
      <c r="P48" s="24"/>
      <c r="Q48" s="24"/>
      <c r="R48" s="23"/>
    </row>
    <row r="49" spans="2:18" ht="13.5">
      <c r="B49" s="22"/>
      <c r="C49" s="24"/>
      <c r="D49" s="24"/>
      <c r="E49" s="24"/>
      <c r="F49" s="24"/>
      <c r="G49" s="24"/>
      <c r="H49" s="24"/>
      <c r="I49" s="24"/>
      <c r="J49" s="24"/>
      <c r="K49" s="24"/>
      <c r="L49" s="24"/>
      <c r="M49" s="24"/>
      <c r="N49" s="24"/>
      <c r="O49" s="24"/>
      <c r="P49" s="24"/>
      <c r="Q49" s="24"/>
      <c r="R49" s="23"/>
    </row>
    <row r="50" spans="2:18" s="1" customFormat="1" ht="13.5">
      <c r="B50" s="31"/>
      <c r="C50" s="32"/>
      <c r="D50" s="46" t="s">
        <v>44</v>
      </c>
      <c r="E50" s="47"/>
      <c r="F50" s="47"/>
      <c r="G50" s="47"/>
      <c r="H50" s="48"/>
      <c r="I50" s="32"/>
      <c r="J50" s="46" t="s">
        <v>45</v>
      </c>
      <c r="K50" s="47"/>
      <c r="L50" s="47"/>
      <c r="M50" s="47"/>
      <c r="N50" s="47"/>
      <c r="O50" s="47"/>
      <c r="P50" s="48"/>
      <c r="Q50" s="32"/>
      <c r="R50" s="33"/>
    </row>
    <row r="51" spans="2:18" ht="13.5">
      <c r="B51" s="22"/>
      <c r="C51" s="24"/>
      <c r="D51" s="49"/>
      <c r="E51" s="24"/>
      <c r="F51" s="24"/>
      <c r="G51" s="24"/>
      <c r="H51" s="50"/>
      <c r="I51" s="24"/>
      <c r="J51" s="49"/>
      <c r="K51" s="24"/>
      <c r="L51" s="24"/>
      <c r="M51" s="24"/>
      <c r="N51" s="24"/>
      <c r="O51" s="24"/>
      <c r="P51" s="50"/>
      <c r="Q51" s="24"/>
      <c r="R51" s="23"/>
    </row>
    <row r="52" spans="2:18" ht="13.5">
      <c r="B52" s="22"/>
      <c r="C52" s="24"/>
      <c r="D52" s="49"/>
      <c r="E52" s="24"/>
      <c r="F52" s="24"/>
      <c r="G52" s="24"/>
      <c r="H52" s="50"/>
      <c r="I52" s="24"/>
      <c r="J52" s="49"/>
      <c r="K52" s="24"/>
      <c r="L52" s="24"/>
      <c r="M52" s="24"/>
      <c r="N52" s="24"/>
      <c r="O52" s="24"/>
      <c r="P52" s="50"/>
      <c r="Q52" s="24"/>
      <c r="R52" s="23"/>
    </row>
    <row r="53" spans="2:18" ht="13.5">
      <c r="B53" s="22"/>
      <c r="C53" s="24"/>
      <c r="D53" s="49"/>
      <c r="E53" s="24"/>
      <c r="F53" s="24"/>
      <c r="G53" s="24"/>
      <c r="H53" s="50"/>
      <c r="I53" s="24"/>
      <c r="J53" s="49"/>
      <c r="K53" s="24"/>
      <c r="L53" s="24"/>
      <c r="M53" s="24"/>
      <c r="N53" s="24"/>
      <c r="O53" s="24"/>
      <c r="P53" s="50"/>
      <c r="Q53" s="24"/>
      <c r="R53" s="23"/>
    </row>
    <row r="54" spans="2:18" ht="13.5">
      <c r="B54" s="22"/>
      <c r="C54" s="24"/>
      <c r="D54" s="49"/>
      <c r="E54" s="24"/>
      <c r="F54" s="24"/>
      <c r="G54" s="24"/>
      <c r="H54" s="50"/>
      <c r="I54" s="24"/>
      <c r="J54" s="49"/>
      <c r="K54" s="24"/>
      <c r="L54" s="24"/>
      <c r="M54" s="24"/>
      <c r="N54" s="24"/>
      <c r="O54" s="24"/>
      <c r="P54" s="50"/>
      <c r="Q54" s="24"/>
      <c r="R54" s="23"/>
    </row>
    <row r="55" spans="2:18" ht="13.5">
      <c r="B55" s="22"/>
      <c r="C55" s="24"/>
      <c r="D55" s="49"/>
      <c r="E55" s="24"/>
      <c r="F55" s="24"/>
      <c r="G55" s="24"/>
      <c r="H55" s="50"/>
      <c r="I55" s="24"/>
      <c r="J55" s="49"/>
      <c r="K55" s="24"/>
      <c r="L55" s="24"/>
      <c r="M55" s="24"/>
      <c r="N55" s="24"/>
      <c r="O55" s="24"/>
      <c r="P55" s="50"/>
      <c r="Q55" s="24"/>
      <c r="R55" s="23"/>
    </row>
    <row r="56" spans="2:18" ht="13.5">
      <c r="B56" s="22"/>
      <c r="C56" s="24"/>
      <c r="D56" s="49"/>
      <c r="E56" s="24"/>
      <c r="F56" s="24"/>
      <c r="G56" s="24"/>
      <c r="H56" s="50"/>
      <c r="I56" s="24"/>
      <c r="J56" s="49"/>
      <c r="K56" s="24"/>
      <c r="L56" s="24"/>
      <c r="M56" s="24"/>
      <c r="N56" s="24"/>
      <c r="O56" s="24"/>
      <c r="P56" s="50"/>
      <c r="Q56" s="24"/>
      <c r="R56" s="23"/>
    </row>
    <row r="57" spans="2:18" ht="13.5">
      <c r="B57" s="22"/>
      <c r="C57" s="24"/>
      <c r="D57" s="49"/>
      <c r="E57" s="24"/>
      <c r="F57" s="24"/>
      <c r="G57" s="24"/>
      <c r="H57" s="50"/>
      <c r="I57" s="24"/>
      <c r="J57" s="49"/>
      <c r="K57" s="24"/>
      <c r="L57" s="24"/>
      <c r="M57" s="24"/>
      <c r="N57" s="24"/>
      <c r="O57" s="24"/>
      <c r="P57" s="50"/>
      <c r="Q57" s="24"/>
      <c r="R57" s="23"/>
    </row>
    <row r="58" spans="2:18" ht="13.5">
      <c r="B58" s="22"/>
      <c r="C58" s="24"/>
      <c r="D58" s="49"/>
      <c r="E58" s="24"/>
      <c r="F58" s="24"/>
      <c r="G58" s="24"/>
      <c r="H58" s="50"/>
      <c r="I58" s="24"/>
      <c r="J58" s="49"/>
      <c r="K58" s="24"/>
      <c r="L58" s="24"/>
      <c r="M58" s="24"/>
      <c r="N58" s="24"/>
      <c r="O58" s="24"/>
      <c r="P58" s="50"/>
      <c r="Q58" s="24"/>
      <c r="R58" s="23"/>
    </row>
    <row r="59" spans="2:18" s="1" customFormat="1" ht="13.5">
      <c r="B59" s="31"/>
      <c r="C59" s="32"/>
      <c r="D59" s="51" t="s">
        <v>46</v>
      </c>
      <c r="E59" s="52"/>
      <c r="F59" s="52"/>
      <c r="G59" s="53" t="s">
        <v>47</v>
      </c>
      <c r="H59" s="54"/>
      <c r="I59" s="32"/>
      <c r="J59" s="51" t="s">
        <v>46</v>
      </c>
      <c r="K59" s="52"/>
      <c r="L59" s="52"/>
      <c r="M59" s="52"/>
      <c r="N59" s="53" t="s">
        <v>47</v>
      </c>
      <c r="O59" s="52"/>
      <c r="P59" s="54"/>
      <c r="Q59" s="32"/>
      <c r="R59" s="33"/>
    </row>
    <row r="60" spans="2:18" ht="13.5">
      <c r="B60" s="22"/>
      <c r="C60" s="24"/>
      <c r="D60" s="24"/>
      <c r="E60" s="24"/>
      <c r="F60" s="24"/>
      <c r="G60" s="24"/>
      <c r="H60" s="24"/>
      <c r="I60" s="24"/>
      <c r="J60" s="24"/>
      <c r="K60" s="24"/>
      <c r="L60" s="24"/>
      <c r="M60" s="24"/>
      <c r="N60" s="24"/>
      <c r="O60" s="24"/>
      <c r="P60" s="24"/>
      <c r="Q60" s="24"/>
      <c r="R60" s="23"/>
    </row>
    <row r="61" spans="2:18" s="1" customFormat="1" ht="13.5">
      <c r="B61" s="31"/>
      <c r="C61" s="32"/>
      <c r="D61" s="46" t="s">
        <v>48</v>
      </c>
      <c r="E61" s="47"/>
      <c r="F61" s="47"/>
      <c r="G61" s="47"/>
      <c r="H61" s="48"/>
      <c r="I61" s="32"/>
      <c r="J61" s="46" t="s">
        <v>49</v>
      </c>
      <c r="K61" s="47"/>
      <c r="L61" s="47"/>
      <c r="M61" s="47"/>
      <c r="N61" s="47"/>
      <c r="O61" s="47"/>
      <c r="P61" s="48"/>
      <c r="Q61" s="32"/>
      <c r="R61" s="33"/>
    </row>
    <row r="62" spans="2:18" ht="13.5">
      <c r="B62" s="22"/>
      <c r="C62" s="24"/>
      <c r="D62" s="49"/>
      <c r="E62" s="24"/>
      <c r="F62" s="24"/>
      <c r="G62" s="24"/>
      <c r="H62" s="50"/>
      <c r="I62" s="24"/>
      <c r="J62" s="49"/>
      <c r="K62" s="24"/>
      <c r="L62" s="24"/>
      <c r="M62" s="24"/>
      <c r="N62" s="24"/>
      <c r="O62" s="24"/>
      <c r="P62" s="50"/>
      <c r="Q62" s="24"/>
      <c r="R62" s="23"/>
    </row>
    <row r="63" spans="2:18" ht="13.5">
      <c r="B63" s="22"/>
      <c r="C63" s="24"/>
      <c r="D63" s="49"/>
      <c r="E63" s="24"/>
      <c r="F63" s="24"/>
      <c r="G63" s="24"/>
      <c r="H63" s="50"/>
      <c r="I63" s="24"/>
      <c r="J63" s="49"/>
      <c r="K63" s="24"/>
      <c r="L63" s="24"/>
      <c r="M63" s="24"/>
      <c r="N63" s="24"/>
      <c r="O63" s="24"/>
      <c r="P63" s="50"/>
      <c r="Q63" s="24"/>
      <c r="R63" s="23"/>
    </row>
    <row r="64" spans="2:18" ht="13.5">
      <c r="B64" s="22"/>
      <c r="C64" s="24"/>
      <c r="D64" s="49"/>
      <c r="E64" s="24"/>
      <c r="F64" s="24"/>
      <c r="G64" s="24"/>
      <c r="H64" s="50"/>
      <c r="I64" s="24"/>
      <c r="J64" s="49"/>
      <c r="K64" s="24"/>
      <c r="L64" s="24"/>
      <c r="M64" s="24"/>
      <c r="N64" s="24"/>
      <c r="O64" s="24"/>
      <c r="P64" s="50"/>
      <c r="Q64" s="24"/>
      <c r="R64" s="23"/>
    </row>
    <row r="65" spans="2:18" ht="13.5">
      <c r="B65" s="22"/>
      <c r="C65" s="24"/>
      <c r="D65" s="49"/>
      <c r="E65" s="24"/>
      <c r="F65" s="24"/>
      <c r="G65" s="24"/>
      <c r="H65" s="50"/>
      <c r="I65" s="24"/>
      <c r="J65" s="49"/>
      <c r="K65" s="24"/>
      <c r="L65" s="24"/>
      <c r="M65" s="24"/>
      <c r="N65" s="24"/>
      <c r="O65" s="24"/>
      <c r="P65" s="50"/>
      <c r="Q65" s="24"/>
      <c r="R65" s="23"/>
    </row>
    <row r="66" spans="2:18" ht="13.5">
      <c r="B66" s="22"/>
      <c r="C66" s="24"/>
      <c r="D66" s="49"/>
      <c r="E66" s="24"/>
      <c r="F66" s="24"/>
      <c r="G66" s="24"/>
      <c r="H66" s="50"/>
      <c r="I66" s="24"/>
      <c r="J66" s="49"/>
      <c r="K66" s="24"/>
      <c r="L66" s="24"/>
      <c r="M66" s="24"/>
      <c r="N66" s="24"/>
      <c r="O66" s="24"/>
      <c r="P66" s="50"/>
      <c r="Q66" s="24"/>
      <c r="R66" s="23"/>
    </row>
    <row r="67" spans="2:18" ht="13.5">
      <c r="B67" s="22"/>
      <c r="C67" s="24"/>
      <c r="D67" s="49"/>
      <c r="E67" s="24"/>
      <c r="F67" s="24"/>
      <c r="G67" s="24"/>
      <c r="H67" s="50"/>
      <c r="I67" s="24"/>
      <c r="J67" s="49"/>
      <c r="K67" s="24"/>
      <c r="L67" s="24"/>
      <c r="M67" s="24"/>
      <c r="N67" s="24"/>
      <c r="O67" s="24"/>
      <c r="P67" s="50"/>
      <c r="Q67" s="24"/>
      <c r="R67" s="23"/>
    </row>
    <row r="68" spans="2:18" ht="13.5">
      <c r="B68" s="22"/>
      <c r="C68" s="24"/>
      <c r="D68" s="49"/>
      <c r="E68" s="24"/>
      <c r="F68" s="24"/>
      <c r="G68" s="24"/>
      <c r="H68" s="50"/>
      <c r="I68" s="24"/>
      <c r="J68" s="49"/>
      <c r="K68" s="24"/>
      <c r="L68" s="24"/>
      <c r="M68" s="24"/>
      <c r="N68" s="24"/>
      <c r="O68" s="24"/>
      <c r="P68" s="50"/>
      <c r="Q68" s="24"/>
      <c r="R68" s="23"/>
    </row>
    <row r="69" spans="2:18" ht="13.5">
      <c r="B69" s="22"/>
      <c r="C69" s="24"/>
      <c r="D69" s="49"/>
      <c r="E69" s="24"/>
      <c r="F69" s="24"/>
      <c r="G69" s="24"/>
      <c r="H69" s="50"/>
      <c r="I69" s="24"/>
      <c r="J69" s="49"/>
      <c r="K69" s="24"/>
      <c r="L69" s="24"/>
      <c r="M69" s="24"/>
      <c r="N69" s="24"/>
      <c r="O69" s="24"/>
      <c r="P69" s="50"/>
      <c r="Q69" s="24"/>
      <c r="R69" s="23"/>
    </row>
    <row r="70" spans="2:18" s="1" customFormat="1" ht="13.5">
      <c r="B70" s="31"/>
      <c r="C70" s="32"/>
      <c r="D70" s="51" t="s">
        <v>46</v>
      </c>
      <c r="E70" s="52"/>
      <c r="F70" s="52"/>
      <c r="G70" s="53" t="s">
        <v>47</v>
      </c>
      <c r="H70" s="54"/>
      <c r="I70" s="32"/>
      <c r="J70" s="51" t="s">
        <v>46</v>
      </c>
      <c r="K70" s="52"/>
      <c r="L70" s="52"/>
      <c r="M70" s="52"/>
      <c r="N70" s="53" t="s">
        <v>47</v>
      </c>
      <c r="O70" s="52"/>
      <c r="P70" s="54"/>
      <c r="Q70" s="32"/>
      <c r="R70" s="33"/>
    </row>
    <row r="71" spans="2:18" s="1" customFormat="1" ht="14.5" customHeight="1">
      <c r="B71" s="55"/>
      <c r="C71" s="56"/>
      <c r="D71" s="56"/>
      <c r="E71" s="56"/>
      <c r="F71" s="56"/>
      <c r="G71" s="56"/>
      <c r="H71" s="56"/>
      <c r="I71" s="56"/>
      <c r="J71" s="56"/>
      <c r="K71" s="56"/>
      <c r="L71" s="56"/>
      <c r="M71" s="56"/>
      <c r="N71" s="56"/>
      <c r="O71" s="56"/>
      <c r="P71" s="56"/>
      <c r="Q71" s="56"/>
      <c r="R71" s="57"/>
    </row>
    <row r="75" spans="2:18" s="1" customFormat="1" ht="7" customHeight="1">
      <c r="B75" s="58"/>
      <c r="C75" s="59"/>
      <c r="D75" s="59"/>
      <c r="E75" s="59"/>
      <c r="F75" s="59"/>
      <c r="G75" s="59"/>
      <c r="H75" s="59"/>
      <c r="I75" s="59"/>
      <c r="J75" s="59"/>
      <c r="K75" s="59"/>
      <c r="L75" s="59"/>
      <c r="M75" s="59"/>
      <c r="N75" s="59"/>
      <c r="O75" s="59"/>
      <c r="P75" s="59"/>
      <c r="Q75" s="59"/>
      <c r="R75" s="60"/>
    </row>
    <row r="76" spans="2:18" s="1" customFormat="1" ht="37" customHeight="1">
      <c r="B76" s="31"/>
      <c r="C76" s="271" t="s">
        <v>97</v>
      </c>
      <c r="D76" s="272"/>
      <c r="E76" s="272"/>
      <c r="F76" s="272"/>
      <c r="G76" s="272"/>
      <c r="H76" s="272"/>
      <c r="I76" s="272"/>
      <c r="J76" s="272"/>
      <c r="K76" s="272"/>
      <c r="L76" s="272"/>
      <c r="M76" s="272"/>
      <c r="N76" s="272"/>
      <c r="O76" s="272"/>
      <c r="P76" s="272"/>
      <c r="Q76" s="272"/>
      <c r="R76" s="33"/>
    </row>
    <row r="77" spans="2:18" s="1" customFormat="1" ht="7" customHeight="1">
      <c r="B77" s="31"/>
      <c r="C77" s="32"/>
      <c r="D77" s="32"/>
      <c r="E77" s="32"/>
      <c r="F77" s="32"/>
      <c r="G77" s="32"/>
      <c r="H77" s="32"/>
      <c r="I77" s="32"/>
      <c r="J77" s="32"/>
      <c r="K77" s="32"/>
      <c r="L77" s="32"/>
      <c r="M77" s="32"/>
      <c r="N77" s="32"/>
      <c r="O77" s="32"/>
      <c r="P77" s="32"/>
      <c r="Q77" s="32"/>
      <c r="R77" s="33"/>
    </row>
    <row r="78" spans="2:18" s="1" customFormat="1" ht="30" customHeight="1">
      <c r="B78" s="31"/>
      <c r="C78" s="28" t="s">
        <v>12</v>
      </c>
      <c r="D78" s="32"/>
      <c r="E78" s="32"/>
      <c r="F78" s="324" t="str">
        <f>F6</f>
        <v>VÝMĚNA KOTLŮ A TECHNOLOGIE KOTELNY
INSTALACE TERMOSTATICKÝCH VENTILŮ NA OTOPNÝCH TĚLESECH 
V OBJEKTU ZÁKLADNÍ ŠKOLY A MATEŘSKÉ ŠKOLY CERHOVICE, OKRES BEROUN</v>
      </c>
      <c r="G78" s="325"/>
      <c r="H78" s="325"/>
      <c r="I78" s="325"/>
      <c r="J78" s="325"/>
      <c r="K78" s="325"/>
      <c r="L78" s="325"/>
      <c r="M78" s="325"/>
      <c r="N78" s="325"/>
      <c r="O78" s="325"/>
      <c r="P78" s="325"/>
      <c r="Q78" s="32"/>
      <c r="R78" s="33"/>
    </row>
    <row r="79" spans="2:18" s="1" customFormat="1" ht="37" customHeight="1">
      <c r="B79" s="31"/>
      <c r="C79" s="65" t="s">
        <v>93</v>
      </c>
      <c r="D79" s="32"/>
      <c r="E79" s="32"/>
      <c r="F79" s="314" t="str">
        <f>F7</f>
        <v>SO - 05 - Stavební část</v>
      </c>
      <c r="G79" s="315"/>
      <c r="H79" s="315"/>
      <c r="I79" s="315"/>
      <c r="J79" s="315"/>
      <c r="K79" s="315"/>
      <c r="L79" s="315"/>
      <c r="M79" s="315"/>
      <c r="N79" s="315"/>
      <c r="O79" s="315"/>
      <c r="P79" s="315"/>
      <c r="Q79" s="32"/>
      <c r="R79" s="33"/>
    </row>
    <row r="80" spans="2:18" s="1" customFormat="1" ht="7" customHeight="1">
      <c r="B80" s="31"/>
      <c r="C80" s="32"/>
      <c r="D80" s="32"/>
      <c r="E80" s="32"/>
      <c r="F80" s="32"/>
      <c r="G80" s="32"/>
      <c r="H80" s="32"/>
      <c r="I80" s="32"/>
      <c r="J80" s="32"/>
      <c r="K80" s="32"/>
      <c r="L80" s="32"/>
      <c r="M80" s="32"/>
      <c r="N80" s="32"/>
      <c r="O80" s="32"/>
      <c r="P80" s="32"/>
      <c r="Q80" s="32"/>
      <c r="R80" s="33"/>
    </row>
    <row r="81" spans="2:18" s="1" customFormat="1" ht="18" customHeight="1">
      <c r="B81" s="31"/>
      <c r="C81" s="28" t="s">
        <v>16</v>
      </c>
      <c r="D81" s="32"/>
      <c r="E81" s="32"/>
      <c r="F81" s="26" t="str">
        <f>F9</f>
        <v>Na Dražkách 217, 267 61 Cerhovice</v>
      </c>
      <c r="G81" s="32"/>
      <c r="H81" s="32"/>
      <c r="I81" s="32"/>
      <c r="J81" s="32"/>
      <c r="K81" s="28" t="s">
        <v>17</v>
      </c>
      <c r="L81" s="32"/>
      <c r="M81" s="290">
        <f>IF(O9="","",O9)</f>
        <v>44067</v>
      </c>
      <c r="N81" s="290"/>
      <c r="O81" s="290"/>
      <c r="P81" s="290"/>
      <c r="Q81" s="32"/>
      <c r="R81" s="33"/>
    </row>
    <row r="82" spans="2:18" s="1" customFormat="1" ht="7" customHeight="1">
      <c r="B82" s="31"/>
      <c r="C82" s="32"/>
      <c r="D82" s="32"/>
      <c r="E82" s="32"/>
      <c r="F82" s="32"/>
      <c r="G82" s="32"/>
      <c r="H82" s="32"/>
      <c r="I82" s="32"/>
      <c r="J82" s="32"/>
      <c r="K82" s="32"/>
      <c r="L82" s="32"/>
      <c r="M82" s="32"/>
      <c r="N82" s="32"/>
      <c r="O82" s="32"/>
      <c r="P82" s="32"/>
      <c r="Q82" s="32"/>
      <c r="R82" s="33"/>
    </row>
    <row r="83" spans="2:18" s="1" customFormat="1" ht="13.5">
      <c r="B83" s="31"/>
      <c r="C83" s="28" t="s">
        <v>20</v>
      </c>
      <c r="D83" s="32"/>
      <c r="E83" s="32"/>
      <c r="F83" s="26" t="str">
        <f>E12</f>
        <v>Městys Cerhovice, nám.Kapitána Kučery 10, 267 61 Cerhovice</v>
      </c>
      <c r="G83" s="32"/>
      <c r="H83" s="32"/>
      <c r="I83" s="32"/>
      <c r="J83" s="32"/>
      <c r="K83" s="28" t="s">
        <v>25</v>
      </c>
      <c r="L83" s="32"/>
      <c r="M83" s="316" t="str">
        <f>E18</f>
        <v>Ing. Karel Šimůnek</v>
      </c>
      <c r="N83" s="316"/>
      <c r="O83" s="316"/>
      <c r="P83" s="316"/>
      <c r="Q83" s="316"/>
      <c r="R83" s="33"/>
    </row>
    <row r="84" spans="2:18" s="1" customFormat="1" ht="14.5" customHeight="1">
      <c r="B84" s="31"/>
      <c r="C84" s="28" t="s">
        <v>23</v>
      </c>
      <c r="D84" s="32"/>
      <c r="E84" s="32"/>
      <c r="F84" s="26" t="str">
        <f>IF(E15="","",E15)</f>
        <v xml:space="preserve"> </v>
      </c>
      <c r="G84" s="32"/>
      <c r="H84" s="32"/>
      <c r="I84" s="32"/>
      <c r="J84" s="32"/>
      <c r="K84" s="28" t="s">
        <v>29</v>
      </c>
      <c r="L84" s="32"/>
      <c r="M84" s="316" t="str">
        <f>E21</f>
        <v>Ing. Karel Šimůnek</v>
      </c>
      <c r="N84" s="316"/>
      <c r="O84" s="316"/>
      <c r="P84" s="316"/>
      <c r="Q84" s="316"/>
      <c r="R84" s="33"/>
    </row>
    <row r="85" spans="2:18" s="1" customFormat="1" ht="10.4" customHeight="1">
      <c r="B85" s="31"/>
      <c r="C85" s="32"/>
      <c r="D85" s="32"/>
      <c r="E85" s="32"/>
      <c r="F85" s="32"/>
      <c r="G85" s="32"/>
      <c r="H85" s="32"/>
      <c r="I85" s="32"/>
      <c r="J85" s="32"/>
      <c r="K85" s="32"/>
      <c r="L85" s="32"/>
      <c r="M85" s="32"/>
      <c r="N85" s="32"/>
      <c r="O85" s="32"/>
      <c r="P85" s="32"/>
      <c r="Q85" s="32"/>
      <c r="R85" s="33"/>
    </row>
    <row r="86" spans="2:18" s="1" customFormat="1" ht="29.25" customHeight="1">
      <c r="B86" s="31"/>
      <c r="C86" s="327" t="s">
        <v>98</v>
      </c>
      <c r="D86" s="328"/>
      <c r="E86" s="328"/>
      <c r="F86" s="328"/>
      <c r="G86" s="328"/>
      <c r="H86" s="96"/>
      <c r="I86" s="96"/>
      <c r="J86" s="96"/>
      <c r="K86" s="96"/>
      <c r="L86" s="96"/>
      <c r="M86" s="96"/>
      <c r="N86" s="327" t="s">
        <v>99</v>
      </c>
      <c r="O86" s="328"/>
      <c r="P86" s="328"/>
      <c r="Q86" s="328"/>
      <c r="R86" s="33"/>
    </row>
    <row r="87" spans="2:18" s="1" customFormat="1" ht="10.4" customHeight="1">
      <c r="B87" s="31"/>
      <c r="C87" s="32"/>
      <c r="D87" s="32"/>
      <c r="E87" s="32"/>
      <c r="F87" s="32"/>
      <c r="G87" s="32"/>
      <c r="H87" s="32"/>
      <c r="I87" s="32"/>
      <c r="J87" s="32"/>
      <c r="K87" s="32"/>
      <c r="L87" s="32"/>
      <c r="M87" s="32"/>
      <c r="N87" s="32"/>
      <c r="O87" s="32"/>
      <c r="P87" s="32"/>
      <c r="Q87" s="32"/>
      <c r="R87" s="33"/>
    </row>
    <row r="88" spans="2:18" s="1" customFormat="1" ht="29.25" customHeight="1">
      <c r="B88" s="31"/>
      <c r="C88" s="104" t="s">
        <v>100</v>
      </c>
      <c r="D88" s="32"/>
      <c r="E88" s="32"/>
      <c r="F88" s="32"/>
      <c r="G88" s="32"/>
      <c r="H88" s="32"/>
      <c r="I88" s="32"/>
      <c r="J88" s="32"/>
      <c r="K88" s="32"/>
      <c r="L88" s="32"/>
      <c r="M88" s="32"/>
      <c r="N88" s="329">
        <f>N89+N95</f>
        <v>0</v>
      </c>
      <c r="O88" s="321"/>
      <c r="P88" s="321"/>
      <c r="Q88" s="321"/>
      <c r="R88" s="33"/>
    </row>
    <row r="89" spans="2:18" s="6" customFormat="1" ht="25" customHeight="1">
      <c r="B89" s="105"/>
      <c r="C89" s="106"/>
      <c r="D89" s="107" t="s">
        <v>101</v>
      </c>
      <c r="E89" s="106"/>
      <c r="F89" s="106"/>
      <c r="G89" s="106"/>
      <c r="H89" s="106"/>
      <c r="I89" s="106"/>
      <c r="J89" s="106"/>
      <c r="K89" s="106"/>
      <c r="L89" s="106"/>
      <c r="M89" s="106"/>
      <c r="N89" s="301">
        <f>N121</f>
        <v>0</v>
      </c>
      <c r="O89" s="326"/>
      <c r="P89" s="326"/>
      <c r="Q89" s="326"/>
      <c r="R89" s="108"/>
    </row>
    <row r="90" spans="2:18" s="7" customFormat="1" ht="19.9" customHeight="1">
      <c r="B90" s="109"/>
      <c r="C90" s="110"/>
      <c r="D90" s="111" t="s">
        <v>286</v>
      </c>
      <c r="E90" s="110"/>
      <c r="F90" s="110"/>
      <c r="G90" s="110"/>
      <c r="H90" s="110"/>
      <c r="I90" s="110"/>
      <c r="J90" s="110"/>
      <c r="K90" s="110"/>
      <c r="L90" s="110"/>
      <c r="M90" s="110"/>
      <c r="N90" s="319">
        <f>N122</f>
        <v>0</v>
      </c>
      <c r="O90" s="320"/>
      <c r="P90" s="320"/>
      <c r="Q90" s="320"/>
      <c r="R90" s="112"/>
    </row>
    <row r="91" spans="2:18" s="7" customFormat="1" ht="19.9" customHeight="1">
      <c r="B91" s="109"/>
      <c r="C91" s="110"/>
      <c r="D91" s="111" t="s">
        <v>287</v>
      </c>
      <c r="E91" s="110"/>
      <c r="F91" s="110"/>
      <c r="G91" s="110"/>
      <c r="H91" s="110"/>
      <c r="I91" s="110"/>
      <c r="J91" s="110"/>
      <c r="K91" s="110"/>
      <c r="L91" s="110"/>
      <c r="M91" s="110"/>
      <c r="N91" s="319">
        <f>N124</f>
        <v>0</v>
      </c>
      <c r="O91" s="320"/>
      <c r="P91" s="320"/>
      <c r="Q91" s="320"/>
      <c r="R91" s="112"/>
    </row>
    <row r="92" spans="2:18" s="7" customFormat="1" ht="19.9" customHeight="1">
      <c r="B92" s="109"/>
      <c r="C92" s="110"/>
      <c r="D92" s="111" t="s">
        <v>102</v>
      </c>
      <c r="E92" s="110"/>
      <c r="F92" s="110"/>
      <c r="G92" s="110"/>
      <c r="H92" s="110"/>
      <c r="I92" s="110"/>
      <c r="J92" s="110"/>
      <c r="K92" s="110"/>
      <c r="L92" s="110"/>
      <c r="M92" s="110"/>
      <c r="N92" s="319">
        <f>N130</f>
        <v>0</v>
      </c>
      <c r="O92" s="320"/>
      <c r="P92" s="320"/>
      <c r="Q92" s="320"/>
      <c r="R92" s="112"/>
    </row>
    <row r="93" spans="2:18" s="7" customFormat="1" ht="19.9" customHeight="1">
      <c r="B93" s="109"/>
      <c r="C93" s="110"/>
      <c r="D93" s="111" t="s">
        <v>288</v>
      </c>
      <c r="E93" s="110"/>
      <c r="F93" s="110"/>
      <c r="G93" s="110"/>
      <c r="H93" s="110"/>
      <c r="I93" s="110"/>
      <c r="J93" s="110"/>
      <c r="K93" s="110"/>
      <c r="L93" s="110"/>
      <c r="M93" s="110"/>
      <c r="N93" s="319">
        <f>N140</f>
        <v>0</v>
      </c>
      <c r="O93" s="320"/>
      <c r="P93" s="320"/>
      <c r="Q93" s="320"/>
      <c r="R93" s="112"/>
    </row>
    <row r="94" spans="2:18" s="7" customFormat="1" ht="19.9" customHeight="1">
      <c r="B94" s="109"/>
      <c r="C94" s="110"/>
      <c r="D94" s="111" t="s">
        <v>103</v>
      </c>
      <c r="E94" s="110"/>
      <c r="F94" s="110"/>
      <c r="G94" s="110"/>
      <c r="H94" s="110"/>
      <c r="I94" s="110"/>
      <c r="J94" s="110"/>
      <c r="K94" s="110"/>
      <c r="L94" s="110"/>
      <c r="M94" s="110"/>
      <c r="N94" s="319">
        <f>N145</f>
        <v>0</v>
      </c>
      <c r="O94" s="320"/>
      <c r="P94" s="320"/>
      <c r="Q94" s="320"/>
      <c r="R94" s="112"/>
    </row>
    <row r="95" spans="2:18" s="6" customFormat="1" ht="25" customHeight="1">
      <c r="B95" s="105"/>
      <c r="C95" s="106"/>
      <c r="D95" s="107" t="s">
        <v>104</v>
      </c>
      <c r="E95" s="106"/>
      <c r="F95" s="106"/>
      <c r="G95" s="106"/>
      <c r="H95" s="106"/>
      <c r="I95" s="106"/>
      <c r="J95" s="106"/>
      <c r="K95" s="106"/>
      <c r="L95" s="106"/>
      <c r="M95" s="106"/>
      <c r="N95" s="301">
        <f>N147</f>
        <v>0</v>
      </c>
      <c r="O95" s="326"/>
      <c r="P95" s="326"/>
      <c r="Q95" s="326"/>
      <c r="R95" s="108"/>
    </row>
    <row r="96" spans="2:18" s="7" customFormat="1" ht="19.9" customHeight="1">
      <c r="B96" s="109"/>
      <c r="C96" s="110"/>
      <c r="D96" s="111" t="s">
        <v>289</v>
      </c>
      <c r="E96" s="110"/>
      <c r="F96" s="110"/>
      <c r="G96" s="110"/>
      <c r="H96" s="110"/>
      <c r="I96" s="110"/>
      <c r="J96" s="110"/>
      <c r="K96" s="110"/>
      <c r="L96" s="110"/>
      <c r="M96" s="110"/>
      <c r="N96" s="319">
        <f>N148</f>
        <v>0</v>
      </c>
      <c r="O96" s="320"/>
      <c r="P96" s="320"/>
      <c r="Q96" s="320"/>
      <c r="R96" s="112"/>
    </row>
    <row r="97" spans="2:18" s="7" customFormat="1" ht="19.9" customHeight="1">
      <c r="B97" s="109"/>
      <c r="C97" s="110"/>
      <c r="D97" s="111" t="s">
        <v>290</v>
      </c>
      <c r="E97" s="110"/>
      <c r="F97" s="110"/>
      <c r="G97" s="110"/>
      <c r="H97" s="110"/>
      <c r="I97" s="110"/>
      <c r="J97" s="110"/>
      <c r="K97" s="110"/>
      <c r="L97" s="110"/>
      <c r="M97" s="110"/>
      <c r="N97" s="319">
        <f>N159</f>
        <v>0</v>
      </c>
      <c r="O97" s="320"/>
      <c r="P97" s="320"/>
      <c r="Q97" s="320"/>
      <c r="R97" s="112"/>
    </row>
    <row r="98" spans="2:18" s="7" customFormat="1" ht="19.9" customHeight="1">
      <c r="B98" s="109"/>
      <c r="C98" s="110"/>
      <c r="D98" s="111" t="s">
        <v>291</v>
      </c>
      <c r="E98" s="110"/>
      <c r="F98" s="110"/>
      <c r="G98" s="110"/>
      <c r="H98" s="110"/>
      <c r="I98" s="110"/>
      <c r="J98" s="110"/>
      <c r="K98" s="110"/>
      <c r="L98" s="110"/>
      <c r="M98" s="110"/>
      <c r="N98" s="319">
        <f>N162</f>
        <v>0</v>
      </c>
      <c r="O98" s="320"/>
      <c r="P98" s="320"/>
      <c r="Q98" s="320"/>
      <c r="R98" s="112"/>
    </row>
    <row r="99" spans="2:18" s="7" customFormat="1" ht="19.9" customHeight="1">
      <c r="B99" s="109"/>
      <c r="C99" s="110"/>
      <c r="D99" s="111" t="s">
        <v>292</v>
      </c>
      <c r="E99" s="110"/>
      <c r="F99" s="110"/>
      <c r="G99" s="110"/>
      <c r="H99" s="110"/>
      <c r="I99" s="110"/>
      <c r="J99" s="110"/>
      <c r="K99" s="110"/>
      <c r="L99" s="110"/>
      <c r="M99" s="110"/>
      <c r="N99" s="319">
        <f>N165</f>
        <v>0</v>
      </c>
      <c r="O99" s="320"/>
      <c r="P99" s="320"/>
      <c r="Q99" s="320"/>
      <c r="R99" s="112"/>
    </row>
    <row r="100" spans="2:18" s="1" customFormat="1" ht="21.75" customHeight="1">
      <c r="B100" s="31"/>
      <c r="C100" s="32"/>
      <c r="D100" s="32"/>
      <c r="E100" s="32"/>
      <c r="F100" s="32"/>
      <c r="G100" s="32"/>
      <c r="H100" s="32"/>
      <c r="I100" s="32"/>
      <c r="J100" s="32"/>
      <c r="K100" s="32"/>
      <c r="L100" s="32"/>
      <c r="M100" s="32"/>
      <c r="N100" s="32"/>
      <c r="O100" s="32"/>
      <c r="P100" s="32"/>
      <c r="Q100" s="32"/>
      <c r="R100" s="33"/>
    </row>
    <row r="101" spans="2:21" s="1" customFormat="1" ht="29.25" customHeight="1">
      <c r="B101" s="31"/>
      <c r="C101" s="104" t="s">
        <v>115</v>
      </c>
      <c r="D101" s="32"/>
      <c r="E101" s="32"/>
      <c r="F101" s="32"/>
      <c r="G101" s="32"/>
      <c r="H101" s="32"/>
      <c r="I101" s="32"/>
      <c r="J101" s="32"/>
      <c r="K101" s="32"/>
      <c r="L101" s="32"/>
      <c r="M101" s="32"/>
      <c r="N101" s="321">
        <v>0</v>
      </c>
      <c r="O101" s="322"/>
      <c r="P101" s="322"/>
      <c r="Q101" s="322"/>
      <c r="R101" s="33"/>
      <c r="T101" s="113"/>
      <c r="U101" s="114"/>
    </row>
    <row r="102" spans="2:18" s="1" customFormat="1" ht="18" customHeight="1">
      <c r="B102" s="31"/>
      <c r="C102" s="32"/>
      <c r="D102" s="32"/>
      <c r="E102" s="32"/>
      <c r="F102" s="32"/>
      <c r="G102" s="32"/>
      <c r="H102" s="32"/>
      <c r="I102" s="32"/>
      <c r="J102" s="32"/>
      <c r="K102" s="32"/>
      <c r="L102" s="32"/>
      <c r="M102" s="32"/>
      <c r="N102" s="32"/>
      <c r="O102" s="32"/>
      <c r="P102" s="32"/>
      <c r="Q102" s="32"/>
      <c r="R102" s="33"/>
    </row>
    <row r="103" spans="2:18" s="1" customFormat="1" ht="29.25" customHeight="1">
      <c r="B103" s="31"/>
      <c r="C103" s="95" t="s">
        <v>90</v>
      </c>
      <c r="D103" s="96"/>
      <c r="E103" s="96"/>
      <c r="F103" s="96"/>
      <c r="G103" s="96"/>
      <c r="H103" s="96"/>
      <c r="I103" s="96"/>
      <c r="J103" s="96"/>
      <c r="K103" s="96"/>
      <c r="L103" s="323">
        <f>ROUND(SUM(N88+N101),2)</f>
        <v>0</v>
      </c>
      <c r="M103" s="323"/>
      <c r="N103" s="323"/>
      <c r="O103" s="323"/>
      <c r="P103" s="323"/>
      <c r="Q103" s="323"/>
      <c r="R103" s="33"/>
    </row>
    <row r="104" spans="2:18" s="1" customFormat="1" ht="7" customHeight="1">
      <c r="B104" s="55"/>
      <c r="C104" s="56"/>
      <c r="D104" s="56"/>
      <c r="E104" s="56"/>
      <c r="F104" s="56"/>
      <c r="G104" s="56"/>
      <c r="H104" s="56"/>
      <c r="I104" s="56"/>
      <c r="J104" s="56"/>
      <c r="K104" s="56"/>
      <c r="L104" s="56"/>
      <c r="M104" s="56"/>
      <c r="N104" s="56"/>
      <c r="O104" s="56"/>
      <c r="P104" s="56"/>
      <c r="Q104" s="56"/>
      <c r="R104" s="57"/>
    </row>
    <row r="108" spans="2:18" s="1" customFormat="1" ht="7" customHeight="1">
      <c r="B108" s="58"/>
      <c r="C108" s="59"/>
      <c r="D108" s="59"/>
      <c r="E108" s="59"/>
      <c r="F108" s="59"/>
      <c r="G108" s="59"/>
      <c r="H108" s="59"/>
      <c r="I108" s="59"/>
      <c r="J108" s="59"/>
      <c r="K108" s="59"/>
      <c r="L108" s="59"/>
      <c r="M108" s="59"/>
      <c r="N108" s="59"/>
      <c r="O108" s="59"/>
      <c r="P108" s="59"/>
      <c r="Q108" s="59"/>
      <c r="R108" s="60"/>
    </row>
    <row r="109" spans="2:18" s="1" customFormat="1" ht="37" customHeight="1">
      <c r="B109" s="31"/>
      <c r="C109" s="271" t="s">
        <v>116</v>
      </c>
      <c r="D109" s="315"/>
      <c r="E109" s="315"/>
      <c r="F109" s="315"/>
      <c r="G109" s="315"/>
      <c r="H109" s="315"/>
      <c r="I109" s="315"/>
      <c r="J109" s="315"/>
      <c r="K109" s="315"/>
      <c r="L109" s="315"/>
      <c r="M109" s="315"/>
      <c r="N109" s="315"/>
      <c r="O109" s="315"/>
      <c r="P109" s="315"/>
      <c r="Q109" s="315"/>
      <c r="R109" s="33"/>
    </row>
    <row r="110" spans="2:18" s="1" customFormat="1" ht="7" customHeight="1">
      <c r="B110" s="31"/>
      <c r="C110" s="32"/>
      <c r="D110" s="32"/>
      <c r="E110" s="32"/>
      <c r="F110" s="32"/>
      <c r="G110" s="32"/>
      <c r="H110" s="32"/>
      <c r="I110" s="32"/>
      <c r="J110" s="32"/>
      <c r="K110" s="32"/>
      <c r="L110" s="32"/>
      <c r="M110" s="32"/>
      <c r="N110" s="32"/>
      <c r="O110" s="32"/>
      <c r="P110" s="32"/>
      <c r="Q110" s="32"/>
      <c r="R110" s="33"/>
    </row>
    <row r="111" spans="2:18" s="1" customFormat="1" ht="30" customHeight="1">
      <c r="B111" s="31"/>
      <c r="C111" s="28" t="s">
        <v>12</v>
      </c>
      <c r="D111" s="32"/>
      <c r="E111" s="32"/>
      <c r="F111" s="324" t="str">
        <f>F6</f>
        <v>VÝMĚNA KOTLŮ A TECHNOLOGIE KOTELNY
INSTALACE TERMOSTATICKÝCH VENTILŮ NA OTOPNÝCH TĚLESECH 
V OBJEKTU ZÁKLADNÍ ŠKOLY A MATEŘSKÉ ŠKOLY CERHOVICE, OKRES BEROUN</v>
      </c>
      <c r="G111" s="325"/>
      <c r="H111" s="325"/>
      <c r="I111" s="325"/>
      <c r="J111" s="325"/>
      <c r="K111" s="325"/>
      <c r="L111" s="325"/>
      <c r="M111" s="325"/>
      <c r="N111" s="325"/>
      <c r="O111" s="325"/>
      <c r="P111" s="325"/>
      <c r="Q111" s="32"/>
      <c r="R111" s="33"/>
    </row>
    <row r="112" spans="2:18" s="1" customFormat="1" ht="37" customHeight="1">
      <c r="B112" s="31"/>
      <c r="C112" s="65" t="s">
        <v>93</v>
      </c>
      <c r="D112" s="32"/>
      <c r="E112" s="32"/>
      <c r="F112" s="314" t="str">
        <f>F7</f>
        <v>SO - 05 - Stavební část</v>
      </c>
      <c r="G112" s="315"/>
      <c r="H112" s="315"/>
      <c r="I112" s="315"/>
      <c r="J112" s="315"/>
      <c r="K112" s="315"/>
      <c r="L112" s="315"/>
      <c r="M112" s="315"/>
      <c r="N112" s="315"/>
      <c r="O112" s="315"/>
      <c r="P112" s="315"/>
      <c r="Q112" s="32"/>
      <c r="R112" s="33"/>
    </row>
    <row r="113" spans="2:18" s="1" customFormat="1" ht="7" customHeight="1">
      <c r="B113" s="31"/>
      <c r="C113" s="32"/>
      <c r="D113" s="32"/>
      <c r="E113" s="32"/>
      <c r="F113" s="32"/>
      <c r="G113" s="32"/>
      <c r="H113" s="32"/>
      <c r="I113" s="32"/>
      <c r="J113" s="32"/>
      <c r="K113" s="32"/>
      <c r="L113" s="32"/>
      <c r="M113" s="32"/>
      <c r="N113" s="32"/>
      <c r="O113" s="32"/>
      <c r="P113" s="32"/>
      <c r="Q113" s="32"/>
      <c r="R113" s="33"/>
    </row>
    <row r="114" spans="2:18" s="1" customFormat="1" ht="18" customHeight="1">
      <c r="B114" s="31"/>
      <c r="C114" s="28" t="s">
        <v>16</v>
      </c>
      <c r="D114" s="32"/>
      <c r="E114" s="32"/>
      <c r="F114" s="26" t="str">
        <f>F9</f>
        <v>Na Dražkách 217, 267 61 Cerhovice</v>
      </c>
      <c r="G114" s="32"/>
      <c r="H114" s="32"/>
      <c r="I114" s="32"/>
      <c r="J114" s="32"/>
      <c r="K114" s="28" t="s">
        <v>17</v>
      </c>
      <c r="L114" s="32"/>
      <c r="M114" s="290">
        <f>IF(O9="","",O9)</f>
        <v>44067</v>
      </c>
      <c r="N114" s="290"/>
      <c r="O114" s="290"/>
      <c r="P114" s="290"/>
      <c r="Q114" s="32"/>
      <c r="R114" s="33"/>
    </row>
    <row r="115" spans="2:18" s="1" customFormat="1" ht="7" customHeight="1">
      <c r="B115" s="31"/>
      <c r="C115" s="32"/>
      <c r="D115" s="32"/>
      <c r="E115" s="32"/>
      <c r="F115" s="32"/>
      <c r="G115" s="32"/>
      <c r="H115" s="32"/>
      <c r="I115" s="32"/>
      <c r="J115" s="32"/>
      <c r="K115" s="32"/>
      <c r="L115" s="32"/>
      <c r="M115" s="32"/>
      <c r="N115" s="32"/>
      <c r="O115" s="32"/>
      <c r="P115" s="32"/>
      <c r="Q115" s="32"/>
      <c r="R115" s="33"/>
    </row>
    <row r="116" spans="2:18" s="1" customFormat="1" ht="13.5">
      <c r="B116" s="31"/>
      <c r="C116" s="28" t="s">
        <v>20</v>
      </c>
      <c r="D116" s="32"/>
      <c r="E116" s="32"/>
      <c r="F116" s="26" t="str">
        <f>E12</f>
        <v>Městys Cerhovice, nám.Kapitána Kučery 10, 267 61 Cerhovice</v>
      </c>
      <c r="G116" s="32"/>
      <c r="H116" s="32"/>
      <c r="I116" s="32"/>
      <c r="J116" s="32"/>
      <c r="K116" s="28" t="s">
        <v>25</v>
      </c>
      <c r="L116" s="32"/>
      <c r="M116" s="316" t="str">
        <f>E18</f>
        <v>Ing. Karel Šimůnek</v>
      </c>
      <c r="N116" s="316"/>
      <c r="O116" s="316"/>
      <c r="P116" s="316"/>
      <c r="Q116" s="316"/>
      <c r="R116" s="33"/>
    </row>
    <row r="117" spans="2:18" s="1" customFormat="1" ht="14.5" customHeight="1">
      <c r="B117" s="31"/>
      <c r="C117" s="28" t="s">
        <v>23</v>
      </c>
      <c r="D117" s="32"/>
      <c r="E117" s="32"/>
      <c r="F117" s="26" t="str">
        <f>IF(E15="","",E15)</f>
        <v xml:space="preserve"> </v>
      </c>
      <c r="G117" s="32"/>
      <c r="H117" s="32"/>
      <c r="I117" s="32"/>
      <c r="J117" s="32"/>
      <c r="K117" s="28" t="s">
        <v>29</v>
      </c>
      <c r="L117" s="32"/>
      <c r="M117" s="316" t="str">
        <f>E21</f>
        <v>Ing. Karel Šimůnek</v>
      </c>
      <c r="N117" s="316"/>
      <c r="O117" s="316"/>
      <c r="P117" s="316"/>
      <c r="Q117" s="316"/>
      <c r="R117" s="33"/>
    </row>
    <row r="118" spans="2:18" s="1" customFormat="1" ht="10.4" customHeight="1">
      <c r="B118" s="31"/>
      <c r="C118" s="32"/>
      <c r="D118" s="32"/>
      <c r="E118" s="32"/>
      <c r="F118" s="32"/>
      <c r="G118" s="32"/>
      <c r="H118" s="32"/>
      <c r="I118" s="32"/>
      <c r="J118" s="32"/>
      <c r="K118" s="32"/>
      <c r="L118" s="32"/>
      <c r="M118" s="32"/>
      <c r="N118" s="32"/>
      <c r="O118" s="32"/>
      <c r="P118" s="32"/>
      <c r="Q118" s="32"/>
      <c r="R118" s="33"/>
    </row>
    <row r="119" spans="2:27" s="8" customFormat="1" ht="29.25" customHeight="1">
      <c r="B119" s="115"/>
      <c r="C119" s="116" t="s">
        <v>117</v>
      </c>
      <c r="D119" s="117" t="s">
        <v>118</v>
      </c>
      <c r="E119" s="117" t="s">
        <v>52</v>
      </c>
      <c r="F119" s="317" t="s">
        <v>119</v>
      </c>
      <c r="G119" s="317"/>
      <c r="H119" s="317"/>
      <c r="I119" s="317"/>
      <c r="J119" s="117" t="s">
        <v>120</v>
      </c>
      <c r="K119" s="117" t="s">
        <v>121</v>
      </c>
      <c r="L119" s="317" t="s">
        <v>122</v>
      </c>
      <c r="M119" s="317"/>
      <c r="N119" s="317" t="s">
        <v>99</v>
      </c>
      <c r="O119" s="317"/>
      <c r="P119" s="317"/>
      <c r="Q119" s="318"/>
      <c r="R119" s="118"/>
      <c r="T119" s="71"/>
      <c r="U119" s="72"/>
      <c r="V119" s="72"/>
      <c r="W119" s="72"/>
      <c r="X119" s="72"/>
      <c r="Y119" s="72"/>
      <c r="Z119" s="72"/>
      <c r="AA119" s="73"/>
    </row>
    <row r="120" spans="2:27" s="1" customFormat="1" ht="29.25" customHeight="1">
      <c r="B120" s="31"/>
      <c r="C120" s="75" t="s">
        <v>95</v>
      </c>
      <c r="D120" s="32"/>
      <c r="E120" s="32"/>
      <c r="F120" s="32"/>
      <c r="G120" s="32"/>
      <c r="H120" s="32"/>
      <c r="I120" s="32"/>
      <c r="J120" s="32"/>
      <c r="K120" s="32"/>
      <c r="L120" s="32"/>
      <c r="M120" s="32"/>
      <c r="N120" s="298">
        <f>N121+N147</f>
        <v>0</v>
      </c>
      <c r="O120" s="299"/>
      <c r="P120" s="299"/>
      <c r="Q120" s="299"/>
      <c r="R120" s="33"/>
      <c r="T120" s="74"/>
      <c r="U120" s="47"/>
      <c r="V120" s="47"/>
      <c r="W120" s="119"/>
      <c r="X120" s="47"/>
      <c r="Y120" s="119"/>
      <c r="Z120" s="47"/>
      <c r="AA120" s="120"/>
    </row>
    <row r="121" spans="2:27" s="9" customFormat="1" ht="37.4" customHeight="1">
      <c r="B121" s="121"/>
      <c r="C121" s="122"/>
      <c r="D121" s="123" t="s">
        <v>101</v>
      </c>
      <c r="E121" s="123"/>
      <c r="F121" s="123"/>
      <c r="G121" s="123"/>
      <c r="H121" s="123"/>
      <c r="I121" s="123"/>
      <c r="J121" s="123"/>
      <c r="K121" s="123"/>
      <c r="L121" s="123"/>
      <c r="M121" s="123"/>
      <c r="N121" s="300">
        <f>N122+N124+N130+N140+N145</f>
        <v>0</v>
      </c>
      <c r="O121" s="301"/>
      <c r="P121" s="301"/>
      <c r="Q121" s="301"/>
      <c r="R121" s="124"/>
      <c r="T121" s="125"/>
      <c r="U121" s="122"/>
      <c r="V121" s="122"/>
      <c r="W121" s="126"/>
      <c r="X121" s="122"/>
      <c r="Y121" s="126"/>
      <c r="Z121" s="122"/>
      <c r="AA121" s="127"/>
    </row>
    <row r="122" spans="2:27" s="9" customFormat="1" ht="19.9" customHeight="1">
      <c r="B122" s="121"/>
      <c r="C122" s="122"/>
      <c r="D122" s="128" t="s">
        <v>286</v>
      </c>
      <c r="E122" s="128"/>
      <c r="F122" s="128"/>
      <c r="G122" s="128"/>
      <c r="H122" s="128"/>
      <c r="I122" s="128"/>
      <c r="J122" s="128"/>
      <c r="K122" s="128"/>
      <c r="L122" s="128"/>
      <c r="M122" s="128"/>
      <c r="N122" s="302">
        <f>SUM(N123:Q123)</f>
        <v>0</v>
      </c>
      <c r="O122" s="303"/>
      <c r="P122" s="303"/>
      <c r="Q122" s="303"/>
      <c r="R122" s="124"/>
      <c r="T122" s="125"/>
      <c r="U122" s="122"/>
      <c r="V122" s="122"/>
      <c r="W122" s="126"/>
      <c r="X122" s="122"/>
      <c r="Y122" s="126"/>
      <c r="Z122" s="122"/>
      <c r="AA122" s="127"/>
    </row>
    <row r="123" spans="2:27" s="1" customFormat="1" ht="38.25" customHeight="1">
      <c r="B123" s="129"/>
      <c r="C123" s="130" t="s">
        <v>76</v>
      </c>
      <c r="D123" s="130" t="s">
        <v>123</v>
      </c>
      <c r="E123" s="131" t="s">
        <v>293</v>
      </c>
      <c r="F123" s="294" t="s">
        <v>294</v>
      </c>
      <c r="G123" s="294"/>
      <c r="H123" s="294"/>
      <c r="I123" s="294"/>
      <c r="J123" s="132" t="s">
        <v>160</v>
      </c>
      <c r="K123" s="133">
        <v>4</v>
      </c>
      <c r="L123" s="293"/>
      <c r="M123" s="293"/>
      <c r="N123" s="293">
        <f>ROUND(L123*K123,2)</f>
        <v>0</v>
      </c>
      <c r="O123" s="293"/>
      <c r="P123" s="293"/>
      <c r="Q123" s="293"/>
      <c r="R123" s="134"/>
      <c r="T123" s="135"/>
      <c r="U123" s="40"/>
      <c r="V123" s="136"/>
      <c r="W123" s="136"/>
      <c r="X123" s="136"/>
      <c r="Y123" s="136"/>
      <c r="Z123" s="136"/>
      <c r="AA123" s="137"/>
    </row>
    <row r="124" spans="2:30" s="9" customFormat="1" ht="29.9" customHeight="1">
      <c r="B124" s="121"/>
      <c r="C124" s="122"/>
      <c r="D124" s="128" t="s">
        <v>287</v>
      </c>
      <c r="E124" s="128"/>
      <c r="F124" s="128"/>
      <c r="G124" s="128"/>
      <c r="H124" s="128"/>
      <c r="I124" s="128"/>
      <c r="J124" s="128"/>
      <c r="K124" s="128"/>
      <c r="L124" s="128"/>
      <c r="M124" s="128"/>
      <c r="N124" s="302">
        <f>SUM(N125:Q129)</f>
        <v>0</v>
      </c>
      <c r="O124" s="303"/>
      <c r="P124" s="303"/>
      <c r="Q124" s="303"/>
      <c r="R124" s="124"/>
      <c r="T124" s="125"/>
      <c r="U124" s="122"/>
      <c r="V124" s="122"/>
      <c r="W124" s="126"/>
      <c r="X124" s="122"/>
      <c r="Y124" s="126"/>
      <c r="Z124" s="122"/>
      <c r="AA124" s="127"/>
      <c r="AD124" s="1"/>
    </row>
    <row r="125" spans="2:27" s="1" customFormat="1" ht="25.5" customHeight="1">
      <c r="B125" s="129"/>
      <c r="C125" s="130">
        <v>2</v>
      </c>
      <c r="D125" s="130" t="s">
        <v>123</v>
      </c>
      <c r="E125" s="131" t="s">
        <v>295</v>
      </c>
      <c r="F125" s="294" t="s">
        <v>296</v>
      </c>
      <c r="G125" s="294"/>
      <c r="H125" s="294"/>
      <c r="I125" s="294"/>
      <c r="J125" s="132" t="s">
        <v>160</v>
      </c>
      <c r="K125" s="133">
        <v>1</v>
      </c>
      <c r="L125" s="293"/>
      <c r="M125" s="293"/>
      <c r="N125" s="293">
        <f aca="true" t="shared" si="0" ref="N125:N127">ROUND(L125*K125,2)</f>
        <v>0</v>
      </c>
      <c r="O125" s="293"/>
      <c r="P125" s="293"/>
      <c r="Q125" s="293"/>
      <c r="R125" s="134"/>
      <c r="T125" s="135"/>
      <c r="U125" s="40"/>
      <c r="V125" s="136"/>
      <c r="W125" s="136"/>
      <c r="X125" s="136"/>
      <c r="Y125" s="136"/>
      <c r="Z125" s="136"/>
      <c r="AA125" s="137"/>
    </row>
    <row r="126" spans="2:27" s="1" customFormat="1" ht="25.5" customHeight="1">
      <c r="B126" s="129"/>
      <c r="C126" s="130">
        <v>3</v>
      </c>
      <c r="D126" s="130" t="s">
        <v>123</v>
      </c>
      <c r="E126" s="131" t="s">
        <v>297</v>
      </c>
      <c r="F126" s="294" t="s">
        <v>298</v>
      </c>
      <c r="G126" s="294"/>
      <c r="H126" s="294"/>
      <c r="I126" s="294"/>
      <c r="J126" s="132" t="s">
        <v>124</v>
      </c>
      <c r="K126" s="133">
        <v>1</v>
      </c>
      <c r="L126" s="293"/>
      <c r="M126" s="293"/>
      <c r="N126" s="293">
        <f t="shared" si="0"/>
        <v>0</v>
      </c>
      <c r="O126" s="293"/>
      <c r="P126" s="293"/>
      <c r="Q126" s="293"/>
      <c r="R126" s="134"/>
      <c r="T126" s="135"/>
      <c r="U126" s="40"/>
      <c r="V126" s="136"/>
      <c r="W126" s="136"/>
      <c r="X126" s="136"/>
      <c r="Y126" s="136"/>
      <c r="Z126" s="136"/>
      <c r="AA126" s="137"/>
    </row>
    <row r="127" spans="2:27" s="1" customFormat="1" ht="25.5" customHeight="1">
      <c r="B127" s="129"/>
      <c r="C127" s="130">
        <v>4</v>
      </c>
      <c r="D127" s="130" t="s">
        <v>123</v>
      </c>
      <c r="E127" s="131" t="s">
        <v>299</v>
      </c>
      <c r="F127" s="294" t="s">
        <v>300</v>
      </c>
      <c r="G127" s="294"/>
      <c r="H127" s="294"/>
      <c r="I127" s="294"/>
      <c r="J127" s="132" t="s">
        <v>124</v>
      </c>
      <c r="K127" s="133">
        <v>5</v>
      </c>
      <c r="L127" s="293"/>
      <c r="M127" s="293"/>
      <c r="N127" s="293">
        <f t="shared" si="0"/>
        <v>0</v>
      </c>
      <c r="O127" s="293"/>
      <c r="P127" s="293"/>
      <c r="Q127" s="293"/>
      <c r="R127" s="134"/>
      <c r="T127" s="135"/>
      <c r="U127" s="40"/>
      <c r="V127" s="136"/>
      <c r="W127" s="136"/>
      <c r="X127" s="136"/>
      <c r="Y127" s="136"/>
      <c r="Z127" s="136"/>
      <c r="AA127" s="137"/>
    </row>
    <row r="128" spans="2:27" s="1" customFormat="1" ht="25.5" customHeight="1">
      <c r="B128" s="129"/>
      <c r="C128" s="130">
        <v>5</v>
      </c>
      <c r="D128" s="130" t="s">
        <v>123</v>
      </c>
      <c r="E128" s="131" t="s">
        <v>301</v>
      </c>
      <c r="F128" s="294" t="s">
        <v>302</v>
      </c>
      <c r="G128" s="294"/>
      <c r="H128" s="294"/>
      <c r="I128" s="294"/>
      <c r="J128" s="132" t="s">
        <v>160</v>
      </c>
      <c r="K128" s="133">
        <v>1</v>
      </c>
      <c r="L128" s="293"/>
      <c r="M128" s="293"/>
      <c r="N128" s="293">
        <f>ROUND(L128*K128,2)</f>
        <v>0</v>
      </c>
      <c r="O128" s="293"/>
      <c r="P128" s="293"/>
      <c r="Q128" s="293"/>
      <c r="R128" s="134"/>
      <c r="T128" s="135"/>
      <c r="U128" s="40"/>
      <c r="V128" s="136"/>
      <c r="W128" s="136"/>
      <c r="X128" s="136"/>
      <c r="Y128" s="136"/>
      <c r="Z128" s="136"/>
      <c r="AA128" s="137"/>
    </row>
    <row r="129" spans="2:27" s="1" customFormat="1" ht="25.5" customHeight="1">
      <c r="B129" s="129"/>
      <c r="C129" s="130">
        <v>6</v>
      </c>
      <c r="D129" s="130" t="s">
        <v>138</v>
      </c>
      <c r="E129" s="131" t="s">
        <v>303</v>
      </c>
      <c r="F129" s="294" t="s">
        <v>596</v>
      </c>
      <c r="G129" s="294"/>
      <c r="H129" s="294"/>
      <c r="I129" s="294"/>
      <c r="J129" s="132" t="s">
        <v>160</v>
      </c>
      <c r="K129" s="133">
        <v>1</v>
      </c>
      <c r="L129" s="293"/>
      <c r="M129" s="293"/>
      <c r="N129" s="293">
        <f>ROUND(L129*K129,2)</f>
        <v>0</v>
      </c>
      <c r="O129" s="293"/>
      <c r="P129" s="293"/>
      <c r="Q129" s="293"/>
      <c r="R129" s="134"/>
      <c r="T129" s="135"/>
      <c r="U129" s="40"/>
      <c r="V129" s="136"/>
      <c r="W129" s="136"/>
      <c r="X129" s="136"/>
      <c r="Y129" s="136"/>
      <c r="Z129" s="136"/>
      <c r="AA129" s="137"/>
    </row>
    <row r="130" spans="2:30" s="9" customFormat="1" ht="29.9" customHeight="1">
      <c r="B130" s="121"/>
      <c r="C130" s="122"/>
      <c r="D130" s="128" t="s">
        <v>102</v>
      </c>
      <c r="E130" s="128"/>
      <c r="F130" s="128"/>
      <c r="G130" s="128"/>
      <c r="H130" s="128"/>
      <c r="I130" s="128"/>
      <c r="J130" s="128"/>
      <c r="K130" s="128"/>
      <c r="L130" s="128"/>
      <c r="M130" s="128"/>
      <c r="N130" s="304">
        <f>SUM(N131:Q139)</f>
        <v>0</v>
      </c>
      <c r="O130" s="305"/>
      <c r="P130" s="305"/>
      <c r="Q130" s="305"/>
      <c r="R130" s="124"/>
      <c r="T130" s="125"/>
      <c r="U130" s="122"/>
      <c r="V130" s="122"/>
      <c r="W130" s="126"/>
      <c r="X130" s="122"/>
      <c r="Y130" s="126"/>
      <c r="Z130" s="122"/>
      <c r="AA130" s="127"/>
      <c r="AD130" s="1"/>
    </row>
    <row r="131" spans="2:27" s="1" customFormat="1" ht="76.5" customHeight="1">
      <c r="B131" s="129"/>
      <c r="C131" s="130">
        <v>7</v>
      </c>
      <c r="D131" s="130" t="s">
        <v>123</v>
      </c>
      <c r="E131" s="131" t="s">
        <v>304</v>
      </c>
      <c r="F131" s="294" t="s">
        <v>305</v>
      </c>
      <c r="G131" s="294"/>
      <c r="H131" s="294"/>
      <c r="I131" s="294"/>
      <c r="J131" s="132" t="s">
        <v>163</v>
      </c>
      <c r="K131" s="133">
        <v>1</v>
      </c>
      <c r="L131" s="293"/>
      <c r="M131" s="293"/>
      <c r="N131" s="293">
        <f>ROUND(L131*K131,2)</f>
        <v>0</v>
      </c>
      <c r="O131" s="293"/>
      <c r="P131" s="293"/>
      <c r="Q131" s="293"/>
      <c r="R131" s="134"/>
      <c r="T131" s="135"/>
      <c r="U131" s="40"/>
      <c r="V131" s="136"/>
      <c r="W131" s="136"/>
      <c r="X131" s="136"/>
      <c r="Y131" s="136"/>
      <c r="Z131" s="136"/>
      <c r="AA131" s="137"/>
    </row>
    <row r="132" spans="2:27" s="1" customFormat="1" ht="38.25" customHeight="1">
      <c r="B132" s="129"/>
      <c r="C132" s="130">
        <v>8</v>
      </c>
      <c r="D132" s="130" t="s">
        <v>123</v>
      </c>
      <c r="E132" s="131" t="s">
        <v>306</v>
      </c>
      <c r="F132" s="294" t="s">
        <v>307</v>
      </c>
      <c r="G132" s="294"/>
      <c r="H132" s="294"/>
      <c r="I132" s="294"/>
      <c r="J132" s="132" t="s">
        <v>163</v>
      </c>
      <c r="K132" s="133">
        <v>1</v>
      </c>
      <c r="L132" s="293"/>
      <c r="M132" s="293"/>
      <c r="N132" s="293">
        <f>ROUND(L132*K132,2)</f>
        <v>0</v>
      </c>
      <c r="O132" s="293"/>
      <c r="P132" s="293"/>
      <c r="Q132" s="293"/>
      <c r="R132" s="134"/>
      <c r="T132" s="135"/>
      <c r="U132" s="40"/>
      <c r="V132" s="136"/>
      <c r="W132" s="136"/>
      <c r="X132" s="136"/>
      <c r="Y132" s="136"/>
      <c r="Z132" s="136"/>
      <c r="AA132" s="137"/>
    </row>
    <row r="133" spans="2:27" s="1" customFormat="1" ht="25.5" customHeight="1">
      <c r="B133" s="129"/>
      <c r="C133" s="130">
        <v>9</v>
      </c>
      <c r="D133" s="130" t="s">
        <v>123</v>
      </c>
      <c r="E133" s="131" t="s">
        <v>308</v>
      </c>
      <c r="F133" s="294" t="s">
        <v>597</v>
      </c>
      <c r="G133" s="294"/>
      <c r="H133" s="294"/>
      <c r="I133" s="294"/>
      <c r="J133" s="132" t="s">
        <v>124</v>
      </c>
      <c r="K133" s="133">
        <v>11</v>
      </c>
      <c r="L133" s="293"/>
      <c r="M133" s="293"/>
      <c r="N133" s="293">
        <f>ROUND(L133*K133,2)</f>
        <v>0</v>
      </c>
      <c r="O133" s="293"/>
      <c r="P133" s="293"/>
      <c r="Q133" s="293"/>
      <c r="R133" s="134"/>
      <c r="T133" s="135"/>
      <c r="U133" s="40"/>
      <c r="V133" s="136"/>
      <c r="W133" s="136"/>
      <c r="X133" s="136"/>
      <c r="Y133" s="136"/>
      <c r="Z133" s="136"/>
      <c r="AA133" s="137"/>
    </row>
    <row r="134" spans="2:27" s="1" customFormat="1" ht="25.5" customHeight="1">
      <c r="B134" s="129"/>
      <c r="C134" s="130">
        <v>10</v>
      </c>
      <c r="D134" s="130" t="s">
        <v>123</v>
      </c>
      <c r="E134" s="131" t="s">
        <v>309</v>
      </c>
      <c r="F134" s="294" t="s">
        <v>310</v>
      </c>
      <c r="G134" s="294"/>
      <c r="H134" s="294"/>
      <c r="I134" s="294"/>
      <c r="J134" s="132" t="s">
        <v>124</v>
      </c>
      <c r="K134" s="133">
        <v>63.7</v>
      </c>
      <c r="L134" s="293"/>
      <c r="M134" s="293"/>
      <c r="N134" s="293">
        <f>ROUND(L134*K134,2)</f>
        <v>0</v>
      </c>
      <c r="O134" s="293"/>
      <c r="P134" s="293"/>
      <c r="Q134" s="293"/>
      <c r="R134" s="134"/>
      <c r="T134" s="135"/>
      <c r="U134" s="40"/>
      <c r="V134" s="136"/>
      <c r="W134" s="136"/>
      <c r="X134" s="136"/>
      <c r="Y134" s="136"/>
      <c r="Z134" s="136"/>
      <c r="AA134" s="137"/>
    </row>
    <row r="135" spans="2:27" s="1" customFormat="1" ht="25.5" customHeight="1">
      <c r="B135" s="129"/>
      <c r="C135" s="130">
        <v>11</v>
      </c>
      <c r="D135" s="130" t="s">
        <v>123</v>
      </c>
      <c r="E135" s="131" t="s">
        <v>311</v>
      </c>
      <c r="F135" s="294" t="s">
        <v>312</v>
      </c>
      <c r="G135" s="294"/>
      <c r="H135" s="294"/>
      <c r="I135" s="294"/>
      <c r="J135" s="132" t="s">
        <v>160</v>
      </c>
      <c r="K135" s="133">
        <v>2</v>
      </c>
      <c r="L135" s="293"/>
      <c r="M135" s="293"/>
      <c r="N135" s="293">
        <f>ROUND(L135*K135,2)</f>
        <v>0</v>
      </c>
      <c r="O135" s="293"/>
      <c r="P135" s="293"/>
      <c r="Q135" s="293"/>
      <c r="R135" s="134"/>
      <c r="T135" s="135"/>
      <c r="U135" s="40"/>
      <c r="V135" s="136"/>
      <c r="W135" s="136"/>
      <c r="X135" s="136"/>
      <c r="Y135" s="136"/>
      <c r="Z135" s="136"/>
      <c r="AA135" s="137"/>
    </row>
    <row r="136" spans="2:27" s="1" customFormat="1" ht="54.75" customHeight="1">
      <c r="B136" s="31"/>
      <c r="C136" s="32"/>
      <c r="D136" s="32"/>
      <c r="E136" s="32"/>
      <c r="F136" s="311" t="s">
        <v>825</v>
      </c>
      <c r="G136" s="312"/>
      <c r="H136" s="312"/>
      <c r="I136" s="312"/>
      <c r="J136" s="32"/>
      <c r="K136" s="32"/>
      <c r="L136" s="32"/>
      <c r="M136" s="32"/>
      <c r="N136" s="32"/>
      <c r="O136" s="32"/>
      <c r="P136" s="32"/>
      <c r="Q136" s="32"/>
      <c r="R136" s="33"/>
      <c r="T136" s="138"/>
      <c r="U136" s="32"/>
      <c r="V136" s="32"/>
      <c r="W136" s="32"/>
      <c r="X136" s="32"/>
      <c r="Y136" s="32"/>
      <c r="Z136" s="32"/>
      <c r="AA136" s="69"/>
    </row>
    <row r="137" spans="2:27" s="1" customFormat="1" ht="38.25" customHeight="1">
      <c r="B137" s="129"/>
      <c r="C137" s="130">
        <v>12</v>
      </c>
      <c r="D137" s="130" t="s">
        <v>123</v>
      </c>
      <c r="E137" s="131" t="s">
        <v>313</v>
      </c>
      <c r="F137" s="294" t="s">
        <v>314</v>
      </c>
      <c r="G137" s="294"/>
      <c r="H137" s="294"/>
      <c r="I137" s="294"/>
      <c r="J137" s="132" t="s">
        <v>160</v>
      </c>
      <c r="K137" s="133">
        <v>1</v>
      </c>
      <c r="L137" s="293"/>
      <c r="M137" s="293"/>
      <c r="N137" s="293">
        <f>ROUND(L137*K137,2)</f>
        <v>0</v>
      </c>
      <c r="O137" s="293"/>
      <c r="P137" s="293"/>
      <c r="Q137" s="293"/>
      <c r="R137" s="134"/>
      <c r="T137" s="135"/>
      <c r="U137" s="40"/>
      <c r="V137" s="136"/>
      <c r="W137" s="136"/>
      <c r="X137" s="136"/>
      <c r="Y137" s="136"/>
      <c r="Z137" s="136"/>
      <c r="AA137" s="137"/>
    </row>
    <row r="138" spans="2:27" s="1" customFormat="1" ht="16.5" customHeight="1">
      <c r="B138" s="31"/>
      <c r="C138" s="32"/>
      <c r="D138" s="32"/>
      <c r="E138" s="32"/>
      <c r="F138" s="311" t="s">
        <v>315</v>
      </c>
      <c r="G138" s="312"/>
      <c r="H138" s="312"/>
      <c r="I138" s="312"/>
      <c r="J138" s="32"/>
      <c r="K138" s="32"/>
      <c r="L138" s="32"/>
      <c r="M138" s="32"/>
      <c r="N138" s="32"/>
      <c r="O138" s="32"/>
      <c r="P138" s="32"/>
      <c r="Q138" s="32"/>
      <c r="R138" s="33"/>
      <c r="T138" s="138"/>
      <c r="U138" s="32"/>
      <c r="V138" s="32"/>
      <c r="W138" s="32"/>
      <c r="X138" s="32"/>
      <c r="Y138" s="32"/>
      <c r="Z138" s="32"/>
      <c r="AA138" s="69"/>
    </row>
    <row r="139" spans="2:27" s="1" customFormat="1" ht="38.25" customHeight="1">
      <c r="B139" s="129"/>
      <c r="C139" s="130">
        <v>13</v>
      </c>
      <c r="D139" s="130" t="s">
        <v>123</v>
      </c>
      <c r="E139" s="131" t="s">
        <v>598</v>
      </c>
      <c r="F139" s="294" t="s">
        <v>599</v>
      </c>
      <c r="G139" s="294"/>
      <c r="H139" s="294"/>
      <c r="I139" s="294"/>
      <c r="J139" s="132" t="s">
        <v>128</v>
      </c>
      <c r="K139" s="133">
        <v>1.5</v>
      </c>
      <c r="L139" s="293"/>
      <c r="M139" s="293"/>
      <c r="N139" s="293">
        <f>ROUND(L139*K139,2)</f>
        <v>0</v>
      </c>
      <c r="O139" s="293"/>
      <c r="P139" s="293"/>
      <c r="Q139" s="293"/>
      <c r="R139" s="134"/>
      <c r="T139" s="135"/>
      <c r="U139" s="40"/>
      <c r="V139" s="136"/>
      <c r="W139" s="136"/>
      <c r="X139" s="136"/>
      <c r="Y139" s="136"/>
      <c r="Z139" s="136"/>
      <c r="AA139" s="137"/>
    </row>
    <row r="140" spans="2:30" s="9" customFormat="1" ht="29.9" customHeight="1">
      <c r="B140" s="121"/>
      <c r="C140" s="122"/>
      <c r="D140" s="128" t="s">
        <v>288</v>
      </c>
      <c r="E140" s="128"/>
      <c r="F140" s="128"/>
      <c r="G140" s="128"/>
      <c r="H140" s="128"/>
      <c r="I140" s="128"/>
      <c r="J140" s="128"/>
      <c r="K140" s="128"/>
      <c r="L140" s="128"/>
      <c r="M140" s="128"/>
      <c r="N140" s="302">
        <f>SUM(N141:Q144)</f>
        <v>0</v>
      </c>
      <c r="O140" s="303"/>
      <c r="P140" s="303"/>
      <c r="Q140" s="303"/>
      <c r="R140" s="124"/>
      <c r="T140" s="125"/>
      <c r="U140" s="122"/>
      <c r="V140" s="122"/>
      <c r="W140" s="126"/>
      <c r="X140" s="122"/>
      <c r="Y140" s="126"/>
      <c r="Z140" s="122"/>
      <c r="AA140" s="127"/>
      <c r="AD140" s="1"/>
    </row>
    <row r="141" spans="2:27" s="1" customFormat="1" ht="38.25" customHeight="1">
      <c r="B141" s="129"/>
      <c r="C141" s="130">
        <v>14</v>
      </c>
      <c r="D141" s="130" t="s">
        <v>123</v>
      </c>
      <c r="E141" s="131" t="s">
        <v>316</v>
      </c>
      <c r="F141" s="294" t="s">
        <v>317</v>
      </c>
      <c r="G141" s="294"/>
      <c r="H141" s="294"/>
      <c r="I141" s="294"/>
      <c r="J141" s="132" t="s">
        <v>131</v>
      </c>
      <c r="K141" s="133">
        <v>0.1</v>
      </c>
      <c r="L141" s="293"/>
      <c r="M141" s="293"/>
      <c r="N141" s="293">
        <f>ROUND(L141*K141,2)</f>
        <v>0</v>
      </c>
      <c r="O141" s="293"/>
      <c r="P141" s="293"/>
      <c r="Q141" s="293"/>
      <c r="R141" s="134"/>
      <c r="T141" s="135"/>
      <c r="U141" s="40"/>
      <c r="V141" s="136"/>
      <c r="W141" s="136"/>
      <c r="X141" s="136"/>
      <c r="Y141" s="136"/>
      <c r="Z141" s="136"/>
      <c r="AA141" s="137"/>
    </row>
    <row r="142" spans="2:27" s="1" customFormat="1" ht="38.25" customHeight="1">
      <c r="B142" s="129"/>
      <c r="C142" s="130">
        <v>15</v>
      </c>
      <c r="D142" s="130" t="s">
        <v>123</v>
      </c>
      <c r="E142" s="131" t="s">
        <v>318</v>
      </c>
      <c r="F142" s="294" t="s">
        <v>319</v>
      </c>
      <c r="G142" s="294"/>
      <c r="H142" s="294"/>
      <c r="I142" s="294"/>
      <c r="J142" s="132" t="s">
        <v>131</v>
      </c>
      <c r="K142" s="133">
        <v>0.1</v>
      </c>
      <c r="L142" s="293"/>
      <c r="M142" s="293"/>
      <c r="N142" s="293">
        <f>ROUND(L142*K142,2)</f>
        <v>0</v>
      </c>
      <c r="O142" s="293"/>
      <c r="P142" s="293"/>
      <c r="Q142" s="293"/>
      <c r="R142" s="134"/>
      <c r="T142" s="135"/>
      <c r="U142" s="40"/>
      <c r="V142" s="136"/>
      <c r="W142" s="136"/>
      <c r="X142" s="136"/>
      <c r="Y142" s="136"/>
      <c r="Z142" s="136"/>
      <c r="AA142" s="137"/>
    </row>
    <row r="143" spans="2:27" s="1" customFormat="1" ht="38.25" customHeight="1">
      <c r="B143" s="129"/>
      <c r="C143" s="130">
        <v>16</v>
      </c>
      <c r="D143" s="130" t="s">
        <v>123</v>
      </c>
      <c r="E143" s="131" t="s">
        <v>320</v>
      </c>
      <c r="F143" s="294" t="s">
        <v>321</v>
      </c>
      <c r="G143" s="294"/>
      <c r="H143" s="294"/>
      <c r="I143" s="294"/>
      <c r="J143" s="132" t="s">
        <v>131</v>
      </c>
      <c r="K143" s="133">
        <v>0.1</v>
      </c>
      <c r="L143" s="293"/>
      <c r="M143" s="293"/>
      <c r="N143" s="293">
        <f>ROUND(L143*K143,2)</f>
        <v>0</v>
      </c>
      <c r="O143" s="293"/>
      <c r="P143" s="293"/>
      <c r="Q143" s="293"/>
      <c r="R143" s="134"/>
      <c r="T143" s="135"/>
      <c r="U143" s="40"/>
      <c r="V143" s="136"/>
      <c r="W143" s="136"/>
      <c r="X143" s="136"/>
      <c r="Y143" s="136"/>
      <c r="Z143" s="136"/>
      <c r="AA143" s="137"/>
    </row>
    <row r="144" spans="2:27" s="1" customFormat="1" ht="38.25" customHeight="1">
      <c r="B144" s="129"/>
      <c r="C144" s="130">
        <v>17</v>
      </c>
      <c r="D144" s="130" t="s">
        <v>123</v>
      </c>
      <c r="E144" s="131" t="s">
        <v>322</v>
      </c>
      <c r="F144" s="294" t="s">
        <v>323</v>
      </c>
      <c r="G144" s="294"/>
      <c r="H144" s="294"/>
      <c r="I144" s="294"/>
      <c r="J144" s="132" t="s">
        <v>131</v>
      </c>
      <c r="K144" s="133">
        <v>0.1</v>
      </c>
      <c r="L144" s="293"/>
      <c r="M144" s="293"/>
      <c r="N144" s="293">
        <f>ROUND(L144*K144,2)</f>
        <v>0</v>
      </c>
      <c r="O144" s="293"/>
      <c r="P144" s="293"/>
      <c r="Q144" s="293"/>
      <c r="R144" s="134"/>
      <c r="T144" s="135"/>
      <c r="U144" s="40"/>
      <c r="V144" s="136"/>
      <c r="W144" s="136"/>
      <c r="X144" s="136"/>
      <c r="Y144" s="136"/>
      <c r="Z144" s="136"/>
      <c r="AA144" s="137"/>
    </row>
    <row r="145" spans="2:30" s="9" customFormat="1" ht="29.9" customHeight="1">
      <c r="B145" s="121"/>
      <c r="C145" s="122"/>
      <c r="D145" s="128" t="s">
        <v>103</v>
      </c>
      <c r="E145" s="128"/>
      <c r="F145" s="128"/>
      <c r="G145" s="128"/>
      <c r="H145" s="128"/>
      <c r="I145" s="128"/>
      <c r="J145" s="128"/>
      <c r="K145" s="128"/>
      <c r="L145" s="128"/>
      <c r="M145" s="128"/>
      <c r="N145" s="304">
        <f>SUM(N146)</f>
        <v>0</v>
      </c>
      <c r="O145" s="305"/>
      <c r="P145" s="305"/>
      <c r="Q145" s="305"/>
      <c r="R145" s="124"/>
      <c r="T145" s="125"/>
      <c r="U145" s="122"/>
      <c r="V145" s="122"/>
      <c r="W145" s="126"/>
      <c r="X145" s="122"/>
      <c r="Y145" s="126"/>
      <c r="Z145" s="122"/>
      <c r="AA145" s="127"/>
      <c r="AD145" s="1"/>
    </row>
    <row r="146" spans="2:27" s="1" customFormat="1" ht="25.5" customHeight="1">
      <c r="B146" s="129"/>
      <c r="C146" s="130">
        <v>18</v>
      </c>
      <c r="D146" s="130" t="s">
        <v>123</v>
      </c>
      <c r="E146" s="131" t="s">
        <v>129</v>
      </c>
      <c r="F146" s="294" t="s">
        <v>130</v>
      </c>
      <c r="G146" s="294"/>
      <c r="H146" s="294"/>
      <c r="I146" s="294"/>
      <c r="J146" s="132" t="s">
        <v>131</v>
      </c>
      <c r="K146" s="133">
        <v>0.2</v>
      </c>
      <c r="L146" s="293"/>
      <c r="M146" s="293"/>
      <c r="N146" s="293">
        <f>ROUND(L146*K146,2)</f>
        <v>0</v>
      </c>
      <c r="O146" s="293"/>
      <c r="P146" s="293"/>
      <c r="Q146" s="293"/>
      <c r="R146" s="134"/>
      <c r="T146" s="135"/>
      <c r="U146" s="40"/>
      <c r="V146" s="136"/>
      <c r="W146" s="136"/>
      <c r="X146" s="136"/>
      <c r="Y146" s="136"/>
      <c r="Z146" s="136"/>
      <c r="AA146" s="137"/>
    </row>
    <row r="147" spans="2:30" s="9" customFormat="1" ht="37.4" customHeight="1">
      <c r="B147" s="121"/>
      <c r="C147" s="122"/>
      <c r="D147" s="123" t="s">
        <v>104</v>
      </c>
      <c r="E147" s="123"/>
      <c r="F147" s="123"/>
      <c r="G147" s="123"/>
      <c r="H147" s="123"/>
      <c r="I147" s="123"/>
      <c r="J147" s="123"/>
      <c r="K147" s="123"/>
      <c r="L147" s="123"/>
      <c r="M147" s="123"/>
      <c r="N147" s="306">
        <f>+N148++N159+N162+N165</f>
        <v>0</v>
      </c>
      <c r="O147" s="307"/>
      <c r="P147" s="307"/>
      <c r="Q147" s="307"/>
      <c r="R147" s="124"/>
      <c r="T147" s="125"/>
      <c r="U147" s="122"/>
      <c r="V147" s="122"/>
      <c r="W147" s="126"/>
      <c r="X147" s="122"/>
      <c r="Y147" s="126"/>
      <c r="Z147" s="122"/>
      <c r="AA147" s="127"/>
      <c r="AD147" s="1"/>
    </row>
    <row r="148" spans="2:30" s="9" customFormat="1" ht="29.9" customHeight="1">
      <c r="B148" s="121"/>
      <c r="C148" s="122"/>
      <c r="D148" s="128" t="s">
        <v>353</v>
      </c>
      <c r="E148" s="128"/>
      <c r="F148" s="128"/>
      <c r="G148" s="128"/>
      <c r="H148" s="128"/>
      <c r="I148" s="128"/>
      <c r="J148" s="128"/>
      <c r="K148" s="128"/>
      <c r="L148" s="128"/>
      <c r="M148" s="128"/>
      <c r="N148" s="304">
        <f>SUM(N149:Q158)</f>
        <v>0</v>
      </c>
      <c r="O148" s="305"/>
      <c r="P148" s="305"/>
      <c r="Q148" s="305"/>
      <c r="R148" s="124"/>
      <c r="T148" s="125"/>
      <c r="U148" s="122"/>
      <c r="V148" s="122"/>
      <c r="W148" s="126"/>
      <c r="X148" s="122"/>
      <c r="Y148" s="126"/>
      <c r="Z148" s="122"/>
      <c r="AA148" s="127"/>
      <c r="AD148" s="1"/>
    </row>
    <row r="149" spans="2:27" s="1" customFormat="1" ht="38.25" customHeight="1">
      <c r="B149" s="129"/>
      <c r="C149" s="130">
        <v>19</v>
      </c>
      <c r="D149" s="130" t="s">
        <v>123</v>
      </c>
      <c r="E149" s="131" t="s">
        <v>354</v>
      </c>
      <c r="F149" s="294" t="s">
        <v>395</v>
      </c>
      <c r="G149" s="294"/>
      <c r="H149" s="294"/>
      <c r="I149" s="294"/>
      <c r="J149" s="132" t="s">
        <v>160</v>
      </c>
      <c r="K149" s="133">
        <v>2</v>
      </c>
      <c r="L149" s="293"/>
      <c r="M149" s="293"/>
      <c r="N149" s="293">
        <f aca="true" t="shared" si="1" ref="N149:N152">ROUND(L149*K149,2)</f>
        <v>0</v>
      </c>
      <c r="O149" s="293"/>
      <c r="P149" s="293"/>
      <c r="Q149" s="293"/>
      <c r="R149" s="134"/>
      <c r="T149" s="135"/>
      <c r="U149" s="40"/>
      <c r="V149" s="136"/>
      <c r="W149" s="136"/>
      <c r="X149" s="136"/>
      <c r="Y149" s="136"/>
      <c r="Z149" s="136"/>
      <c r="AA149" s="137"/>
    </row>
    <row r="150" spans="2:27" s="1" customFormat="1" ht="43.5" customHeight="1">
      <c r="B150" s="129"/>
      <c r="C150" s="130">
        <v>20</v>
      </c>
      <c r="D150" s="130" t="s">
        <v>123</v>
      </c>
      <c r="E150" s="131" t="s">
        <v>394</v>
      </c>
      <c r="F150" s="294" t="s">
        <v>605</v>
      </c>
      <c r="G150" s="294"/>
      <c r="H150" s="294"/>
      <c r="I150" s="294"/>
      <c r="J150" s="132" t="s">
        <v>160</v>
      </c>
      <c r="K150" s="133">
        <v>2</v>
      </c>
      <c r="L150" s="293"/>
      <c r="M150" s="293"/>
      <c r="N150" s="293">
        <f t="shared" si="1"/>
        <v>0</v>
      </c>
      <c r="O150" s="293"/>
      <c r="P150" s="293"/>
      <c r="Q150" s="293"/>
      <c r="R150" s="134"/>
      <c r="T150" s="135"/>
      <c r="U150" s="40"/>
      <c r="V150" s="136"/>
      <c r="W150" s="136"/>
      <c r="X150" s="136"/>
      <c r="Y150" s="136"/>
      <c r="Z150" s="136"/>
      <c r="AA150" s="137"/>
    </row>
    <row r="151" spans="2:27" s="1" customFormat="1" ht="38.25" customHeight="1">
      <c r="B151" s="129"/>
      <c r="C151" s="130">
        <v>21</v>
      </c>
      <c r="D151" s="130" t="s">
        <v>123</v>
      </c>
      <c r="E151" s="131" t="s">
        <v>398</v>
      </c>
      <c r="F151" s="294" t="s">
        <v>396</v>
      </c>
      <c r="G151" s="294"/>
      <c r="H151" s="294"/>
      <c r="I151" s="294"/>
      <c r="J151" s="132" t="s">
        <v>160</v>
      </c>
      <c r="K151" s="133">
        <v>2</v>
      </c>
      <c r="L151" s="293"/>
      <c r="M151" s="293"/>
      <c r="N151" s="293">
        <f t="shared" si="1"/>
        <v>0</v>
      </c>
      <c r="O151" s="293"/>
      <c r="P151" s="293"/>
      <c r="Q151" s="293"/>
      <c r="R151" s="134"/>
      <c r="T151" s="135"/>
      <c r="U151" s="40"/>
      <c r="V151" s="136"/>
      <c r="W151" s="136"/>
      <c r="X151" s="136"/>
      <c r="Y151" s="136"/>
      <c r="Z151" s="136"/>
      <c r="AA151" s="137"/>
    </row>
    <row r="152" spans="2:27" s="1" customFormat="1" ht="38.25" customHeight="1">
      <c r="B152" s="129"/>
      <c r="C152" s="130">
        <v>22</v>
      </c>
      <c r="D152" s="130" t="s">
        <v>123</v>
      </c>
      <c r="E152" s="131" t="s">
        <v>606</v>
      </c>
      <c r="F152" s="294" t="s">
        <v>608</v>
      </c>
      <c r="G152" s="294"/>
      <c r="H152" s="294"/>
      <c r="I152" s="294"/>
      <c r="J152" s="132" t="s">
        <v>160</v>
      </c>
      <c r="K152" s="133">
        <v>1</v>
      </c>
      <c r="L152" s="293"/>
      <c r="M152" s="293"/>
      <c r="N152" s="293">
        <f t="shared" si="1"/>
        <v>0</v>
      </c>
      <c r="O152" s="293"/>
      <c r="P152" s="293"/>
      <c r="Q152" s="293"/>
      <c r="R152" s="134"/>
      <c r="T152" s="135"/>
      <c r="U152" s="40"/>
      <c r="V152" s="136"/>
      <c r="W152" s="136"/>
      <c r="X152" s="136"/>
      <c r="Y152" s="136"/>
      <c r="Z152" s="136"/>
      <c r="AA152" s="137"/>
    </row>
    <row r="153" spans="2:27" s="1" customFormat="1" ht="38.25" customHeight="1">
      <c r="B153" s="129"/>
      <c r="C153" s="130">
        <v>23</v>
      </c>
      <c r="D153" s="130" t="s">
        <v>123</v>
      </c>
      <c r="E153" s="131" t="s">
        <v>606</v>
      </c>
      <c r="F153" s="294" t="s">
        <v>609</v>
      </c>
      <c r="G153" s="294"/>
      <c r="H153" s="294"/>
      <c r="I153" s="294"/>
      <c r="J153" s="132" t="s">
        <v>160</v>
      </c>
      <c r="K153" s="133">
        <v>2</v>
      </c>
      <c r="L153" s="293"/>
      <c r="M153" s="293"/>
      <c r="N153" s="293">
        <f aca="true" t="shared" si="2" ref="N153:N158">ROUND(L153*K153,2)</f>
        <v>0</v>
      </c>
      <c r="O153" s="293"/>
      <c r="P153" s="293"/>
      <c r="Q153" s="293"/>
      <c r="R153" s="134"/>
      <c r="T153" s="135"/>
      <c r="U153" s="40"/>
      <c r="V153" s="136"/>
      <c r="W153" s="136"/>
      <c r="X153" s="136"/>
      <c r="Y153" s="136"/>
      <c r="Z153" s="136"/>
      <c r="AA153" s="137"/>
    </row>
    <row r="154" spans="2:27" s="1" customFormat="1" ht="58.5" customHeight="1">
      <c r="B154" s="129"/>
      <c r="C154" s="130">
        <v>24</v>
      </c>
      <c r="D154" s="130" t="s">
        <v>123</v>
      </c>
      <c r="E154" s="131" t="s">
        <v>606</v>
      </c>
      <c r="F154" s="294" t="s">
        <v>397</v>
      </c>
      <c r="G154" s="294"/>
      <c r="H154" s="294"/>
      <c r="I154" s="294"/>
      <c r="J154" s="132" t="s">
        <v>160</v>
      </c>
      <c r="K154" s="133">
        <v>1</v>
      </c>
      <c r="L154" s="293"/>
      <c r="M154" s="293"/>
      <c r="N154" s="293">
        <f t="shared" si="2"/>
        <v>0</v>
      </c>
      <c r="O154" s="293"/>
      <c r="P154" s="293"/>
      <c r="Q154" s="293"/>
      <c r="R154" s="134"/>
      <c r="T154" s="135"/>
      <c r="U154" s="40"/>
      <c r="V154" s="136"/>
      <c r="W154" s="136"/>
      <c r="X154" s="136"/>
      <c r="Y154" s="136"/>
      <c r="Z154" s="136"/>
      <c r="AA154" s="137"/>
    </row>
    <row r="155" spans="2:27" s="1" customFormat="1" ht="53.25" customHeight="1">
      <c r="B155" s="129"/>
      <c r="C155" s="130">
        <v>25</v>
      </c>
      <c r="D155" s="130" t="s">
        <v>123</v>
      </c>
      <c r="E155" s="131" t="s">
        <v>606</v>
      </c>
      <c r="F155" s="294" t="s">
        <v>397</v>
      </c>
      <c r="G155" s="294"/>
      <c r="H155" s="294"/>
      <c r="I155" s="294"/>
      <c r="J155" s="132" t="s">
        <v>160</v>
      </c>
      <c r="K155" s="133">
        <v>2</v>
      </c>
      <c r="L155" s="293"/>
      <c r="M155" s="293"/>
      <c r="N155" s="293">
        <f t="shared" si="2"/>
        <v>0</v>
      </c>
      <c r="O155" s="293"/>
      <c r="P155" s="293"/>
      <c r="Q155" s="293"/>
      <c r="R155" s="134"/>
      <c r="T155" s="135"/>
      <c r="U155" s="40"/>
      <c r="V155" s="136"/>
      <c r="W155" s="136"/>
      <c r="X155" s="136"/>
      <c r="Y155" s="136"/>
      <c r="Z155" s="136"/>
      <c r="AA155" s="137"/>
    </row>
    <row r="156" spans="2:27" s="1" customFormat="1" ht="53.25" customHeight="1">
      <c r="B156" s="129"/>
      <c r="C156" s="130">
        <v>26</v>
      </c>
      <c r="D156" s="130" t="s">
        <v>123</v>
      </c>
      <c r="E156" s="131" t="s">
        <v>606</v>
      </c>
      <c r="F156" s="294" t="s">
        <v>610</v>
      </c>
      <c r="G156" s="294"/>
      <c r="H156" s="294"/>
      <c r="I156" s="294"/>
      <c r="J156" s="132" t="s">
        <v>160</v>
      </c>
      <c r="K156" s="133">
        <v>1</v>
      </c>
      <c r="L156" s="293"/>
      <c r="M156" s="293"/>
      <c r="N156" s="293">
        <f t="shared" si="2"/>
        <v>0</v>
      </c>
      <c r="O156" s="293"/>
      <c r="P156" s="293"/>
      <c r="Q156" s="293"/>
      <c r="R156" s="134"/>
      <c r="T156" s="135"/>
      <c r="U156" s="40"/>
      <c r="V156" s="136"/>
      <c r="W156" s="136"/>
      <c r="X156" s="136"/>
      <c r="Y156" s="136"/>
      <c r="Z156" s="136"/>
      <c r="AA156" s="137"/>
    </row>
    <row r="157" spans="2:27" s="1" customFormat="1" ht="53.25" customHeight="1">
      <c r="B157" s="129"/>
      <c r="C157" s="130">
        <v>27</v>
      </c>
      <c r="D157" s="130" t="s">
        <v>123</v>
      </c>
      <c r="E157" s="131" t="s">
        <v>606</v>
      </c>
      <c r="F157" s="294" t="s">
        <v>611</v>
      </c>
      <c r="G157" s="294"/>
      <c r="H157" s="294"/>
      <c r="I157" s="294"/>
      <c r="J157" s="132" t="s">
        <v>160</v>
      </c>
      <c r="K157" s="133">
        <v>1</v>
      </c>
      <c r="L157" s="293"/>
      <c r="M157" s="293"/>
      <c r="N157" s="293">
        <f aca="true" t="shared" si="3" ref="N157">ROUND(L157*K157,2)</f>
        <v>0</v>
      </c>
      <c r="O157" s="293"/>
      <c r="P157" s="293"/>
      <c r="Q157" s="293"/>
      <c r="R157" s="134"/>
      <c r="T157" s="135"/>
      <c r="U157" s="40"/>
      <c r="V157" s="136"/>
      <c r="W157" s="136"/>
      <c r="X157" s="136"/>
      <c r="Y157" s="136"/>
      <c r="Z157" s="136"/>
      <c r="AA157" s="137"/>
    </row>
    <row r="158" spans="2:27" s="1" customFormat="1" ht="38.25" customHeight="1">
      <c r="B158" s="129"/>
      <c r="C158" s="130">
        <v>28</v>
      </c>
      <c r="D158" s="130" t="s">
        <v>123</v>
      </c>
      <c r="E158" s="131" t="s">
        <v>399</v>
      </c>
      <c r="F158" s="294" t="s">
        <v>607</v>
      </c>
      <c r="G158" s="294"/>
      <c r="H158" s="294"/>
      <c r="I158" s="294"/>
      <c r="J158" s="132" t="s">
        <v>160</v>
      </c>
      <c r="K158" s="133">
        <v>2</v>
      </c>
      <c r="L158" s="293"/>
      <c r="M158" s="293"/>
      <c r="N158" s="293">
        <f t="shared" si="2"/>
        <v>0</v>
      </c>
      <c r="O158" s="293"/>
      <c r="P158" s="293"/>
      <c r="Q158" s="293"/>
      <c r="R158" s="134"/>
      <c r="T158" s="135"/>
      <c r="U158" s="40"/>
      <c r="V158" s="136"/>
      <c r="W158" s="136"/>
      <c r="X158" s="136"/>
      <c r="Y158" s="136"/>
      <c r="Z158" s="136"/>
      <c r="AA158" s="137"/>
    </row>
    <row r="159" spans="2:31" s="9" customFormat="1" ht="29.9" customHeight="1">
      <c r="B159" s="121"/>
      <c r="C159" s="122"/>
      <c r="D159" s="128" t="s">
        <v>290</v>
      </c>
      <c r="E159" s="128"/>
      <c r="F159" s="128"/>
      <c r="G159" s="128"/>
      <c r="H159" s="128"/>
      <c r="I159" s="128"/>
      <c r="J159" s="128"/>
      <c r="K159" s="128"/>
      <c r="L159" s="128"/>
      <c r="M159" s="128"/>
      <c r="N159" s="304">
        <f>SUM(N160:Q161)</f>
        <v>0</v>
      </c>
      <c r="O159" s="305"/>
      <c r="P159" s="305"/>
      <c r="Q159" s="305"/>
      <c r="R159" s="124"/>
      <c r="T159" s="125"/>
      <c r="U159" s="122"/>
      <c r="V159" s="122"/>
      <c r="W159" s="126"/>
      <c r="X159" s="122"/>
      <c r="Y159" s="126"/>
      <c r="Z159" s="122"/>
      <c r="AA159" s="127"/>
      <c r="AD159" s="1"/>
      <c r="AE159" s="1"/>
    </row>
    <row r="160" spans="2:27" s="1" customFormat="1" ht="50.25" customHeight="1">
      <c r="B160" s="129"/>
      <c r="C160" s="130">
        <v>29</v>
      </c>
      <c r="D160" s="130" t="s">
        <v>123</v>
      </c>
      <c r="E160" s="131" t="s">
        <v>600</v>
      </c>
      <c r="F160" s="294" t="s">
        <v>612</v>
      </c>
      <c r="G160" s="294"/>
      <c r="H160" s="294"/>
      <c r="I160" s="294"/>
      <c r="J160" s="132" t="s">
        <v>160</v>
      </c>
      <c r="K160" s="133">
        <v>1</v>
      </c>
      <c r="L160" s="293"/>
      <c r="M160" s="293"/>
      <c r="N160" s="293">
        <f>ROUND(L160*K160,2)</f>
        <v>0</v>
      </c>
      <c r="O160" s="293"/>
      <c r="P160" s="293"/>
      <c r="Q160" s="293"/>
      <c r="R160" s="134"/>
      <c r="T160" s="135"/>
      <c r="U160" s="40"/>
      <c r="V160" s="136"/>
      <c r="W160" s="136"/>
      <c r="X160" s="136"/>
      <c r="Y160" s="136"/>
      <c r="Z160" s="136"/>
      <c r="AA160" s="137"/>
    </row>
    <row r="161" spans="2:27" s="1" customFormat="1" ht="60" customHeight="1">
      <c r="B161" s="129"/>
      <c r="C161" s="130">
        <v>30</v>
      </c>
      <c r="D161" s="130" t="s">
        <v>138</v>
      </c>
      <c r="E161" s="131" t="s">
        <v>601</v>
      </c>
      <c r="F161" s="294" t="s">
        <v>613</v>
      </c>
      <c r="G161" s="294"/>
      <c r="H161" s="294"/>
      <c r="I161" s="294"/>
      <c r="J161" s="132" t="s">
        <v>160</v>
      </c>
      <c r="K161" s="133">
        <v>1</v>
      </c>
      <c r="L161" s="293"/>
      <c r="M161" s="293"/>
      <c r="N161" s="293">
        <f>ROUND(L161*K161,2)</f>
        <v>0</v>
      </c>
      <c r="O161" s="293"/>
      <c r="P161" s="293"/>
      <c r="Q161" s="293"/>
      <c r="R161" s="134"/>
      <c r="T161" s="135"/>
      <c r="U161" s="40"/>
      <c r="V161" s="136"/>
      <c r="W161" s="136"/>
      <c r="X161" s="136"/>
      <c r="Y161" s="136"/>
      <c r="Z161" s="136"/>
      <c r="AA161" s="137"/>
    </row>
    <row r="162" spans="2:30" s="9" customFormat="1" ht="29.9" customHeight="1">
      <c r="B162" s="121"/>
      <c r="C162" s="122"/>
      <c r="D162" s="128" t="s">
        <v>291</v>
      </c>
      <c r="E162" s="128"/>
      <c r="F162" s="128"/>
      <c r="G162" s="128"/>
      <c r="H162" s="128"/>
      <c r="I162" s="128"/>
      <c r="J162" s="128"/>
      <c r="K162" s="128"/>
      <c r="L162" s="128"/>
      <c r="M162" s="128"/>
      <c r="N162" s="304">
        <f>SUM(N163:Q164)</f>
        <v>0</v>
      </c>
      <c r="O162" s="305"/>
      <c r="P162" s="305"/>
      <c r="Q162" s="305"/>
      <c r="R162" s="124"/>
      <c r="T162" s="125"/>
      <c r="U162" s="122"/>
      <c r="V162" s="122"/>
      <c r="W162" s="126"/>
      <c r="X162" s="122"/>
      <c r="Y162" s="126"/>
      <c r="Z162" s="122"/>
      <c r="AA162" s="127"/>
      <c r="AD162" s="1"/>
    </row>
    <row r="163" spans="2:27" s="1" customFormat="1" ht="25.5" customHeight="1">
      <c r="B163" s="129"/>
      <c r="C163" s="130">
        <v>31</v>
      </c>
      <c r="D163" s="130" t="s">
        <v>123</v>
      </c>
      <c r="E163" s="131" t="s">
        <v>324</v>
      </c>
      <c r="F163" s="294" t="s">
        <v>325</v>
      </c>
      <c r="G163" s="294"/>
      <c r="H163" s="294"/>
      <c r="I163" s="294"/>
      <c r="J163" s="132" t="s">
        <v>160</v>
      </c>
      <c r="K163" s="133">
        <v>1</v>
      </c>
      <c r="L163" s="293"/>
      <c r="M163" s="293"/>
      <c r="N163" s="293">
        <f>ROUND(L163*K163,2)</f>
        <v>0</v>
      </c>
      <c r="O163" s="293"/>
      <c r="P163" s="293"/>
      <c r="Q163" s="293"/>
      <c r="R163" s="134"/>
      <c r="T163" s="135"/>
      <c r="U163" s="40"/>
      <c r="V163" s="136"/>
      <c r="W163" s="136"/>
      <c r="X163" s="136"/>
      <c r="Y163" s="136"/>
      <c r="Z163" s="136"/>
      <c r="AA163" s="137"/>
    </row>
    <row r="164" spans="2:27" s="1" customFormat="1" ht="25.5" customHeight="1">
      <c r="B164" s="129"/>
      <c r="C164" s="130">
        <v>32</v>
      </c>
      <c r="D164" s="130" t="s">
        <v>138</v>
      </c>
      <c r="E164" s="131" t="s">
        <v>326</v>
      </c>
      <c r="F164" s="294" t="s">
        <v>400</v>
      </c>
      <c r="G164" s="294"/>
      <c r="H164" s="294"/>
      <c r="I164" s="294"/>
      <c r="J164" s="132" t="s">
        <v>160</v>
      </c>
      <c r="K164" s="133">
        <v>1</v>
      </c>
      <c r="L164" s="293"/>
      <c r="M164" s="293"/>
      <c r="N164" s="293">
        <f>ROUND(L164*K164,2)</f>
        <v>0</v>
      </c>
      <c r="O164" s="293"/>
      <c r="P164" s="293"/>
      <c r="Q164" s="293"/>
      <c r="R164" s="134"/>
      <c r="T164" s="135"/>
      <c r="U164" s="40"/>
      <c r="V164" s="136"/>
      <c r="W164" s="136"/>
      <c r="X164" s="136"/>
      <c r="Y164" s="136"/>
      <c r="Z164" s="136"/>
      <c r="AA164" s="137"/>
    </row>
    <row r="165" spans="2:30" s="9" customFormat="1" ht="29.9" customHeight="1">
      <c r="B165" s="121"/>
      <c r="C165" s="122"/>
      <c r="D165" s="128" t="s">
        <v>292</v>
      </c>
      <c r="E165" s="128"/>
      <c r="F165" s="128"/>
      <c r="G165" s="128"/>
      <c r="H165" s="128"/>
      <c r="I165" s="128"/>
      <c r="J165" s="128"/>
      <c r="K165" s="128"/>
      <c r="L165" s="128"/>
      <c r="M165" s="128"/>
      <c r="N165" s="304">
        <f>SUM(N166:Q169)</f>
        <v>0</v>
      </c>
      <c r="O165" s="305"/>
      <c r="P165" s="305"/>
      <c r="Q165" s="305"/>
      <c r="R165" s="124"/>
      <c r="T165" s="125"/>
      <c r="U165" s="122"/>
      <c r="V165" s="122"/>
      <c r="W165" s="126"/>
      <c r="X165" s="122"/>
      <c r="Y165" s="126"/>
      <c r="Z165" s="122"/>
      <c r="AA165" s="127"/>
      <c r="AD165" s="1"/>
    </row>
    <row r="166" spans="2:27" s="1" customFormat="1" ht="38.25" customHeight="1">
      <c r="B166" s="129"/>
      <c r="C166" s="130">
        <v>33</v>
      </c>
      <c r="D166" s="130" t="s">
        <v>123</v>
      </c>
      <c r="E166" s="131" t="s">
        <v>327</v>
      </c>
      <c r="F166" s="294" t="s">
        <v>328</v>
      </c>
      <c r="G166" s="294"/>
      <c r="H166" s="294"/>
      <c r="I166" s="294"/>
      <c r="J166" s="132" t="s">
        <v>124</v>
      </c>
      <c r="K166" s="133">
        <v>63.7</v>
      </c>
      <c r="L166" s="293"/>
      <c r="M166" s="293"/>
      <c r="N166" s="293">
        <f>ROUND(L166*K166,2)</f>
        <v>0</v>
      </c>
      <c r="O166" s="293"/>
      <c r="P166" s="293"/>
      <c r="Q166" s="293"/>
      <c r="R166" s="134"/>
      <c r="T166" s="135"/>
      <c r="U166" s="40"/>
      <c r="V166" s="136"/>
      <c r="W166" s="136"/>
      <c r="X166" s="136"/>
      <c r="Y166" s="136"/>
      <c r="Z166" s="136"/>
      <c r="AA166" s="137"/>
    </row>
    <row r="167" spans="2:27" s="1" customFormat="1" ht="25.5" customHeight="1">
      <c r="B167" s="129"/>
      <c r="C167" s="130">
        <v>34</v>
      </c>
      <c r="D167" s="130" t="s">
        <v>138</v>
      </c>
      <c r="E167" s="131" t="s">
        <v>329</v>
      </c>
      <c r="F167" s="294" t="s">
        <v>330</v>
      </c>
      <c r="G167" s="294"/>
      <c r="H167" s="294"/>
      <c r="I167" s="294"/>
      <c r="J167" s="132" t="s">
        <v>124</v>
      </c>
      <c r="K167" s="133">
        <v>63.7</v>
      </c>
      <c r="L167" s="293"/>
      <c r="M167" s="293"/>
      <c r="N167" s="293">
        <f>ROUND(L167*K167,2)</f>
        <v>0</v>
      </c>
      <c r="O167" s="293"/>
      <c r="P167" s="293"/>
      <c r="Q167" s="293"/>
      <c r="R167" s="134"/>
      <c r="T167" s="135"/>
      <c r="U167" s="40"/>
      <c r="V167" s="136"/>
      <c r="W167" s="136"/>
      <c r="X167" s="136"/>
      <c r="Y167" s="136"/>
      <c r="Z167" s="136"/>
      <c r="AA167" s="137"/>
    </row>
    <row r="168" spans="2:27" s="1" customFormat="1" ht="38.25" customHeight="1">
      <c r="B168" s="129"/>
      <c r="C168" s="130">
        <v>35</v>
      </c>
      <c r="D168" s="130" t="s">
        <v>123</v>
      </c>
      <c r="E168" s="131" t="s">
        <v>331</v>
      </c>
      <c r="F168" s="294" t="s">
        <v>332</v>
      </c>
      <c r="G168" s="294"/>
      <c r="H168" s="294"/>
      <c r="I168" s="294"/>
      <c r="J168" s="132" t="s">
        <v>124</v>
      </c>
      <c r="K168" s="133">
        <v>195</v>
      </c>
      <c r="L168" s="293"/>
      <c r="M168" s="293"/>
      <c r="N168" s="293">
        <f>ROUND(L168*K168,2)</f>
        <v>0</v>
      </c>
      <c r="O168" s="293"/>
      <c r="P168" s="293"/>
      <c r="Q168" s="293"/>
      <c r="R168" s="134"/>
      <c r="T168" s="135"/>
      <c r="U168" s="40"/>
      <c r="V168" s="136"/>
      <c r="W168" s="136"/>
      <c r="X168" s="136"/>
      <c r="Y168" s="136"/>
      <c r="Z168" s="136"/>
      <c r="AA168" s="137"/>
    </row>
    <row r="169" spans="2:27" s="1" customFormat="1" ht="38.25" customHeight="1">
      <c r="B169" s="129"/>
      <c r="C169" s="130">
        <v>36</v>
      </c>
      <c r="D169" s="130" t="s">
        <v>123</v>
      </c>
      <c r="E169" s="131" t="s">
        <v>333</v>
      </c>
      <c r="F169" s="294" t="s">
        <v>334</v>
      </c>
      <c r="G169" s="294"/>
      <c r="H169" s="294"/>
      <c r="I169" s="294"/>
      <c r="J169" s="132" t="s">
        <v>124</v>
      </c>
      <c r="K169" s="133">
        <v>195</v>
      </c>
      <c r="L169" s="293"/>
      <c r="M169" s="293"/>
      <c r="N169" s="293">
        <f>ROUND(L169*K169,2)</f>
        <v>0</v>
      </c>
      <c r="O169" s="293"/>
      <c r="P169" s="293"/>
      <c r="Q169" s="293"/>
      <c r="R169" s="134"/>
      <c r="T169" s="135"/>
      <c r="U169" s="40"/>
      <c r="V169" s="136"/>
      <c r="W169" s="136"/>
      <c r="X169" s="136"/>
      <c r="Y169" s="136"/>
      <c r="Z169" s="136"/>
      <c r="AA169" s="137"/>
    </row>
    <row r="170" spans="2:18" s="1" customFormat="1" ht="7" customHeight="1">
      <c r="B170" s="55"/>
      <c r="C170" s="56"/>
      <c r="D170" s="56"/>
      <c r="E170" s="56"/>
      <c r="F170" s="56"/>
      <c r="G170" s="56"/>
      <c r="H170" s="56"/>
      <c r="I170" s="56"/>
      <c r="J170" s="56"/>
      <c r="K170" s="56"/>
      <c r="L170" s="56"/>
      <c r="M170" s="56"/>
      <c r="N170" s="56"/>
      <c r="O170" s="56"/>
      <c r="P170" s="56"/>
      <c r="Q170" s="56"/>
      <c r="R170" s="57"/>
    </row>
  </sheetData>
  <mergeCells count="183">
    <mergeCell ref="C2:Q2"/>
    <mergeCell ref="C4:Q4"/>
    <mergeCell ref="F6:P6"/>
    <mergeCell ref="F7:P7"/>
    <mergeCell ref="O9:P9"/>
    <mergeCell ref="O11:P11"/>
    <mergeCell ref="O12:P12"/>
    <mergeCell ref="O14:P14"/>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97:Q97"/>
    <mergeCell ref="N98:Q98"/>
    <mergeCell ref="N99:Q99"/>
    <mergeCell ref="N89:Q89"/>
    <mergeCell ref="N90:Q90"/>
    <mergeCell ref="N91:Q91"/>
    <mergeCell ref="N92:Q92"/>
    <mergeCell ref="N93:Q93"/>
    <mergeCell ref="N94:Q94"/>
    <mergeCell ref="N95:Q95"/>
    <mergeCell ref="N96:Q96"/>
    <mergeCell ref="F123:I123"/>
    <mergeCell ref="L123:M123"/>
    <mergeCell ref="N123:Q123"/>
    <mergeCell ref="N101:Q101"/>
    <mergeCell ref="L103:Q103"/>
    <mergeCell ref="C109:Q109"/>
    <mergeCell ref="F111:P111"/>
    <mergeCell ref="F112:P112"/>
    <mergeCell ref="M114:P114"/>
    <mergeCell ref="M116:Q116"/>
    <mergeCell ref="M117:Q117"/>
    <mergeCell ref="F119:I119"/>
    <mergeCell ref="L119:M119"/>
    <mergeCell ref="N119:Q119"/>
    <mergeCell ref="F128:I128"/>
    <mergeCell ref="L128:M128"/>
    <mergeCell ref="N128:Q128"/>
    <mergeCell ref="F125:I125"/>
    <mergeCell ref="L125:M125"/>
    <mergeCell ref="N125:Q125"/>
    <mergeCell ref="F126:I126"/>
    <mergeCell ref="L126:M126"/>
    <mergeCell ref="N126:Q126"/>
    <mergeCell ref="F127:I127"/>
    <mergeCell ref="L127:M127"/>
    <mergeCell ref="N127:Q127"/>
    <mergeCell ref="F131:I131"/>
    <mergeCell ref="L131:M131"/>
    <mergeCell ref="N131:Q131"/>
    <mergeCell ref="F132:I132"/>
    <mergeCell ref="L132:M132"/>
    <mergeCell ref="N132:Q132"/>
    <mergeCell ref="F129:I129"/>
    <mergeCell ref="L129:M129"/>
    <mergeCell ref="N129:Q129"/>
    <mergeCell ref="F138:I138"/>
    <mergeCell ref="F139:I139"/>
    <mergeCell ref="L139:M139"/>
    <mergeCell ref="N139:Q139"/>
    <mergeCell ref="F136:I136"/>
    <mergeCell ref="F135:I135"/>
    <mergeCell ref="L135:M135"/>
    <mergeCell ref="N135:Q135"/>
    <mergeCell ref="F133:I133"/>
    <mergeCell ref="L133:M133"/>
    <mergeCell ref="N133:Q133"/>
    <mergeCell ref="F134:I134"/>
    <mergeCell ref="L134:M134"/>
    <mergeCell ref="N134:Q134"/>
    <mergeCell ref="N137:Q137"/>
    <mergeCell ref="F149:I149"/>
    <mergeCell ref="L149:M149"/>
    <mergeCell ref="N149:Q149"/>
    <mergeCell ref="F150:I150"/>
    <mergeCell ref="L150:M150"/>
    <mergeCell ref="N150:Q150"/>
    <mergeCell ref="L157:M157"/>
    <mergeCell ref="N157:Q157"/>
    <mergeCell ref="F146:I146"/>
    <mergeCell ref="L146:M146"/>
    <mergeCell ref="N146:Q146"/>
    <mergeCell ref="F154:I154"/>
    <mergeCell ref="F155:I155"/>
    <mergeCell ref="F156:I156"/>
    <mergeCell ref="F153:I153"/>
    <mergeCell ref="N147:Q147"/>
    <mergeCell ref="N148:Q148"/>
    <mergeCell ref="L160:M160"/>
    <mergeCell ref="N160:Q160"/>
    <mergeCell ref="F161:I161"/>
    <mergeCell ref="L161:M161"/>
    <mergeCell ref="N161:Q161"/>
    <mergeCell ref="F151:I151"/>
    <mergeCell ref="L151:M151"/>
    <mergeCell ref="N151:Q151"/>
    <mergeCell ref="F152:I152"/>
    <mergeCell ref="L152:M152"/>
    <mergeCell ref="N152:Q152"/>
    <mergeCell ref="L153:M153"/>
    <mergeCell ref="N153:Q153"/>
    <mergeCell ref="L154:M154"/>
    <mergeCell ref="N154:Q154"/>
    <mergeCell ref="L155:M155"/>
    <mergeCell ref="N155:Q155"/>
    <mergeCell ref="L156:M156"/>
    <mergeCell ref="N156:Q156"/>
    <mergeCell ref="F157:I157"/>
    <mergeCell ref="F158:I158"/>
    <mergeCell ref="L158:M158"/>
    <mergeCell ref="N158:Q158"/>
    <mergeCell ref="N159:Q159"/>
    <mergeCell ref="N162:Q162"/>
    <mergeCell ref="N165:Q165"/>
    <mergeCell ref="F168:I168"/>
    <mergeCell ref="L168:M168"/>
    <mergeCell ref="N168:Q168"/>
    <mergeCell ref="F169:I169"/>
    <mergeCell ref="L169:M169"/>
    <mergeCell ref="N169:Q169"/>
    <mergeCell ref="F166:I166"/>
    <mergeCell ref="L166:M166"/>
    <mergeCell ref="N166:Q166"/>
    <mergeCell ref="F167:I167"/>
    <mergeCell ref="L167:M167"/>
    <mergeCell ref="N167:Q167"/>
    <mergeCell ref="F163:I163"/>
    <mergeCell ref="L163:M163"/>
    <mergeCell ref="N163:Q163"/>
    <mergeCell ref="F164:I164"/>
    <mergeCell ref="L164:M164"/>
    <mergeCell ref="N164:Q164"/>
    <mergeCell ref="F160:I160"/>
    <mergeCell ref="H1:K1"/>
    <mergeCell ref="S2:AB2"/>
    <mergeCell ref="N120:Q120"/>
    <mergeCell ref="N121:Q121"/>
    <mergeCell ref="N122:Q122"/>
    <mergeCell ref="N124:Q124"/>
    <mergeCell ref="N130:Q130"/>
    <mergeCell ref="N140:Q140"/>
    <mergeCell ref="N145:Q145"/>
    <mergeCell ref="F142:I142"/>
    <mergeCell ref="L142:M142"/>
    <mergeCell ref="N142:Q142"/>
    <mergeCell ref="F143:I143"/>
    <mergeCell ref="L143:M143"/>
    <mergeCell ref="N143:Q143"/>
    <mergeCell ref="F144:I144"/>
    <mergeCell ref="L144:M144"/>
    <mergeCell ref="N144:Q144"/>
    <mergeCell ref="F141:I141"/>
    <mergeCell ref="L141:M141"/>
    <mergeCell ref="N141:Q141"/>
    <mergeCell ref="F137:I137"/>
    <mergeCell ref="L137:M137"/>
  </mergeCells>
  <printOptions/>
  <pageMargins left="0.5833333" right="0.5833333" top="0.5" bottom="0.4666667" header="0" footer="0"/>
  <pageSetup blackAndWhite="1" fitToHeight="100" fitToWidth="1" horizontalDpi="600" verticalDpi="600" orientation="portrait" paperSize="9" scale="95" r:id="rId1"/>
  <headerFooter>
    <oddFooter>&amp;CStrana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164"/>
  <sheetViews>
    <sheetView showGridLines="0" workbookViewId="0" topLeftCell="A1">
      <pane ySplit="1" topLeftCell="A2" activePane="bottomLeft" state="frozen"/>
      <selection pane="topLeft" activeCell="AN82" sqref="AN82:AP82"/>
      <selection pane="bottomLeft" activeCell="C4" sqref="C4:Q4"/>
    </sheetView>
  </sheetViews>
  <sheetFormatPr defaultColWidth="9.33203125" defaultRowHeight="13.5"/>
  <cols>
    <col min="1" max="1" width="8.33203125" style="178" customWidth="1"/>
    <col min="2" max="2" width="1.66796875" style="178" customWidth="1"/>
    <col min="3" max="3" width="4.16015625" style="178" customWidth="1"/>
    <col min="4" max="4" width="4.33203125" style="178" customWidth="1"/>
    <col min="5" max="5" width="17.16015625" style="178" customWidth="1"/>
    <col min="6" max="7" width="11.16015625" style="178" customWidth="1"/>
    <col min="8" max="8" width="12.5" style="178" customWidth="1"/>
    <col min="9" max="9" width="7" style="178" customWidth="1"/>
    <col min="10" max="10" width="10.83203125" style="178" customWidth="1"/>
    <col min="11" max="11" width="11.5" style="178" customWidth="1"/>
    <col min="12" max="12" width="12" style="178" customWidth="1"/>
    <col min="13" max="14" width="6" style="178" customWidth="1"/>
    <col min="15" max="15" width="2" style="178" customWidth="1"/>
    <col min="16" max="16" width="12.5" style="178" customWidth="1"/>
    <col min="17" max="17" width="4.16015625" style="178" customWidth="1"/>
    <col min="18" max="18" width="1.66796875" style="178" customWidth="1"/>
    <col min="19" max="19" width="8.16015625" style="195" customWidth="1"/>
    <col min="20" max="20" width="29.66015625" style="195" hidden="1" customWidth="1"/>
    <col min="21" max="21" width="16.33203125" style="195" hidden="1" customWidth="1"/>
    <col min="22" max="22" width="12.33203125" style="195" hidden="1" customWidth="1"/>
    <col min="23" max="23" width="16.33203125" style="195" hidden="1" customWidth="1"/>
    <col min="24" max="24" width="12.16015625" style="195" hidden="1" customWidth="1"/>
    <col min="25" max="25" width="15" style="195" hidden="1" customWidth="1"/>
    <col min="26" max="26" width="11" style="195" hidden="1" customWidth="1"/>
    <col min="27" max="27" width="15" style="195" hidden="1" customWidth="1"/>
    <col min="28" max="28" width="16.33203125" style="195" hidden="1" customWidth="1"/>
    <col min="29" max="16384" width="9.33203125" style="178" customWidth="1"/>
  </cols>
  <sheetData>
    <row r="1" spans="1:28" ht="21.75" customHeight="1">
      <c r="A1" s="97"/>
      <c r="B1" s="11"/>
      <c r="C1" s="11"/>
      <c r="D1" s="12"/>
      <c r="E1" s="11"/>
      <c r="F1" s="13"/>
      <c r="G1" s="13"/>
      <c r="H1" s="295"/>
      <c r="I1" s="295"/>
      <c r="J1" s="295"/>
      <c r="K1" s="295"/>
      <c r="L1" s="13"/>
      <c r="M1" s="11"/>
      <c r="N1" s="11"/>
      <c r="O1" s="12"/>
      <c r="P1" s="11"/>
      <c r="Q1" s="11"/>
      <c r="R1" s="11"/>
      <c r="S1" s="13"/>
      <c r="T1" s="13"/>
      <c r="U1" s="97"/>
      <c r="V1" s="97"/>
      <c r="W1" s="14"/>
      <c r="X1" s="14"/>
      <c r="Y1" s="14"/>
      <c r="Z1" s="14"/>
      <c r="AA1" s="14"/>
      <c r="AB1" s="14"/>
    </row>
    <row r="2" spans="3:19" ht="37" customHeight="1">
      <c r="C2" s="269" t="s">
        <v>4</v>
      </c>
      <c r="D2" s="270"/>
      <c r="E2" s="270"/>
      <c r="F2" s="270"/>
      <c r="G2" s="270"/>
      <c r="H2" s="270"/>
      <c r="I2" s="270"/>
      <c r="J2" s="270"/>
      <c r="K2" s="270"/>
      <c r="L2" s="270"/>
      <c r="M2" s="270"/>
      <c r="N2" s="270"/>
      <c r="O2" s="270"/>
      <c r="P2" s="270"/>
      <c r="Q2" s="270"/>
      <c r="S2" s="194"/>
    </row>
    <row r="3" spans="2:18" ht="7" customHeight="1">
      <c r="B3" s="19"/>
      <c r="C3" s="20"/>
      <c r="D3" s="20"/>
      <c r="E3" s="20"/>
      <c r="F3" s="20"/>
      <c r="G3" s="20"/>
      <c r="H3" s="20"/>
      <c r="I3" s="20"/>
      <c r="J3" s="20"/>
      <c r="K3" s="20"/>
      <c r="L3" s="20"/>
      <c r="M3" s="20"/>
      <c r="N3" s="20"/>
      <c r="O3" s="20"/>
      <c r="P3" s="20"/>
      <c r="Q3" s="20"/>
      <c r="R3" s="21"/>
    </row>
    <row r="4" spans="2:20" ht="37" customHeight="1">
      <c r="B4" s="22"/>
      <c r="C4" s="271" t="s">
        <v>92</v>
      </c>
      <c r="D4" s="272"/>
      <c r="E4" s="272"/>
      <c r="F4" s="272"/>
      <c r="G4" s="272"/>
      <c r="H4" s="272"/>
      <c r="I4" s="272"/>
      <c r="J4" s="272"/>
      <c r="K4" s="272"/>
      <c r="L4" s="272"/>
      <c r="M4" s="272"/>
      <c r="N4" s="272"/>
      <c r="O4" s="272"/>
      <c r="P4" s="272"/>
      <c r="Q4" s="272"/>
      <c r="R4" s="23"/>
      <c r="T4" s="198"/>
    </row>
    <row r="5" spans="2:18" ht="7" customHeight="1">
      <c r="B5" s="22"/>
      <c r="C5" s="176"/>
      <c r="D5" s="176"/>
      <c r="E5" s="176"/>
      <c r="F5" s="176"/>
      <c r="G5" s="176"/>
      <c r="H5" s="176"/>
      <c r="I5" s="176"/>
      <c r="J5" s="176"/>
      <c r="K5" s="176"/>
      <c r="L5" s="176"/>
      <c r="M5" s="176"/>
      <c r="N5" s="176"/>
      <c r="O5" s="176"/>
      <c r="P5" s="176"/>
      <c r="Q5" s="176"/>
      <c r="R5" s="23"/>
    </row>
    <row r="6" spans="2:18" ht="46.5" customHeight="1">
      <c r="B6" s="22"/>
      <c r="C6" s="176"/>
      <c r="D6" s="181" t="s">
        <v>12</v>
      </c>
      <c r="E6" s="176"/>
      <c r="F6" s="324" t="str">
        <f>'Rekapitulace stavby'!K6</f>
        <v>VÝMĚNA KOTLŮ A TECHNOLOGIE KOTELNY
INSTALACE TERMOSTATICKÝCH VENTILŮ NA OTOPNÝCH TĚLESECH 
V OBJEKTU ZÁKLADNÍ ŠKOLY A MATEŘSKÉ ŠKOLY CERHOVICE, OKRES BEROUN</v>
      </c>
      <c r="G6" s="325"/>
      <c r="H6" s="325"/>
      <c r="I6" s="325"/>
      <c r="J6" s="325"/>
      <c r="K6" s="325"/>
      <c r="L6" s="325"/>
      <c r="M6" s="325"/>
      <c r="N6" s="325"/>
      <c r="O6" s="325"/>
      <c r="P6" s="325"/>
      <c r="Q6" s="176"/>
      <c r="R6" s="23"/>
    </row>
    <row r="7" spans="2:18" s="1" customFormat="1" ht="32.9" customHeight="1">
      <c r="B7" s="31"/>
      <c r="C7" s="182"/>
      <c r="D7" s="27" t="s">
        <v>93</v>
      </c>
      <c r="E7" s="182"/>
      <c r="F7" s="335" t="s">
        <v>935</v>
      </c>
      <c r="G7" s="315"/>
      <c r="H7" s="315"/>
      <c r="I7" s="315"/>
      <c r="J7" s="315"/>
      <c r="K7" s="315"/>
      <c r="L7" s="315"/>
      <c r="M7" s="315"/>
      <c r="N7" s="315"/>
      <c r="O7" s="315"/>
      <c r="P7" s="315"/>
      <c r="Q7" s="182"/>
      <c r="R7" s="33"/>
    </row>
    <row r="8" spans="2:18" s="1" customFormat="1" ht="14.5" customHeight="1">
      <c r="B8" s="31"/>
      <c r="C8" s="182"/>
      <c r="D8" s="181" t="s">
        <v>13</v>
      </c>
      <c r="E8" s="182"/>
      <c r="F8" s="183" t="s">
        <v>14</v>
      </c>
      <c r="G8" s="182"/>
      <c r="H8" s="182"/>
      <c r="I8" s="182"/>
      <c r="J8" s="182"/>
      <c r="K8" s="182"/>
      <c r="L8" s="182"/>
      <c r="M8" s="181" t="s">
        <v>15</v>
      </c>
      <c r="N8" s="182"/>
      <c r="O8" s="183" t="s">
        <v>2</v>
      </c>
      <c r="P8" s="182"/>
      <c r="Q8" s="182"/>
      <c r="R8" s="33"/>
    </row>
    <row r="9" spans="2:18" s="1" customFormat="1" ht="14.5" customHeight="1">
      <c r="B9" s="31"/>
      <c r="C9" s="182"/>
      <c r="D9" s="181" t="s">
        <v>16</v>
      </c>
      <c r="E9" s="182"/>
      <c r="F9" s="183" t="str">
        <f>'Rekapitulace stavby'!K8</f>
        <v>Na Dražkách 217, 267 61 Cerhovice</v>
      </c>
      <c r="G9" s="182"/>
      <c r="H9" s="182"/>
      <c r="I9" s="182"/>
      <c r="J9" s="182"/>
      <c r="K9" s="182"/>
      <c r="L9" s="182"/>
      <c r="M9" s="181" t="s">
        <v>17</v>
      </c>
      <c r="N9" s="182"/>
      <c r="O9" s="290">
        <f>'Rekapitulace stavby'!AN8</f>
        <v>44067</v>
      </c>
      <c r="P9" s="290"/>
      <c r="Q9" s="182"/>
      <c r="R9" s="33"/>
    </row>
    <row r="10" spans="2:18" s="1" customFormat="1" ht="10.9" customHeight="1">
      <c r="B10" s="31"/>
      <c r="C10" s="182"/>
      <c r="D10" s="182"/>
      <c r="E10" s="182"/>
      <c r="F10" s="182"/>
      <c r="G10" s="182"/>
      <c r="H10" s="182"/>
      <c r="I10" s="182"/>
      <c r="J10" s="182"/>
      <c r="K10" s="182"/>
      <c r="L10" s="182"/>
      <c r="M10" s="182"/>
      <c r="N10" s="182"/>
      <c r="O10" s="182"/>
      <c r="P10" s="182"/>
      <c r="Q10" s="182"/>
      <c r="R10" s="33"/>
    </row>
    <row r="11" spans="2:18" s="1" customFormat="1" ht="14.5" customHeight="1">
      <c r="B11" s="31"/>
      <c r="C11" s="182"/>
      <c r="D11" s="181" t="s">
        <v>20</v>
      </c>
      <c r="E11" s="182"/>
      <c r="F11" s="182"/>
      <c r="G11" s="182"/>
      <c r="H11" s="182"/>
      <c r="I11" s="182"/>
      <c r="J11" s="182"/>
      <c r="K11" s="182"/>
      <c r="L11" s="182"/>
      <c r="M11" s="181" t="s">
        <v>21</v>
      </c>
      <c r="N11" s="182"/>
      <c r="O11" s="316" t="str">
        <f>'Rekapitulace stavby'!AN10</f>
        <v>00233196</v>
      </c>
      <c r="P11" s="316"/>
      <c r="Q11" s="182"/>
      <c r="R11" s="33"/>
    </row>
    <row r="12" spans="2:18" s="1" customFormat="1" ht="18" customHeight="1">
      <c r="B12" s="31"/>
      <c r="C12" s="182"/>
      <c r="D12" s="182"/>
      <c r="E12" s="183" t="str">
        <f>'Rekapitulace stavby'!E11</f>
        <v>Městys Cerhovice, nám.Kapitána Kučery 10, 267 61 Cerhovice</v>
      </c>
      <c r="F12" s="182"/>
      <c r="G12" s="182"/>
      <c r="H12" s="182"/>
      <c r="I12" s="182"/>
      <c r="J12" s="182"/>
      <c r="K12" s="182"/>
      <c r="L12" s="182"/>
      <c r="M12" s="181" t="s">
        <v>22</v>
      </c>
      <c r="N12" s="182"/>
      <c r="O12" s="316" t="s">
        <v>2</v>
      </c>
      <c r="P12" s="316"/>
      <c r="Q12" s="182"/>
      <c r="R12" s="33"/>
    </row>
    <row r="13" spans="2:18" s="1" customFormat="1" ht="7" customHeight="1">
      <c r="B13" s="31"/>
      <c r="C13" s="182"/>
      <c r="D13" s="182"/>
      <c r="E13" s="182"/>
      <c r="F13" s="182"/>
      <c r="G13" s="182"/>
      <c r="H13" s="182"/>
      <c r="I13" s="182"/>
      <c r="J13" s="182"/>
      <c r="K13" s="182"/>
      <c r="L13" s="182"/>
      <c r="M13" s="182"/>
      <c r="N13" s="182"/>
      <c r="O13" s="182"/>
      <c r="P13" s="182"/>
      <c r="Q13" s="182"/>
      <c r="R13" s="33"/>
    </row>
    <row r="14" spans="2:18" s="1" customFormat="1" ht="14.5" customHeight="1">
      <c r="B14" s="31"/>
      <c r="C14" s="182"/>
      <c r="D14" s="181" t="s">
        <v>23</v>
      </c>
      <c r="E14" s="182"/>
      <c r="F14" s="182"/>
      <c r="G14" s="182"/>
      <c r="H14" s="182"/>
      <c r="I14" s="182"/>
      <c r="J14" s="182"/>
      <c r="K14" s="182"/>
      <c r="L14" s="182"/>
      <c r="M14" s="181" t="s">
        <v>21</v>
      </c>
      <c r="N14" s="182"/>
      <c r="O14" s="316" t="str">
        <f>IF('Rekapitulace stavby'!AN13="","",'Rekapitulace stavby'!AN13)</f>
        <v/>
      </c>
      <c r="P14" s="316"/>
      <c r="Q14" s="182"/>
      <c r="R14" s="33"/>
    </row>
    <row r="15" spans="2:18" s="1" customFormat="1" ht="18" customHeight="1">
      <c r="B15" s="31"/>
      <c r="C15" s="182"/>
      <c r="D15" s="182"/>
      <c r="E15" s="183" t="str">
        <f>IF('Rekapitulace stavby'!E14="","",'Rekapitulace stavby'!E14)</f>
        <v xml:space="preserve"> </v>
      </c>
      <c r="F15" s="182"/>
      <c r="G15" s="182"/>
      <c r="H15" s="182"/>
      <c r="I15" s="182"/>
      <c r="J15" s="182"/>
      <c r="K15" s="182"/>
      <c r="L15" s="182"/>
      <c r="M15" s="181" t="s">
        <v>22</v>
      </c>
      <c r="N15" s="182"/>
      <c r="O15" s="316" t="str">
        <f>IF('Rekapitulace stavby'!AN14="","",'Rekapitulace stavby'!AN14)</f>
        <v/>
      </c>
      <c r="P15" s="316"/>
      <c r="Q15" s="182"/>
      <c r="R15" s="33"/>
    </row>
    <row r="16" spans="2:18" s="1" customFormat="1" ht="7" customHeight="1">
      <c r="B16" s="31"/>
      <c r="C16" s="182"/>
      <c r="D16" s="182"/>
      <c r="E16" s="182"/>
      <c r="F16" s="182"/>
      <c r="G16" s="182"/>
      <c r="H16" s="182"/>
      <c r="I16" s="182"/>
      <c r="J16" s="182"/>
      <c r="K16" s="182"/>
      <c r="L16" s="182"/>
      <c r="M16" s="182"/>
      <c r="N16" s="182"/>
      <c r="O16" s="182"/>
      <c r="P16" s="182"/>
      <c r="Q16" s="182"/>
      <c r="R16" s="33"/>
    </row>
    <row r="17" spans="2:18" s="1" customFormat="1" ht="14.5" customHeight="1">
      <c r="B17" s="31"/>
      <c r="C17" s="182"/>
      <c r="D17" s="181" t="s">
        <v>25</v>
      </c>
      <c r="E17" s="182"/>
      <c r="F17" s="182"/>
      <c r="G17" s="182"/>
      <c r="H17" s="182"/>
      <c r="I17" s="182"/>
      <c r="J17" s="182"/>
      <c r="K17" s="182"/>
      <c r="L17" s="182"/>
      <c r="M17" s="181" t="s">
        <v>21</v>
      </c>
      <c r="N17" s="182"/>
      <c r="O17" s="316" t="s">
        <v>26</v>
      </c>
      <c r="P17" s="316"/>
      <c r="Q17" s="182"/>
      <c r="R17" s="33"/>
    </row>
    <row r="18" spans="2:18" s="1" customFormat="1" ht="18" customHeight="1">
      <c r="B18" s="31"/>
      <c r="C18" s="182"/>
      <c r="D18" s="182"/>
      <c r="E18" s="183" t="s">
        <v>27</v>
      </c>
      <c r="F18" s="182"/>
      <c r="G18" s="182"/>
      <c r="H18" s="182"/>
      <c r="I18" s="182"/>
      <c r="J18" s="182"/>
      <c r="K18" s="182"/>
      <c r="L18" s="182"/>
      <c r="M18" s="181" t="s">
        <v>22</v>
      </c>
      <c r="N18" s="182"/>
      <c r="O18" s="316" t="s">
        <v>2</v>
      </c>
      <c r="P18" s="316"/>
      <c r="Q18" s="182"/>
      <c r="R18" s="33"/>
    </row>
    <row r="19" spans="2:18" s="1" customFormat="1" ht="7" customHeight="1">
      <c r="B19" s="31"/>
      <c r="C19" s="182"/>
      <c r="D19" s="182"/>
      <c r="E19" s="182"/>
      <c r="F19" s="182"/>
      <c r="G19" s="182"/>
      <c r="H19" s="182"/>
      <c r="I19" s="182"/>
      <c r="J19" s="182"/>
      <c r="K19" s="182"/>
      <c r="L19" s="182"/>
      <c r="M19" s="182"/>
      <c r="N19" s="182"/>
      <c r="O19" s="182"/>
      <c r="P19" s="182"/>
      <c r="Q19" s="182"/>
      <c r="R19" s="33"/>
    </row>
    <row r="20" spans="2:18" s="1" customFormat="1" ht="14.5" customHeight="1">
      <c r="B20" s="31"/>
      <c r="C20" s="182"/>
      <c r="D20" s="181" t="s">
        <v>29</v>
      </c>
      <c r="E20" s="182"/>
      <c r="F20" s="182"/>
      <c r="G20" s="182"/>
      <c r="H20" s="182"/>
      <c r="I20" s="182"/>
      <c r="J20" s="182"/>
      <c r="K20" s="182"/>
      <c r="L20" s="182"/>
      <c r="M20" s="181" t="s">
        <v>21</v>
      </c>
      <c r="N20" s="182"/>
      <c r="O20" s="316" t="str">
        <f>O17</f>
        <v>69769419</v>
      </c>
      <c r="P20" s="316"/>
      <c r="Q20" s="182"/>
      <c r="R20" s="33"/>
    </row>
    <row r="21" spans="2:18" s="1" customFormat="1" ht="18" customHeight="1">
      <c r="B21" s="31"/>
      <c r="C21" s="182"/>
      <c r="D21" s="182"/>
      <c r="E21" s="183" t="str">
        <f>E18</f>
        <v>Ing. Karel Šimůnek</v>
      </c>
      <c r="F21" s="182"/>
      <c r="G21" s="182"/>
      <c r="H21" s="182"/>
      <c r="I21" s="182"/>
      <c r="J21" s="182"/>
      <c r="K21" s="182"/>
      <c r="L21" s="182"/>
      <c r="M21" s="181" t="s">
        <v>22</v>
      </c>
      <c r="N21" s="182"/>
      <c r="O21" s="316" t="s">
        <v>2</v>
      </c>
      <c r="P21" s="316"/>
      <c r="Q21" s="182"/>
      <c r="R21" s="33"/>
    </row>
    <row r="22" spans="2:18" s="1" customFormat="1" ht="7" customHeight="1">
      <c r="B22" s="31"/>
      <c r="C22" s="182"/>
      <c r="D22" s="182"/>
      <c r="E22" s="182"/>
      <c r="F22" s="182"/>
      <c r="G22" s="182"/>
      <c r="H22" s="182"/>
      <c r="I22" s="182"/>
      <c r="J22" s="182"/>
      <c r="K22" s="182"/>
      <c r="L22" s="182"/>
      <c r="M22" s="182"/>
      <c r="N22" s="182"/>
      <c r="O22" s="182"/>
      <c r="P22" s="182"/>
      <c r="Q22" s="182"/>
      <c r="R22" s="33"/>
    </row>
    <row r="23" spans="2:18" s="1" customFormat="1" ht="14.5" customHeight="1">
      <c r="B23" s="31"/>
      <c r="C23" s="182"/>
      <c r="D23" s="181" t="s">
        <v>30</v>
      </c>
      <c r="E23" s="182"/>
      <c r="F23" s="182"/>
      <c r="G23" s="182"/>
      <c r="H23" s="182"/>
      <c r="I23" s="182"/>
      <c r="J23" s="182"/>
      <c r="K23" s="182"/>
      <c r="L23" s="182"/>
      <c r="M23" s="182"/>
      <c r="N23" s="182"/>
      <c r="O23" s="182"/>
      <c r="P23" s="182"/>
      <c r="Q23" s="182"/>
      <c r="R23" s="33"/>
    </row>
    <row r="24" spans="2:18" s="1" customFormat="1" ht="55.5" customHeight="1">
      <c r="B24" s="31"/>
      <c r="C24" s="182"/>
      <c r="D24" s="182"/>
      <c r="E24" s="276"/>
      <c r="F24" s="276"/>
      <c r="G24" s="276"/>
      <c r="H24" s="276"/>
      <c r="I24" s="276"/>
      <c r="J24" s="276"/>
      <c r="K24" s="276"/>
      <c r="L24" s="276"/>
      <c r="M24" s="182"/>
      <c r="N24" s="182"/>
      <c r="O24" s="182"/>
      <c r="P24" s="182"/>
      <c r="Q24" s="182"/>
      <c r="R24" s="33"/>
    </row>
    <row r="25" spans="2:18" s="1" customFormat="1" ht="7" customHeight="1">
      <c r="B25" s="31"/>
      <c r="C25" s="182"/>
      <c r="D25" s="182"/>
      <c r="E25" s="182"/>
      <c r="F25" s="182"/>
      <c r="G25" s="182"/>
      <c r="H25" s="182"/>
      <c r="I25" s="182"/>
      <c r="J25" s="182"/>
      <c r="K25" s="182"/>
      <c r="L25" s="182"/>
      <c r="M25" s="182"/>
      <c r="N25" s="182"/>
      <c r="O25" s="182"/>
      <c r="P25" s="182"/>
      <c r="Q25" s="182"/>
      <c r="R25" s="33"/>
    </row>
    <row r="26" spans="2:18" s="1" customFormat="1" ht="7" customHeight="1">
      <c r="B26" s="31"/>
      <c r="C26" s="182"/>
      <c r="D26" s="180"/>
      <c r="E26" s="180"/>
      <c r="F26" s="180"/>
      <c r="G26" s="180"/>
      <c r="H26" s="180"/>
      <c r="I26" s="180"/>
      <c r="J26" s="180"/>
      <c r="K26" s="180"/>
      <c r="L26" s="180"/>
      <c r="M26" s="180"/>
      <c r="N26" s="180"/>
      <c r="O26" s="180"/>
      <c r="P26" s="180"/>
      <c r="Q26" s="182"/>
      <c r="R26" s="33"/>
    </row>
    <row r="27" spans="2:18" s="1" customFormat="1" ht="14.5" customHeight="1">
      <c r="B27" s="31"/>
      <c r="C27" s="182"/>
      <c r="D27" s="98" t="s">
        <v>95</v>
      </c>
      <c r="E27" s="182"/>
      <c r="F27" s="182"/>
      <c r="G27" s="182"/>
      <c r="H27" s="182"/>
      <c r="I27" s="182"/>
      <c r="J27" s="182"/>
      <c r="K27" s="182"/>
      <c r="L27" s="182"/>
      <c r="M27" s="333">
        <f>ROUND(N88,0)</f>
        <v>0</v>
      </c>
      <c r="N27" s="333"/>
      <c r="O27" s="333"/>
      <c r="P27" s="333"/>
      <c r="Q27" s="182"/>
      <c r="R27" s="33"/>
    </row>
    <row r="28" spans="2:18" s="1" customFormat="1" ht="14.5" customHeight="1">
      <c r="B28" s="31"/>
      <c r="C28" s="182"/>
      <c r="D28" s="30" t="s">
        <v>96</v>
      </c>
      <c r="E28" s="182"/>
      <c r="F28" s="182"/>
      <c r="G28" s="182"/>
      <c r="H28" s="182"/>
      <c r="I28" s="182"/>
      <c r="J28" s="182"/>
      <c r="K28" s="182"/>
      <c r="L28" s="182"/>
      <c r="M28" s="333">
        <f>N95</f>
        <v>0</v>
      </c>
      <c r="N28" s="333"/>
      <c r="O28" s="333"/>
      <c r="P28" s="333"/>
      <c r="Q28" s="182"/>
      <c r="R28" s="33"/>
    </row>
    <row r="29" spans="2:18" s="1" customFormat="1" ht="7" customHeight="1">
      <c r="B29" s="31"/>
      <c r="C29" s="182"/>
      <c r="D29" s="182"/>
      <c r="E29" s="182"/>
      <c r="F29" s="182"/>
      <c r="G29" s="182"/>
      <c r="H29" s="182"/>
      <c r="I29" s="182"/>
      <c r="J29" s="182"/>
      <c r="K29" s="182"/>
      <c r="L29" s="182"/>
      <c r="M29" s="182"/>
      <c r="N29" s="182"/>
      <c r="O29" s="182"/>
      <c r="P29" s="182"/>
      <c r="Q29" s="182"/>
      <c r="R29" s="33"/>
    </row>
    <row r="30" spans="2:18" s="1" customFormat="1" ht="25.4" customHeight="1">
      <c r="B30" s="31"/>
      <c r="C30" s="182"/>
      <c r="D30" s="99" t="s">
        <v>33</v>
      </c>
      <c r="E30" s="182"/>
      <c r="F30" s="182"/>
      <c r="G30" s="182"/>
      <c r="H30" s="182"/>
      <c r="I30" s="182"/>
      <c r="J30" s="182"/>
      <c r="K30" s="182"/>
      <c r="L30" s="182"/>
      <c r="M30" s="334">
        <f>ROUND(M27+M28,2)</f>
        <v>0</v>
      </c>
      <c r="N30" s="315"/>
      <c r="O30" s="315"/>
      <c r="P30" s="315"/>
      <c r="Q30" s="182"/>
      <c r="R30" s="33"/>
    </row>
    <row r="31" spans="2:18" s="1" customFormat="1" ht="7" customHeight="1">
      <c r="B31" s="31"/>
      <c r="C31" s="182"/>
      <c r="D31" s="180"/>
      <c r="E31" s="180"/>
      <c r="F31" s="180"/>
      <c r="G31" s="180"/>
      <c r="H31" s="180"/>
      <c r="I31" s="180"/>
      <c r="J31" s="180"/>
      <c r="K31" s="180"/>
      <c r="L31" s="180"/>
      <c r="M31" s="180"/>
      <c r="N31" s="180"/>
      <c r="O31" s="180"/>
      <c r="P31" s="180"/>
      <c r="Q31" s="182"/>
      <c r="R31" s="33"/>
    </row>
    <row r="32" spans="2:18" s="1" customFormat="1" ht="14.5" customHeight="1">
      <c r="B32" s="31"/>
      <c r="C32" s="182"/>
      <c r="D32" s="179" t="s">
        <v>34</v>
      </c>
      <c r="E32" s="179" t="s">
        <v>35</v>
      </c>
      <c r="F32" s="175">
        <v>0.21</v>
      </c>
      <c r="G32" s="100" t="s">
        <v>36</v>
      </c>
      <c r="H32" s="330">
        <f>M30</f>
        <v>0</v>
      </c>
      <c r="I32" s="315"/>
      <c r="J32" s="315"/>
      <c r="K32" s="182"/>
      <c r="L32" s="182"/>
      <c r="M32" s="330">
        <f>0.21*H32</f>
        <v>0</v>
      </c>
      <c r="N32" s="315"/>
      <c r="O32" s="315"/>
      <c r="P32" s="315"/>
      <c r="Q32" s="182"/>
      <c r="R32" s="33"/>
    </row>
    <row r="33" spans="2:18" s="1" customFormat="1" ht="14.5" customHeight="1">
      <c r="B33" s="31"/>
      <c r="C33" s="182"/>
      <c r="D33" s="182"/>
      <c r="E33" s="179" t="s">
        <v>37</v>
      </c>
      <c r="F33" s="175">
        <v>0.15</v>
      </c>
      <c r="G33" s="100" t="s">
        <v>36</v>
      </c>
      <c r="H33" s="330">
        <v>0</v>
      </c>
      <c r="I33" s="315"/>
      <c r="J33" s="315"/>
      <c r="K33" s="182"/>
      <c r="L33" s="182"/>
      <c r="M33" s="330">
        <v>0</v>
      </c>
      <c r="N33" s="315"/>
      <c r="O33" s="315"/>
      <c r="P33" s="315"/>
      <c r="Q33" s="182"/>
      <c r="R33" s="33"/>
    </row>
    <row r="34" spans="2:18" s="1" customFormat="1" ht="14.5" customHeight="1" hidden="1">
      <c r="B34" s="31"/>
      <c r="C34" s="182"/>
      <c r="D34" s="182"/>
      <c r="E34" s="179" t="s">
        <v>38</v>
      </c>
      <c r="F34" s="175">
        <v>0.21</v>
      </c>
      <c r="G34" s="100" t="s">
        <v>36</v>
      </c>
      <c r="H34" s="330" t="e">
        <f>ROUND((SUM(#REF!)+SUM(#REF!)),2)</f>
        <v>#REF!</v>
      </c>
      <c r="I34" s="315"/>
      <c r="J34" s="315"/>
      <c r="K34" s="182"/>
      <c r="L34" s="182"/>
      <c r="M34" s="330">
        <v>0</v>
      </c>
      <c r="N34" s="315"/>
      <c r="O34" s="315"/>
      <c r="P34" s="315"/>
      <c r="Q34" s="182"/>
      <c r="R34" s="33"/>
    </row>
    <row r="35" spans="2:18" s="1" customFormat="1" ht="14.5" customHeight="1" hidden="1">
      <c r="B35" s="31"/>
      <c r="C35" s="182"/>
      <c r="D35" s="182"/>
      <c r="E35" s="179" t="s">
        <v>39</v>
      </c>
      <c r="F35" s="175">
        <v>0.15</v>
      </c>
      <c r="G35" s="100" t="s">
        <v>36</v>
      </c>
      <c r="H35" s="330" t="e">
        <f>ROUND((SUM(#REF!)+SUM(#REF!)),2)</f>
        <v>#REF!</v>
      </c>
      <c r="I35" s="315"/>
      <c r="J35" s="315"/>
      <c r="K35" s="182"/>
      <c r="L35" s="182"/>
      <c r="M35" s="330">
        <v>0</v>
      </c>
      <c r="N35" s="315"/>
      <c r="O35" s="315"/>
      <c r="P35" s="315"/>
      <c r="Q35" s="182"/>
      <c r="R35" s="33"/>
    </row>
    <row r="36" spans="2:18" s="1" customFormat="1" ht="14.5" customHeight="1" hidden="1">
      <c r="B36" s="31"/>
      <c r="C36" s="182"/>
      <c r="D36" s="182"/>
      <c r="E36" s="179" t="s">
        <v>40</v>
      </c>
      <c r="F36" s="175">
        <v>0</v>
      </c>
      <c r="G36" s="100" t="s">
        <v>36</v>
      </c>
      <c r="H36" s="330" t="e">
        <f>ROUND((SUM(#REF!)+SUM(#REF!)),2)</f>
        <v>#REF!</v>
      </c>
      <c r="I36" s="315"/>
      <c r="J36" s="315"/>
      <c r="K36" s="182"/>
      <c r="L36" s="182"/>
      <c r="M36" s="330">
        <v>0</v>
      </c>
      <c r="N36" s="315"/>
      <c r="O36" s="315"/>
      <c r="P36" s="315"/>
      <c r="Q36" s="182"/>
      <c r="R36" s="33"/>
    </row>
    <row r="37" spans="2:18" s="1" customFormat="1" ht="7" customHeight="1">
      <c r="B37" s="31"/>
      <c r="C37" s="182"/>
      <c r="D37" s="182"/>
      <c r="E37" s="182"/>
      <c r="F37" s="182"/>
      <c r="G37" s="182"/>
      <c r="H37" s="182"/>
      <c r="I37" s="182"/>
      <c r="J37" s="182"/>
      <c r="K37" s="182"/>
      <c r="L37" s="182"/>
      <c r="M37" s="182"/>
      <c r="N37" s="182"/>
      <c r="O37" s="182"/>
      <c r="P37" s="182"/>
      <c r="Q37" s="182"/>
      <c r="R37" s="33"/>
    </row>
    <row r="38" spans="2:18" s="1" customFormat="1" ht="25.4" customHeight="1">
      <c r="B38" s="31"/>
      <c r="C38" s="184"/>
      <c r="D38" s="101" t="s">
        <v>41</v>
      </c>
      <c r="E38" s="70"/>
      <c r="F38" s="70"/>
      <c r="G38" s="102" t="s">
        <v>42</v>
      </c>
      <c r="H38" s="103" t="s">
        <v>43</v>
      </c>
      <c r="I38" s="70"/>
      <c r="J38" s="70"/>
      <c r="K38" s="70"/>
      <c r="L38" s="331">
        <f>ROUND(M30+M32+M33+M28,0)</f>
        <v>0</v>
      </c>
      <c r="M38" s="331"/>
      <c r="N38" s="331"/>
      <c r="O38" s="331"/>
      <c r="P38" s="332"/>
      <c r="Q38" s="184"/>
      <c r="R38" s="33"/>
    </row>
    <row r="39" spans="2:18" s="1" customFormat="1" ht="14.5" customHeight="1">
      <c r="B39" s="31"/>
      <c r="C39" s="182"/>
      <c r="D39" s="182"/>
      <c r="E39" s="182"/>
      <c r="F39" s="182"/>
      <c r="G39" s="182"/>
      <c r="H39" s="182"/>
      <c r="I39" s="182"/>
      <c r="J39" s="182"/>
      <c r="K39" s="182"/>
      <c r="L39" s="182"/>
      <c r="M39" s="182"/>
      <c r="N39" s="182"/>
      <c r="O39" s="182"/>
      <c r="P39" s="182"/>
      <c r="Q39" s="182"/>
      <c r="R39" s="33"/>
    </row>
    <row r="40" spans="2:18" s="1" customFormat="1" ht="3.75" customHeight="1">
      <c r="B40" s="31"/>
      <c r="C40" s="182"/>
      <c r="D40" s="182"/>
      <c r="E40" s="182"/>
      <c r="F40" s="182"/>
      <c r="G40" s="182"/>
      <c r="H40" s="182"/>
      <c r="I40" s="182"/>
      <c r="J40" s="182"/>
      <c r="K40" s="182"/>
      <c r="L40" s="182"/>
      <c r="M40" s="182"/>
      <c r="N40" s="182"/>
      <c r="O40" s="182"/>
      <c r="P40" s="182"/>
      <c r="Q40" s="182"/>
      <c r="R40" s="33"/>
    </row>
    <row r="41" spans="2:18" ht="13.5" customHeight="1" hidden="1">
      <c r="B41" s="22"/>
      <c r="C41" s="176"/>
      <c r="D41" s="176"/>
      <c r="E41" s="176"/>
      <c r="F41" s="176"/>
      <c r="G41" s="176"/>
      <c r="H41" s="176"/>
      <c r="I41" s="176"/>
      <c r="J41" s="176"/>
      <c r="K41" s="176"/>
      <c r="L41" s="176"/>
      <c r="M41" s="176"/>
      <c r="N41" s="176"/>
      <c r="O41" s="176"/>
      <c r="P41" s="176"/>
      <c r="Q41" s="176"/>
      <c r="R41" s="23"/>
    </row>
    <row r="42" spans="2:18" ht="13.5" customHeight="1" hidden="1">
      <c r="B42" s="22"/>
      <c r="C42" s="176"/>
      <c r="D42" s="176"/>
      <c r="E42" s="176"/>
      <c r="F42" s="176"/>
      <c r="G42" s="176"/>
      <c r="H42" s="176"/>
      <c r="I42" s="176"/>
      <c r="J42" s="176"/>
      <c r="K42" s="176"/>
      <c r="L42" s="176"/>
      <c r="M42" s="176"/>
      <c r="N42" s="176"/>
      <c r="O42" s="176"/>
      <c r="P42" s="176"/>
      <c r="Q42" s="176"/>
      <c r="R42" s="23"/>
    </row>
    <row r="43" spans="2:18" ht="13.5" customHeight="1" hidden="1">
      <c r="B43" s="22"/>
      <c r="C43" s="176"/>
      <c r="D43" s="176"/>
      <c r="E43" s="176"/>
      <c r="F43" s="176"/>
      <c r="G43" s="176"/>
      <c r="H43" s="176"/>
      <c r="I43" s="176"/>
      <c r="J43" s="176"/>
      <c r="K43" s="176"/>
      <c r="L43" s="176"/>
      <c r="M43" s="176"/>
      <c r="N43" s="176"/>
      <c r="O43" s="176"/>
      <c r="P43" s="176"/>
      <c r="Q43" s="176"/>
      <c r="R43" s="23"/>
    </row>
    <row r="44" spans="2:18" ht="13.5" customHeight="1" hidden="1">
      <c r="B44" s="22"/>
      <c r="C44" s="176"/>
      <c r="D44" s="176"/>
      <c r="E44" s="176"/>
      <c r="F44" s="176"/>
      <c r="G44" s="176"/>
      <c r="H44" s="176"/>
      <c r="I44" s="176"/>
      <c r="J44" s="176"/>
      <c r="K44" s="176"/>
      <c r="L44" s="176"/>
      <c r="M44" s="176"/>
      <c r="N44" s="176"/>
      <c r="O44" s="176"/>
      <c r="P44" s="176"/>
      <c r="Q44" s="176"/>
      <c r="R44" s="23"/>
    </row>
    <row r="45" spans="2:18" ht="7.5" customHeight="1" hidden="1">
      <c r="B45" s="22"/>
      <c r="C45" s="176"/>
      <c r="D45" s="176"/>
      <c r="E45" s="176"/>
      <c r="F45" s="176"/>
      <c r="G45" s="176"/>
      <c r="H45" s="176"/>
      <c r="I45" s="176"/>
      <c r="J45" s="176"/>
      <c r="K45" s="176"/>
      <c r="L45" s="176"/>
      <c r="M45" s="176"/>
      <c r="N45" s="176"/>
      <c r="O45" s="176"/>
      <c r="P45" s="176"/>
      <c r="Q45" s="176"/>
      <c r="R45" s="23"/>
    </row>
    <row r="46" spans="2:18" ht="13.5" customHeight="1" hidden="1">
      <c r="B46" s="22"/>
      <c r="C46" s="176"/>
      <c r="D46" s="176"/>
      <c r="E46" s="176"/>
      <c r="F46" s="176"/>
      <c r="G46" s="176"/>
      <c r="H46" s="176"/>
      <c r="I46" s="176"/>
      <c r="J46" s="176"/>
      <c r="K46" s="176"/>
      <c r="L46" s="176"/>
      <c r="M46" s="176"/>
      <c r="N46" s="176"/>
      <c r="O46" s="176"/>
      <c r="P46" s="176"/>
      <c r="Q46" s="176"/>
      <c r="R46" s="23"/>
    </row>
    <row r="47" spans="2:18" ht="13.5" customHeight="1" hidden="1">
      <c r="B47" s="22"/>
      <c r="C47" s="176"/>
      <c r="D47" s="176"/>
      <c r="E47" s="176"/>
      <c r="F47" s="176"/>
      <c r="G47" s="176"/>
      <c r="H47" s="176"/>
      <c r="I47" s="176"/>
      <c r="J47" s="176"/>
      <c r="K47" s="176"/>
      <c r="L47" s="176"/>
      <c r="M47" s="176"/>
      <c r="N47" s="176"/>
      <c r="O47" s="176"/>
      <c r="P47" s="176"/>
      <c r="Q47" s="176"/>
      <c r="R47" s="23"/>
    </row>
    <row r="48" spans="2:18" ht="13.5" customHeight="1" hidden="1">
      <c r="B48" s="22"/>
      <c r="C48" s="176"/>
      <c r="D48" s="176"/>
      <c r="E48" s="176"/>
      <c r="F48" s="176"/>
      <c r="G48" s="176"/>
      <c r="H48" s="176"/>
      <c r="I48" s="176"/>
      <c r="J48" s="176"/>
      <c r="K48" s="176"/>
      <c r="L48" s="176"/>
      <c r="M48" s="176"/>
      <c r="N48" s="176"/>
      <c r="O48" s="176"/>
      <c r="P48" s="176"/>
      <c r="Q48" s="176"/>
      <c r="R48" s="23"/>
    </row>
    <row r="49" spans="2:18" ht="13.5">
      <c r="B49" s="22"/>
      <c r="C49" s="176"/>
      <c r="D49" s="176"/>
      <c r="E49" s="176"/>
      <c r="F49" s="176"/>
      <c r="G49" s="176"/>
      <c r="H49" s="176"/>
      <c r="I49" s="176"/>
      <c r="J49" s="176"/>
      <c r="K49" s="176"/>
      <c r="L49" s="176"/>
      <c r="M49" s="176"/>
      <c r="N49" s="176"/>
      <c r="O49" s="176"/>
      <c r="P49" s="176"/>
      <c r="Q49" s="176"/>
      <c r="R49" s="23"/>
    </row>
    <row r="50" spans="2:18" s="1" customFormat="1" ht="13.5">
      <c r="B50" s="31"/>
      <c r="C50" s="182"/>
      <c r="D50" s="46" t="s">
        <v>44</v>
      </c>
      <c r="E50" s="180"/>
      <c r="F50" s="180"/>
      <c r="G50" s="180"/>
      <c r="H50" s="48"/>
      <c r="I50" s="182"/>
      <c r="J50" s="46" t="s">
        <v>45</v>
      </c>
      <c r="K50" s="180"/>
      <c r="L50" s="180"/>
      <c r="M50" s="180"/>
      <c r="N50" s="180"/>
      <c r="O50" s="180"/>
      <c r="P50" s="48"/>
      <c r="Q50" s="182"/>
      <c r="R50" s="33"/>
    </row>
    <row r="51" spans="2:18" ht="13.5">
      <c r="B51" s="22"/>
      <c r="C51" s="176"/>
      <c r="D51" s="49"/>
      <c r="E51" s="176"/>
      <c r="F51" s="176"/>
      <c r="G51" s="176"/>
      <c r="H51" s="50"/>
      <c r="I51" s="176"/>
      <c r="J51" s="49"/>
      <c r="K51" s="176"/>
      <c r="L51" s="176"/>
      <c r="M51" s="176"/>
      <c r="N51" s="176"/>
      <c r="O51" s="176"/>
      <c r="P51" s="50"/>
      <c r="Q51" s="176"/>
      <c r="R51" s="23"/>
    </row>
    <row r="52" spans="2:18" ht="13.5">
      <c r="B52" s="22"/>
      <c r="C52" s="176"/>
      <c r="D52" s="49"/>
      <c r="E52" s="176"/>
      <c r="F52" s="176"/>
      <c r="G52" s="176"/>
      <c r="H52" s="50"/>
      <c r="I52" s="176"/>
      <c r="J52" s="49"/>
      <c r="K52" s="176"/>
      <c r="L52" s="176"/>
      <c r="M52" s="176"/>
      <c r="N52" s="176"/>
      <c r="O52" s="176"/>
      <c r="P52" s="50"/>
      <c r="Q52" s="176"/>
      <c r="R52" s="23"/>
    </row>
    <row r="53" spans="2:18" ht="13.5">
      <c r="B53" s="22"/>
      <c r="C53" s="176"/>
      <c r="D53" s="49"/>
      <c r="E53" s="176"/>
      <c r="F53" s="176"/>
      <c r="G53" s="176"/>
      <c r="H53" s="50"/>
      <c r="I53" s="176"/>
      <c r="J53" s="49"/>
      <c r="K53" s="176"/>
      <c r="L53" s="176"/>
      <c r="M53" s="176"/>
      <c r="N53" s="176"/>
      <c r="O53" s="176"/>
      <c r="P53" s="50"/>
      <c r="Q53" s="176"/>
      <c r="R53" s="23"/>
    </row>
    <row r="54" spans="2:18" ht="13.5">
      <c r="B54" s="22"/>
      <c r="C54" s="176"/>
      <c r="D54" s="49"/>
      <c r="E54" s="176"/>
      <c r="F54" s="176"/>
      <c r="G54" s="176"/>
      <c r="H54" s="50"/>
      <c r="I54" s="176"/>
      <c r="J54" s="49"/>
      <c r="K54" s="176"/>
      <c r="L54" s="176"/>
      <c r="M54" s="176"/>
      <c r="N54" s="176"/>
      <c r="O54" s="176"/>
      <c r="P54" s="50"/>
      <c r="Q54" s="176"/>
      <c r="R54" s="23"/>
    </row>
    <row r="55" spans="2:18" ht="13.5">
      <c r="B55" s="22"/>
      <c r="C55" s="176"/>
      <c r="D55" s="49"/>
      <c r="E55" s="176"/>
      <c r="F55" s="176"/>
      <c r="G55" s="176"/>
      <c r="H55" s="50"/>
      <c r="I55" s="176"/>
      <c r="J55" s="49"/>
      <c r="K55" s="176"/>
      <c r="L55" s="176"/>
      <c r="M55" s="176"/>
      <c r="N55" s="176"/>
      <c r="O55" s="176"/>
      <c r="P55" s="50"/>
      <c r="Q55" s="176"/>
      <c r="R55" s="23"/>
    </row>
    <row r="56" spans="2:18" ht="13.5">
      <c r="B56" s="22"/>
      <c r="C56" s="176"/>
      <c r="D56" s="49"/>
      <c r="E56" s="176"/>
      <c r="F56" s="176"/>
      <c r="G56" s="176"/>
      <c r="H56" s="50"/>
      <c r="I56" s="176"/>
      <c r="J56" s="49"/>
      <c r="K56" s="176"/>
      <c r="L56" s="176"/>
      <c r="M56" s="176"/>
      <c r="N56" s="176"/>
      <c r="O56" s="176"/>
      <c r="P56" s="50"/>
      <c r="Q56" s="176"/>
      <c r="R56" s="23"/>
    </row>
    <row r="57" spans="2:18" ht="13.5">
      <c r="B57" s="22"/>
      <c r="C57" s="176"/>
      <c r="D57" s="49"/>
      <c r="E57" s="176"/>
      <c r="F57" s="176"/>
      <c r="G57" s="176"/>
      <c r="H57" s="50"/>
      <c r="I57" s="176"/>
      <c r="J57" s="49"/>
      <c r="K57" s="176"/>
      <c r="L57" s="176"/>
      <c r="M57" s="176"/>
      <c r="N57" s="176"/>
      <c r="O57" s="176"/>
      <c r="P57" s="50"/>
      <c r="Q57" s="176"/>
      <c r="R57" s="23"/>
    </row>
    <row r="58" spans="2:18" ht="13.5">
      <c r="B58" s="22"/>
      <c r="C58" s="176"/>
      <c r="D58" s="49"/>
      <c r="E58" s="176"/>
      <c r="F58" s="176"/>
      <c r="G58" s="176"/>
      <c r="H58" s="50"/>
      <c r="I58" s="176"/>
      <c r="J58" s="49"/>
      <c r="K58" s="176"/>
      <c r="L58" s="176"/>
      <c r="M58" s="176"/>
      <c r="N58" s="176"/>
      <c r="O58" s="176"/>
      <c r="P58" s="50"/>
      <c r="Q58" s="176"/>
      <c r="R58" s="23"/>
    </row>
    <row r="59" spans="2:18" s="1" customFormat="1" ht="13.5">
      <c r="B59" s="31"/>
      <c r="C59" s="182"/>
      <c r="D59" s="51" t="s">
        <v>46</v>
      </c>
      <c r="E59" s="52"/>
      <c r="F59" s="52"/>
      <c r="G59" s="53" t="s">
        <v>47</v>
      </c>
      <c r="H59" s="54"/>
      <c r="I59" s="182"/>
      <c r="J59" s="51" t="s">
        <v>46</v>
      </c>
      <c r="K59" s="52"/>
      <c r="L59" s="52"/>
      <c r="M59" s="52"/>
      <c r="N59" s="53" t="s">
        <v>47</v>
      </c>
      <c r="O59" s="52"/>
      <c r="P59" s="54"/>
      <c r="Q59" s="182"/>
      <c r="R59" s="33"/>
    </row>
    <row r="60" spans="2:18" ht="13.5">
      <c r="B60" s="22"/>
      <c r="C60" s="176"/>
      <c r="D60" s="176"/>
      <c r="E60" s="176"/>
      <c r="F60" s="176"/>
      <c r="G60" s="176"/>
      <c r="H60" s="176"/>
      <c r="I60" s="176"/>
      <c r="J60" s="176"/>
      <c r="K60" s="176"/>
      <c r="L60" s="176"/>
      <c r="M60" s="176"/>
      <c r="N60" s="176"/>
      <c r="O60" s="176"/>
      <c r="P60" s="176"/>
      <c r="Q60" s="176"/>
      <c r="R60" s="23"/>
    </row>
    <row r="61" spans="2:18" s="1" customFormat="1" ht="13.5">
      <c r="B61" s="31"/>
      <c r="C61" s="182"/>
      <c r="D61" s="46" t="s">
        <v>48</v>
      </c>
      <c r="E61" s="180"/>
      <c r="F61" s="180"/>
      <c r="G61" s="180"/>
      <c r="H61" s="48"/>
      <c r="I61" s="182"/>
      <c r="J61" s="46" t="s">
        <v>49</v>
      </c>
      <c r="K61" s="180"/>
      <c r="L61" s="180"/>
      <c r="M61" s="180"/>
      <c r="N61" s="180"/>
      <c r="O61" s="180"/>
      <c r="P61" s="48"/>
      <c r="Q61" s="182"/>
      <c r="R61" s="33"/>
    </row>
    <row r="62" spans="2:18" ht="13.5">
      <c r="B62" s="22"/>
      <c r="C62" s="176"/>
      <c r="D62" s="49"/>
      <c r="E62" s="176"/>
      <c r="F62" s="176"/>
      <c r="G62" s="176"/>
      <c r="H62" s="50"/>
      <c r="I62" s="176"/>
      <c r="J62" s="49"/>
      <c r="K62" s="176"/>
      <c r="L62" s="176"/>
      <c r="M62" s="176"/>
      <c r="N62" s="176"/>
      <c r="O62" s="176"/>
      <c r="P62" s="50"/>
      <c r="Q62" s="176"/>
      <c r="R62" s="23"/>
    </row>
    <row r="63" spans="2:18" ht="13.5">
      <c r="B63" s="22"/>
      <c r="C63" s="176"/>
      <c r="D63" s="49"/>
      <c r="E63" s="176"/>
      <c r="F63" s="176"/>
      <c r="G63" s="176"/>
      <c r="H63" s="50"/>
      <c r="I63" s="176"/>
      <c r="J63" s="49"/>
      <c r="K63" s="176"/>
      <c r="L63" s="176"/>
      <c r="M63" s="176"/>
      <c r="N63" s="176"/>
      <c r="O63" s="176"/>
      <c r="P63" s="50"/>
      <c r="Q63" s="176"/>
      <c r="R63" s="23"/>
    </row>
    <row r="64" spans="2:18" ht="13.5">
      <c r="B64" s="22"/>
      <c r="C64" s="176"/>
      <c r="D64" s="49"/>
      <c r="E64" s="176"/>
      <c r="F64" s="176"/>
      <c r="G64" s="176"/>
      <c r="H64" s="50"/>
      <c r="I64" s="176"/>
      <c r="J64" s="49"/>
      <c r="K64" s="176"/>
      <c r="L64" s="176"/>
      <c r="M64" s="176"/>
      <c r="N64" s="176"/>
      <c r="O64" s="176"/>
      <c r="P64" s="50"/>
      <c r="Q64" s="176"/>
      <c r="R64" s="23"/>
    </row>
    <row r="65" spans="2:18" ht="13.5">
      <c r="B65" s="22"/>
      <c r="C65" s="176"/>
      <c r="D65" s="49"/>
      <c r="E65" s="176"/>
      <c r="F65" s="176"/>
      <c r="G65" s="176"/>
      <c r="H65" s="50"/>
      <c r="I65" s="176"/>
      <c r="J65" s="49"/>
      <c r="K65" s="176"/>
      <c r="L65" s="176"/>
      <c r="M65" s="176"/>
      <c r="N65" s="176"/>
      <c r="O65" s="176"/>
      <c r="P65" s="50"/>
      <c r="Q65" s="176"/>
      <c r="R65" s="23"/>
    </row>
    <row r="66" spans="2:18" ht="13.5">
      <c r="B66" s="22"/>
      <c r="C66" s="176"/>
      <c r="D66" s="49"/>
      <c r="E66" s="176"/>
      <c r="F66" s="176"/>
      <c r="G66" s="176"/>
      <c r="H66" s="50"/>
      <c r="I66" s="176"/>
      <c r="J66" s="49"/>
      <c r="K66" s="176"/>
      <c r="L66" s="176"/>
      <c r="M66" s="176"/>
      <c r="N66" s="176"/>
      <c r="O66" s="176"/>
      <c r="P66" s="50"/>
      <c r="Q66" s="176"/>
      <c r="R66" s="23"/>
    </row>
    <row r="67" spans="2:18" ht="13.5">
      <c r="B67" s="22"/>
      <c r="C67" s="176"/>
      <c r="D67" s="49"/>
      <c r="E67" s="176"/>
      <c r="F67" s="176"/>
      <c r="G67" s="176"/>
      <c r="H67" s="50"/>
      <c r="I67" s="176"/>
      <c r="J67" s="49"/>
      <c r="K67" s="176"/>
      <c r="L67" s="176"/>
      <c r="M67" s="176"/>
      <c r="N67" s="176"/>
      <c r="O67" s="176"/>
      <c r="P67" s="50"/>
      <c r="Q67" s="176"/>
      <c r="R67" s="23"/>
    </row>
    <row r="68" spans="2:18" ht="13.5">
      <c r="B68" s="22"/>
      <c r="C68" s="176"/>
      <c r="D68" s="49"/>
      <c r="E68" s="176"/>
      <c r="F68" s="176"/>
      <c r="G68" s="176"/>
      <c r="H68" s="50"/>
      <c r="I68" s="176"/>
      <c r="J68" s="49"/>
      <c r="K68" s="176"/>
      <c r="L68" s="176"/>
      <c r="M68" s="176"/>
      <c r="N68" s="176"/>
      <c r="O68" s="176"/>
      <c r="P68" s="50"/>
      <c r="Q68" s="176"/>
      <c r="R68" s="23"/>
    </row>
    <row r="69" spans="2:18" ht="13.5">
      <c r="B69" s="22"/>
      <c r="C69" s="176"/>
      <c r="D69" s="49"/>
      <c r="E69" s="176"/>
      <c r="F69" s="176"/>
      <c r="G69" s="176"/>
      <c r="H69" s="50"/>
      <c r="I69" s="176"/>
      <c r="J69" s="49"/>
      <c r="K69" s="176"/>
      <c r="L69" s="176"/>
      <c r="M69" s="176"/>
      <c r="N69" s="176"/>
      <c r="O69" s="176"/>
      <c r="P69" s="50"/>
      <c r="Q69" s="176"/>
      <c r="R69" s="23"/>
    </row>
    <row r="70" spans="2:18" s="1" customFormat="1" ht="13.5">
      <c r="B70" s="31"/>
      <c r="C70" s="182"/>
      <c r="D70" s="51" t="s">
        <v>46</v>
      </c>
      <c r="E70" s="52"/>
      <c r="F70" s="52"/>
      <c r="G70" s="53" t="s">
        <v>47</v>
      </c>
      <c r="H70" s="54"/>
      <c r="I70" s="182"/>
      <c r="J70" s="51" t="s">
        <v>46</v>
      </c>
      <c r="K70" s="52"/>
      <c r="L70" s="52"/>
      <c r="M70" s="52"/>
      <c r="N70" s="53" t="s">
        <v>47</v>
      </c>
      <c r="O70" s="52"/>
      <c r="P70" s="54"/>
      <c r="Q70" s="182"/>
      <c r="R70" s="33"/>
    </row>
    <row r="71" spans="2:18" s="1" customFormat="1" ht="14.5" customHeight="1">
      <c r="B71" s="55"/>
      <c r="C71" s="56"/>
      <c r="D71" s="56"/>
      <c r="E71" s="56"/>
      <c r="F71" s="56"/>
      <c r="G71" s="56"/>
      <c r="H71" s="56"/>
      <c r="I71" s="56"/>
      <c r="J71" s="56"/>
      <c r="K71" s="56"/>
      <c r="L71" s="56"/>
      <c r="M71" s="56"/>
      <c r="N71" s="56"/>
      <c r="O71" s="56"/>
      <c r="P71" s="56"/>
      <c r="Q71" s="56"/>
      <c r="R71" s="57"/>
    </row>
    <row r="75" spans="2:18" s="1" customFormat="1" ht="7" customHeight="1">
      <c r="B75" s="58"/>
      <c r="C75" s="59"/>
      <c r="D75" s="59"/>
      <c r="E75" s="59"/>
      <c r="F75" s="59"/>
      <c r="G75" s="59"/>
      <c r="H75" s="59"/>
      <c r="I75" s="59"/>
      <c r="J75" s="59"/>
      <c r="K75" s="59"/>
      <c r="L75" s="59"/>
      <c r="M75" s="59"/>
      <c r="N75" s="59"/>
      <c r="O75" s="59"/>
      <c r="P75" s="59"/>
      <c r="Q75" s="59"/>
      <c r="R75" s="60"/>
    </row>
    <row r="76" spans="2:18" s="1" customFormat="1" ht="37" customHeight="1">
      <c r="B76" s="31"/>
      <c r="C76" s="271" t="s">
        <v>97</v>
      </c>
      <c r="D76" s="272"/>
      <c r="E76" s="272"/>
      <c r="F76" s="272"/>
      <c r="G76" s="272"/>
      <c r="H76" s="272"/>
      <c r="I76" s="272"/>
      <c r="J76" s="272"/>
      <c r="K76" s="272"/>
      <c r="L76" s="272"/>
      <c r="M76" s="272"/>
      <c r="N76" s="272"/>
      <c r="O76" s="272"/>
      <c r="P76" s="272"/>
      <c r="Q76" s="272"/>
      <c r="R76" s="33"/>
    </row>
    <row r="77" spans="2:18" s="1" customFormat="1" ht="7" customHeight="1">
      <c r="B77" s="31"/>
      <c r="C77" s="182"/>
      <c r="D77" s="182"/>
      <c r="E77" s="182"/>
      <c r="F77" s="182"/>
      <c r="G77" s="182"/>
      <c r="H77" s="182"/>
      <c r="I77" s="182"/>
      <c r="J77" s="182"/>
      <c r="K77" s="182"/>
      <c r="L77" s="182"/>
      <c r="M77" s="182"/>
      <c r="N77" s="182"/>
      <c r="O77" s="182"/>
      <c r="P77" s="182"/>
      <c r="Q77" s="182"/>
      <c r="R77" s="33"/>
    </row>
    <row r="78" spans="2:18" s="1" customFormat="1" ht="30" customHeight="1">
      <c r="B78" s="31"/>
      <c r="C78" s="181" t="s">
        <v>12</v>
      </c>
      <c r="D78" s="182"/>
      <c r="E78" s="182"/>
      <c r="F78" s="324" t="str">
        <f>F6</f>
        <v>VÝMĚNA KOTLŮ A TECHNOLOGIE KOTELNY
INSTALACE TERMOSTATICKÝCH VENTILŮ NA OTOPNÝCH TĚLESECH 
V OBJEKTU ZÁKLADNÍ ŠKOLY A MATEŘSKÉ ŠKOLY CERHOVICE, OKRES BEROUN</v>
      </c>
      <c r="G78" s="325"/>
      <c r="H78" s="325"/>
      <c r="I78" s="325"/>
      <c r="J78" s="325"/>
      <c r="K78" s="325"/>
      <c r="L78" s="325"/>
      <c r="M78" s="325"/>
      <c r="N78" s="325"/>
      <c r="O78" s="325"/>
      <c r="P78" s="325"/>
      <c r="Q78" s="182"/>
      <c r="R78" s="33"/>
    </row>
    <row r="79" spans="2:18" s="1" customFormat="1" ht="37" customHeight="1">
      <c r="B79" s="31"/>
      <c r="C79" s="65" t="s">
        <v>93</v>
      </c>
      <c r="D79" s="182"/>
      <c r="E79" s="182"/>
      <c r="F79" s="314" t="str">
        <f>F7</f>
        <v>SO - 06 - INSTALACE TERMOSTATICKÝCH VENTILŮ</v>
      </c>
      <c r="G79" s="315"/>
      <c r="H79" s="315"/>
      <c r="I79" s="315"/>
      <c r="J79" s="315"/>
      <c r="K79" s="315"/>
      <c r="L79" s="315"/>
      <c r="M79" s="315"/>
      <c r="N79" s="315"/>
      <c r="O79" s="315"/>
      <c r="P79" s="315"/>
      <c r="Q79" s="182"/>
      <c r="R79" s="33"/>
    </row>
    <row r="80" spans="2:18" s="1" customFormat="1" ht="7" customHeight="1">
      <c r="B80" s="31"/>
      <c r="C80" s="182"/>
      <c r="D80" s="182"/>
      <c r="E80" s="182"/>
      <c r="F80" s="182"/>
      <c r="G80" s="182"/>
      <c r="H80" s="182"/>
      <c r="I80" s="182"/>
      <c r="J80" s="182"/>
      <c r="K80" s="182"/>
      <c r="L80" s="182"/>
      <c r="M80" s="182"/>
      <c r="N80" s="182"/>
      <c r="O80" s="182"/>
      <c r="P80" s="182"/>
      <c r="Q80" s="182"/>
      <c r="R80" s="33"/>
    </row>
    <row r="81" spans="2:18" s="1" customFormat="1" ht="18" customHeight="1">
      <c r="B81" s="31"/>
      <c r="C81" s="181" t="s">
        <v>16</v>
      </c>
      <c r="D81" s="182"/>
      <c r="E81" s="182"/>
      <c r="F81" s="183" t="str">
        <f>F9</f>
        <v>Na Dražkách 217, 267 61 Cerhovice</v>
      </c>
      <c r="G81" s="182"/>
      <c r="H81" s="182"/>
      <c r="I81" s="182"/>
      <c r="J81" s="182"/>
      <c r="K81" s="181" t="s">
        <v>17</v>
      </c>
      <c r="L81" s="182"/>
      <c r="M81" s="290">
        <f>IF(O9="","",O9)</f>
        <v>44067</v>
      </c>
      <c r="N81" s="290"/>
      <c r="O81" s="290"/>
      <c r="P81" s="290"/>
      <c r="Q81" s="182"/>
      <c r="R81" s="33"/>
    </row>
    <row r="82" spans="2:18" s="1" customFormat="1" ht="7" customHeight="1">
      <c r="B82" s="31"/>
      <c r="C82" s="182"/>
      <c r="D82" s="182"/>
      <c r="E82" s="182"/>
      <c r="F82" s="182"/>
      <c r="G82" s="182"/>
      <c r="H82" s="182"/>
      <c r="I82" s="182"/>
      <c r="J82" s="182"/>
      <c r="K82" s="182"/>
      <c r="L82" s="182"/>
      <c r="M82" s="182"/>
      <c r="N82" s="182"/>
      <c r="O82" s="182"/>
      <c r="P82" s="182"/>
      <c r="Q82" s="182"/>
      <c r="R82" s="33"/>
    </row>
    <row r="83" spans="2:18" s="1" customFormat="1" ht="13.5">
      <c r="B83" s="31"/>
      <c r="C83" s="181" t="s">
        <v>20</v>
      </c>
      <c r="D83" s="182"/>
      <c r="E83" s="182"/>
      <c r="F83" s="183" t="str">
        <f>E12</f>
        <v>Městys Cerhovice, nám.Kapitána Kučery 10, 267 61 Cerhovice</v>
      </c>
      <c r="G83" s="182"/>
      <c r="H83" s="182"/>
      <c r="I83" s="182"/>
      <c r="J83" s="182"/>
      <c r="K83" s="181" t="s">
        <v>25</v>
      </c>
      <c r="L83" s="182"/>
      <c r="M83" s="316" t="str">
        <f>E18</f>
        <v>Ing. Karel Šimůnek</v>
      </c>
      <c r="N83" s="316"/>
      <c r="O83" s="316"/>
      <c r="P83" s="316"/>
      <c r="Q83" s="316"/>
      <c r="R83" s="33"/>
    </row>
    <row r="84" spans="2:18" s="1" customFormat="1" ht="14.5" customHeight="1">
      <c r="B84" s="31"/>
      <c r="C84" s="181" t="s">
        <v>23</v>
      </c>
      <c r="D84" s="182"/>
      <c r="E84" s="182"/>
      <c r="F84" s="183" t="str">
        <f>IF(E15="","",E15)</f>
        <v xml:space="preserve"> </v>
      </c>
      <c r="G84" s="182"/>
      <c r="H84" s="182"/>
      <c r="I84" s="182"/>
      <c r="J84" s="182"/>
      <c r="K84" s="181" t="s">
        <v>29</v>
      </c>
      <c r="L84" s="182"/>
      <c r="M84" s="316" t="str">
        <f>E21</f>
        <v>Ing. Karel Šimůnek</v>
      </c>
      <c r="N84" s="316"/>
      <c r="O84" s="316"/>
      <c r="P84" s="316"/>
      <c r="Q84" s="316"/>
      <c r="R84" s="33"/>
    </row>
    <row r="85" spans="2:18" s="1" customFormat="1" ht="10.4" customHeight="1">
      <c r="B85" s="31"/>
      <c r="C85" s="182"/>
      <c r="D85" s="182"/>
      <c r="E85" s="182"/>
      <c r="F85" s="182"/>
      <c r="G85" s="182"/>
      <c r="H85" s="182"/>
      <c r="I85" s="182"/>
      <c r="J85" s="182"/>
      <c r="K85" s="182"/>
      <c r="L85" s="182"/>
      <c r="M85" s="182"/>
      <c r="N85" s="182"/>
      <c r="O85" s="182"/>
      <c r="P85" s="182"/>
      <c r="Q85" s="182"/>
      <c r="R85" s="33"/>
    </row>
    <row r="86" spans="2:18" s="1" customFormat="1" ht="29.25" customHeight="1">
      <c r="B86" s="31"/>
      <c r="C86" s="327" t="s">
        <v>98</v>
      </c>
      <c r="D86" s="328"/>
      <c r="E86" s="328"/>
      <c r="F86" s="328"/>
      <c r="G86" s="328"/>
      <c r="H86" s="184"/>
      <c r="I86" s="184"/>
      <c r="J86" s="184"/>
      <c r="K86" s="184"/>
      <c r="L86" s="184"/>
      <c r="M86" s="184"/>
      <c r="N86" s="327" t="s">
        <v>99</v>
      </c>
      <c r="O86" s="328"/>
      <c r="P86" s="328"/>
      <c r="Q86" s="328"/>
      <c r="R86" s="33"/>
    </row>
    <row r="87" spans="2:18" s="1" customFormat="1" ht="10.4" customHeight="1">
      <c r="B87" s="31"/>
      <c r="C87" s="182"/>
      <c r="D87" s="182"/>
      <c r="E87" s="182"/>
      <c r="F87" s="182"/>
      <c r="G87" s="182"/>
      <c r="H87" s="182"/>
      <c r="I87" s="182"/>
      <c r="J87" s="182"/>
      <c r="K87" s="182"/>
      <c r="L87" s="182"/>
      <c r="M87" s="182"/>
      <c r="N87" s="182"/>
      <c r="O87" s="182"/>
      <c r="P87" s="182"/>
      <c r="Q87" s="182"/>
      <c r="R87" s="33"/>
    </row>
    <row r="88" spans="2:18" s="1" customFormat="1" ht="29.25" customHeight="1">
      <c r="B88" s="31"/>
      <c r="C88" s="104" t="s">
        <v>100</v>
      </c>
      <c r="D88" s="182"/>
      <c r="E88" s="182"/>
      <c r="F88" s="182"/>
      <c r="G88" s="182"/>
      <c r="H88" s="182"/>
      <c r="I88" s="182"/>
      <c r="J88" s="182"/>
      <c r="K88" s="182"/>
      <c r="L88" s="182"/>
      <c r="M88" s="182"/>
      <c r="N88" s="329">
        <f>N93+N89</f>
        <v>0</v>
      </c>
      <c r="O88" s="321"/>
      <c r="P88" s="321"/>
      <c r="Q88" s="321"/>
      <c r="R88" s="33"/>
    </row>
    <row r="89" spans="2:18" s="6" customFormat="1" ht="25" customHeight="1">
      <c r="B89" s="105"/>
      <c r="C89" s="185"/>
      <c r="D89" s="107" t="s">
        <v>104</v>
      </c>
      <c r="E89" s="185"/>
      <c r="F89" s="185"/>
      <c r="G89" s="185"/>
      <c r="H89" s="185"/>
      <c r="I89" s="185"/>
      <c r="J89" s="185"/>
      <c r="K89" s="185"/>
      <c r="L89" s="185"/>
      <c r="M89" s="185"/>
      <c r="N89" s="301">
        <f>SUM(N90:Q92)</f>
        <v>0</v>
      </c>
      <c r="O89" s="326"/>
      <c r="P89" s="326"/>
      <c r="Q89" s="326"/>
      <c r="R89" s="108"/>
    </row>
    <row r="90" spans="2:18" s="7" customFormat="1" ht="19.9" customHeight="1">
      <c r="B90" s="109"/>
      <c r="C90" s="186"/>
      <c r="D90" s="111" t="s">
        <v>110</v>
      </c>
      <c r="E90" s="186"/>
      <c r="F90" s="186"/>
      <c r="G90" s="186"/>
      <c r="H90" s="186"/>
      <c r="I90" s="186"/>
      <c r="J90" s="186"/>
      <c r="K90" s="186"/>
      <c r="L90" s="186"/>
      <c r="M90" s="186"/>
      <c r="N90" s="319">
        <f>N116</f>
        <v>0</v>
      </c>
      <c r="O90" s="320"/>
      <c r="P90" s="320"/>
      <c r="Q90" s="320"/>
      <c r="R90" s="112"/>
    </row>
    <row r="91" spans="2:18" s="7" customFormat="1" ht="19.9" customHeight="1">
      <c r="B91" s="109"/>
      <c r="C91" s="186"/>
      <c r="D91" s="111" t="s">
        <v>112</v>
      </c>
      <c r="E91" s="186"/>
      <c r="F91" s="186"/>
      <c r="G91" s="186"/>
      <c r="H91" s="186"/>
      <c r="I91" s="186"/>
      <c r="J91" s="186"/>
      <c r="K91" s="186"/>
      <c r="L91" s="186"/>
      <c r="M91" s="186"/>
      <c r="N91" s="319">
        <f>N121</f>
        <v>0</v>
      </c>
      <c r="O91" s="320"/>
      <c r="P91" s="320"/>
      <c r="Q91" s="320"/>
      <c r="R91" s="112"/>
    </row>
    <row r="92" spans="2:18" s="7" customFormat="1" ht="19.9" customHeight="1">
      <c r="B92" s="109"/>
      <c r="C92" s="186"/>
      <c r="D92" s="111" t="s">
        <v>617</v>
      </c>
      <c r="E92" s="186"/>
      <c r="F92" s="186"/>
      <c r="G92" s="186"/>
      <c r="H92" s="186"/>
      <c r="I92" s="186"/>
      <c r="J92" s="186"/>
      <c r="K92" s="186"/>
      <c r="L92" s="186"/>
      <c r="M92" s="186"/>
      <c r="N92" s="319">
        <f>N148</f>
        <v>0</v>
      </c>
      <c r="O92" s="319"/>
      <c r="P92" s="319"/>
      <c r="Q92" s="319"/>
      <c r="R92" s="112"/>
    </row>
    <row r="93" spans="2:18" s="6" customFormat="1" ht="25" customHeight="1">
      <c r="B93" s="105"/>
      <c r="C93" s="185"/>
      <c r="D93" s="107" t="s">
        <v>257</v>
      </c>
      <c r="E93" s="185"/>
      <c r="F93" s="185"/>
      <c r="G93" s="185"/>
      <c r="H93" s="185"/>
      <c r="I93" s="185"/>
      <c r="J93" s="185"/>
      <c r="K93" s="185"/>
      <c r="L93" s="185"/>
      <c r="M93" s="185"/>
      <c r="N93" s="301">
        <f>N162</f>
        <v>0</v>
      </c>
      <c r="O93" s="326"/>
      <c r="P93" s="326"/>
      <c r="Q93" s="326"/>
      <c r="R93" s="108"/>
    </row>
    <row r="94" spans="2:18" s="1" customFormat="1" ht="21.75" customHeight="1">
      <c r="B94" s="31"/>
      <c r="C94" s="182"/>
      <c r="D94" s="182"/>
      <c r="E94" s="182"/>
      <c r="F94" s="182"/>
      <c r="G94" s="182"/>
      <c r="H94" s="182"/>
      <c r="I94" s="182"/>
      <c r="J94" s="182"/>
      <c r="K94" s="182"/>
      <c r="L94" s="182"/>
      <c r="M94" s="182"/>
      <c r="N94" s="182"/>
      <c r="O94" s="182"/>
      <c r="P94" s="182"/>
      <c r="Q94" s="182"/>
      <c r="R94" s="33"/>
    </row>
    <row r="95" spans="2:21" s="1" customFormat="1" ht="29.25" customHeight="1">
      <c r="B95" s="31"/>
      <c r="C95" s="104" t="s">
        <v>115</v>
      </c>
      <c r="D95" s="182"/>
      <c r="E95" s="182"/>
      <c r="F95" s="182"/>
      <c r="G95" s="182"/>
      <c r="H95" s="182"/>
      <c r="I95" s="182"/>
      <c r="J95" s="182"/>
      <c r="K95" s="182"/>
      <c r="L95" s="182"/>
      <c r="M95" s="182"/>
      <c r="N95" s="321">
        <v>0</v>
      </c>
      <c r="O95" s="322"/>
      <c r="P95" s="322"/>
      <c r="Q95" s="322"/>
      <c r="R95" s="33"/>
      <c r="T95" s="113"/>
      <c r="U95" s="114"/>
    </row>
    <row r="96" spans="2:18" s="1" customFormat="1" ht="18" customHeight="1">
      <c r="B96" s="31"/>
      <c r="C96" s="182"/>
      <c r="D96" s="182"/>
      <c r="E96" s="182"/>
      <c r="F96" s="182"/>
      <c r="G96" s="182"/>
      <c r="H96" s="182"/>
      <c r="I96" s="182"/>
      <c r="J96" s="182"/>
      <c r="K96" s="182"/>
      <c r="L96" s="182"/>
      <c r="M96" s="182"/>
      <c r="N96" s="182"/>
      <c r="O96" s="182"/>
      <c r="P96" s="182"/>
      <c r="Q96" s="182"/>
      <c r="R96" s="33"/>
    </row>
    <row r="97" spans="2:18" s="1" customFormat="1" ht="29.25" customHeight="1">
      <c r="B97" s="31"/>
      <c r="C97" s="95" t="s">
        <v>90</v>
      </c>
      <c r="D97" s="184"/>
      <c r="E97" s="184"/>
      <c r="F97" s="184"/>
      <c r="G97" s="184"/>
      <c r="H97" s="184"/>
      <c r="I97" s="184"/>
      <c r="J97" s="184"/>
      <c r="K97" s="184"/>
      <c r="L97" s="323">
        <f>ROUND(SUM(N88+N95),2)</f>
        <v>0</v>
      </c>
      <c r="M97" s="323"/>
      <c r="N97" s="323"/>
      <c r="O97" s="323"/>
      <c r="P97" s="323"/>
      <c r="Q97" s="323"/>
      <c r="R97" s="33"/>
    </row>
    <row r="98" spans="2:18" s="1" customFormat="1" ht="7" customHeight="1">
      <c r="B98" s="55"/>
      <c r="C98" s="56"/>
      <c r="D98" s="56"/>
      <c r="E98" s="56"/>
      <c r="F98" s="56"/>
      <c r="G98" s="56"/>
      <c r="H98" s="56"/>
      <c r="I98" s="56"/>
      <c r="J98" s="56"/>
      <c r="K98" s="56"/>
      <c r="L98" s="56"/>
      <c r="M98" s="56"/>
      <c r="N98" s="56"/>
      <c r="O98" s="56"/>
      <c r="P98" s="56"/>
      <c r="Q98" s="56"/>
      <c r="R98" s="57"/>
    </row>
    <row r="102" spans="2:18" s="1" customFormat="1" ht="7" customHeight="1">
      <c r="B102" s="58"/>
      <c r="C102" s="59"/>
      <c r="D102" s="59"/>
      <c r="E102" s="59"/>
      <c r="F102" s="59"/>
      <c r="G102" s="59"/>
      <c r="H102" s="59"/>
      <c r="I102" s="59"/>
      <c r="J102" s="59"/>
      <c r="K102" s="59"/>
      <c r="L102" s="59"/>
      <c r="M102" s="59"/>
      <c r="N102" s="59"/>
      <c r="O102" s="59"/>
      <c r="P102" s="59"/>
      <c r="Q102" s="59"/>
      <c r="R102" s="60"/>
    </row>
    <row r="103" spans="2:18" s="1" customFormat="1" ht="37" customHeight="1">
      <c r="B103" s="31"/>
      <c r="C103" s="271" t="s">
        <v>116</v>
      </c>
      <c r="D103" s="315"/>
      <c r="E103" s="315"/>
      <c r="F103" s="315"/>
      <c r="G103" s="315"/>
      <c r="H103" s="315"/>
      <c r="I103" s="315"/>
      <c r="J103" s="315"/>
      <c r="K103" s="315"/>
      <c r="L103" s="315"/>
      <c r="M103" s="315"/>
      <c r="N103" s="315"/>
      <c r="O103" s="315"/>
      <c r="P103" s="315"/>
      <c r="Q103" s="315"/>
      <c r="R103" s="33"/>
    </row>
    <row r="104" spans="2:18" s="1" customFormat="1" ht="7" customHeight="1">
      <c r="B104" s="31"/>
      <c r="C104" s="182"/>
      <c r="D104" s="182"/>
      <c r="E104" s="182"/>
      <c r="F104" s="182"/>
      <c r="G104" s="182"/>
      <c r="H104" s="182"/>
      <c r="I104" s="182"/>
      <c r="J104" s="182"/>
      <c r="K104" s="182"/>
      <c r="L104" s="182"/>
      <c r="M104" s="182"/>
      <c r="N104" s="182"/>
      <c r="O104" s="182"/>
      <c r="P104" s="182"/>
      <c r="Q104" s="182"/>
      <c r="R104" s="33"/>
    </row>
    <row r="105" spans="2:18" s="1" customFormat="1" ht="48" customHeight="1">
      <c r="B105" s="31"/>
      <c r="C105" s="181" t="s">
        <v>12</v>
      </c>
      <c r="D105" s="182"/>
      <c r="E105" s="182"/>
      <c r="F105" s="324" t="str">
        <f>F6</f>
        <v>VÝMĚNA KOTLŮ A TECHNOLOGIE KOTELNY
INSTALACE TERMOSTATICKÝCH VENTILŮ NA OTOPNÝCH TĚLESECH 
V OBJEKTU ZÁKLADNÍ ŠKOLY A MATEŘSKÉ ŠKOLY CERHOVICE, OKRES BEROUN</v>
      </c>
      <c r="G105" s="325"/>
      <c r="H105" s="325"/>
      <c r="I105" s="325"/>
      <c r="J105" s="325"/>
      <c r="K105" s="325"/>
      <c r="L105" s="325"/>
      <c r="M105" s="325"/>
      <c r="N105" s="325"/>
      <c r="O105" s="325"/>
      <c r="P105" s="325"/>
      <c r="Q105" s="182"/>
      <c r="R105" s="33"/>
    </row>
    <row r="106" spans="2:18" s="1" customFormat="1" ht="37" customHeight="1">
      <c r="B106" s="31"/>
      <c r="C106" s="65" t="s">
        <v>93</v>
      </c>
      <c r="D106" s="182"/>
      <c r="E106" s="182"/>
      <c r="F106" s="314" t="s">
        <v>704</v>
      </c>
      <c r="G106" s="315"/>
      <c r="H106" s="315"/>
      <c r="I106" s="315"/>
      <c r="J106" s="315"/>
      <c r="K106" s="315"/>
      <c r="L106" s="315"/>
      <c r="M106" s="315"/>
      <c r="N106" s="315"/>
      <c r="O106" s="315"/>
      <c r="P106" s="315"/>
      <c r="Q106" s="182"/>
      <c r="R106" s="33"/>
    </row>
    <row r="107" spans="2:18" s="1" customFormat="1" ht="7" customHeight="1">
      <c r="B107" s="31"/>
      <c r="C107" s="182"/>
      <c r="D107" s="182"/>
      <c r="E107" s="182"/>
      <c r="F107" s="182"/>
      <c r="G107" s="182"/>
      <c r="H107" s="182"/>
      <c r="I107" s="182"/>
      <c r="J107" s="182"/>
      <c r="K107" s="182"/>
      <c r="L107" s="182"/>
      <c r="M107" s="182"/>
      <c r="N107" s="182"/>
      <c r="O107" s="182"/>
      <c r="P107" s="182"/>
      <c r="Q107" s="182"/>
      <c r="R107" s="33"/>
    </row>
    <row r="108" spans="2:18" s="1" customFormat="1" ht="18" customHeight="1">
      <c r="B108" s="31"/>
      <c r="C108" s="181" t="s">
        <v>16</v>
      </c>
      <c r="D108" s="182"/>
      <c r="E108" s="182"/>
      <c r="F108" s="183" t="str">
        <f>F9</f>
        <v>Na Dražkách 217, 267 61 Cerhovice</v>
      </c>
      <c r="G108" s="182"/>
      <c r="H108" s="182"/>
      <c r="I108" s="182"/>
      <c r="J108" s="182"/>
      <c r="K108" s="181" t="s">
        <v>17</v>
      </c>
      <c r="L108" s="182"/>
      <c r="M108" s="290">
        <f>IF(O9="","",O9)</f>
        <v>44067</v>
      </c>
      <c r="N108" s="290"/>
      <c r="O108" s="290"/>
      <c r="P108" s="290"/>
      <c r="Q108" s="182"/>
      <c r="R108" s="33"/>
    </row>
    <row r="109" spans="2:18" s="1" customFormat="1" ht="7" customHeight="1">
      <c r="B109" s="31"/>
      <c r="C109" s="182"/>
      <c r="D109" s="182"/>
      <c r="E109" s="182"/>
      <c r="F109" s="182"/>
      <c r="G109" s="182"/>
      <c r="H109" s="182"/>
      <c r="I109" s="182"/>
      <c r="J109" s="182"/>
      <c r="K109" s="182"/>
      <c r="L109" s="182"/>
      <c r="M109" s="182"/>
      <c r="N109" s="182"/>
      <c r="O109" s="182"/>
      <c r="P109" s="182"/>
      <c r="Q109" s="182"/>
      <c r="R109" s="33"/>
    </row>
    <row r="110" spans="2:18" s="1" customFormat="1" ht="13.5">
      <c r="B110" s="31"/>
      <c r="C110" s="181" t="s">
        <v>20</v>
      </c>
      <c r="D110" s="182"/>
      <c r="E110" s="182"/>
      <c r="F110" s="183" t="str">
        <f>E12</f>
        <v>Městys Cerhovice, nám.Kapitána Kučery 10, 267 61 Cerhovice</v>
      </c>
      <c r="G110" s="182"/>
      <c r="H110" s="182"/>
      <c r="I110" s="182"/>
      <c r="J110" s="182"/>
      <c r="K110" s="181" t="s">
        <v>25</v>
      </c>
      <c r="L110" s="182"/>
      <c r="M110" s="316" t="str">
        <f>E18</f>
        <v>Ing. Karel Šimůnek</v>
      </c>
      <c r="N110" s="316"/>
      <c r="O110" s="316"/>
      <c r="P110" s="316"/>
      <c r="Q110" s="316"/>
      <c r="R110" s="33"/>
    </row>
    <row r="111" spans="2:18" s="1" customFormat="1" ht="14.5" customHeight="1">
      <c r="B111" s="31"/>
      <c r="C111" s="181" t="s">
        <v>23</v>
      </c>
      <c r="D111" s="182"/>
      <c r="E111" s="182"/>
      <c r="F111" s="183" t="str">
        <f>IF(E15="","",E15)</f>
        <v xml:space="preserve"> </v>
      </c>
      <c r="G111" s="182"/>
      <c r="H111" s="182"/>
      <c r="I111" s="182"/>
      <c r="J111" s="182"/>
      <c r="K111" s="181" t="s">
        <v>29</v>
      </c>
      <c r="L111" s="182"/>
      <c r="M111" s="316" t="str">
        <f>E21</f>
        <v>Ing. Karel Šimůnek</v>
      </c>
      <c r="N111" s="316"/>
      <c r="O111" s="316"/>
      <c r="P111" s="316"/>
      <c r="Q111" s="316"/>
      <c r="R111" s="33"/>
    </row>
    <row r="112" spans="2:18" s="1" customFormat="1" ht="10.4" customHeight="1">
      <c r="B112" s="31"/>
      <c r="C112" s="182"/>
      <c r="D112" s="182"/>
      <c r="E112" s="182"/>
      <c r="F112" s="182"/>
      <c r="G112" s="182"/>
      <c r="H112" s="182"/>
      <c r="I112" s="182"/>
      <c r="J112" s="182"/>
      <c r="K112" s="182"/>
      <c r="L112" s="182"/>
      <c r="M112" s="182"/>
      <c r="N112" s="182"/>
      <c r="O112" s="182"/>
      <c r="P112" s="182"/>
      <c r="Q112" s="182"/>
      <c r="R112" s="33"/>
    </row>
    <row r="113" spans="2:27" s="8" customFormat="1" ht="29.25" customHeight="1">
      <c r="B113" s="115"/>
      <c r="C113" s="116" t="s">
        <v>117</v>
      </c>
      <c r="D113" s="187" t="s">
        <v>118</v>
      </c>
      <c r="E113" s="187" t="s">
        <v>52</v>
      </c>
      <c r="F113" s="317" t="s">
        <v>119</v>
      </c>
      <c r="G113" s="317"/>
      <c r="H113" s="317"/>
      <c r="I113" s="317"/>
      <c r="J113" s="187" t="s">
        <v>120</v>
      </c>
      <c r="K113" s="187" t="s">
        <v>121</v>
      </c>
      <c r="L113" s="317" t="s">
        <v>122</v>
      </c>
      <c r="M113" s="317"/>
      <c r="N113" s="317" t="s">
        <v>99</v>
      </c>
      <c r="O113" s="317"/>
      <c r="P113" s="317"/>
      <c r="Q113" s="318"/>
      <c r="R113" s="118"/>
      <c r="T113" s="71"/>
      <c r="U113" s="72"/>
      <c r="V113" s="72"/>
      <c r="W113" s="72"/>
      <c r="X113" s="72"/>
      <c r="Y113" s="72"/>
      <c r="Z113" s="72"/>
      <c r="AA113" s="73"/>
    </row>
    <row r="114" spans="2:27" s="1" customFormat="1" ht="29.25" customHeight="1">
      <c r="B114" s="31"/>
      <c r="C114" s="75" t="s">
        <v>95</v>
      </c>
      <c r="D114" s="182"/>
      <c r="E114" s="182"/>
      <c r="F114" s="182"/>
      <c r="G114" s="182"/>
      <c r="H114" s="182"/>
      <c r="I114" s="182"/>
      <c r="J114" s="182"/>
      <c r="K114" s="182"/>
      <c r="L114" s="182"/>
      <c r="M114" s="182"/>
      <c r="N114" s="298">
        <f>N115</f>
        <v>0</v>
      </c>
      <c r="O114" s="299"/>
      <c r="P114" s="299"/>
      <c r="Q114" s="299"/>
      <c r="R114" s="33"/>
      <c r="T114" s="74"/>
      <c r="U114" s="199"/>
      <c r="V114" s="199"/>
      <c r="W114" s="119"/>
      <c r="X114" s="199"/>
      <c r="Y114" s="119"/>
      <c r="Z114" s="199"/>
      <c r="AA114" s="120"/>
    </row>
    <row r="115" spans="2:27" s="9" customFormat="1" ht="37.4" customHeight="1">
      <c r="B115" s="121"/>
      <c r="C115" s="122"/>
      <c r="D115" s="123" t="s">
        <v>104</v>
      </c>
      <c r="E115" s="123"/>
      <c r="F115" s="123"/>
      <c r="G115" s="123"/>
      <c r="H115" s="123"/>
      <c r="I115" s="123"/>
      <c r="J115" s="123"/>
      <c r="K115" s="123"/>
      <c r="L115" s="123"/>
      <c r="M115" s="123"/>
      <c r="N115" s="300">
        <f>N116+N121+N148</f>
        <v>0</v>
      </c>
      <c r="O115" s="301"/>
      <c r="P115" s="301"/>
      <c r="Q115" s="301"/>
      <c r="R115" s="124"/>
      <c r="T115" s="125"/>
      <c r="U115" s="122"/>
      <c r="V115" s="122"/>
      <c r="W115" s="126"/>
      <c r="X115" s="122"/>
      <c r="Y115" s="126"/>
      <c r="Z115" s="122"/>
      <c r="AA115" s="127"/>
    </row>
    <row r="116" spans="2:27" s="9" customFormat="1" ht="19.9" customHeight="1">
      <c r="B116" s="121"/>
      <c r="C116" s="122"/>
      <c r="D116" s="128" t="s">
        <v>110</v>
      </c>
      <c r="E116" s="128"/>
      <c r="F116" s="128"/>
      <c r="G116" s="128"/>
      <c r="H116" s="128"/>
      <c r="I116" s="128"/>
      <c r="J116" s="128"/>
      <c r="K116" s="128"/>
      <c r="L116" s="128"/>
      <c r="M116" s="128"/>
      <c r="N116" s="302">
        <f>SUM(N117:Q120)</f>
        <v>0</v>
      </c>
      <c r="O116" s="303"/>
      <c r="P116" s="303"/>
      <c r="Q116" s="303"/>
      <c r="R116" s="124"/>
      <c r="T116" s="125"/>
      <c r="U116" s="122"/>
      <c r="V116" s="122"/>
      <c r="W116" s="126"/>
      <c r="X116" s="122"/>
      <c r="Y116" s="126"/>
      <c r="Z116" s="122"/>
      <c r="AA116" s="127"/>
    </row>
    <row r="117" spans="2:27" s="1" customFormat="1" ht="45.75" customHeight="1">
      <c r="B117" s="129"/>
      <c r="C117" s="130" t="s">
        <v>76</v>
      </c>
      <c r="D117" s="130" t="s">
        <v>123</v>
      </c>
      <c r="E117" s="131" t="s">
        <v>618</v>
      </c>
      <c r="F117" s="294" t="s">
        <v>619</v>
      </c>
      <c r="G117" s="294"/>
      <c r="H117" s="294"/>
      <c r="I117" s="294"/>
      <c r="J117" s="132" t="s">
        <v>128</v>
      </c>
      <c r="K117" s="133">
        <v>6</v>
      </c>
      <c r="L117" s="293"/>
      <c r="M117" s="293"/>
      <c r="N117" s="293">
        <f>ROUND(L117*K117,2)</f>
        <v>0</v>
      </c>
      <c r="O117" s="293"/>
      <c r="P117" s="293"/>
      <c r="Q117" s="293"/>
      <c r="R117" s="134"/>
      <c r="T117" s="135"/>
      <c r="U117" s="40"/>
      <c r="V117" s="136"/>
      <c r="W117" s="136"/>
      <c r="X117" s="136"/>
      <c r="Y117" s="136"/>
      <c r="Z117" s="136"/>
      <c r="AA117" s="137"/>
    </row>
    <row r="118" spans="2:27" s="1" customFormat="1" ht="38.25" customHeight="1">
      <c r="B118" s="129"/>
      <c r="C118" s="130" t="s">
        <v>91</v>
      </c>
      <c r="D118" s="130" t="s">
        <v>123</v>
      </c>
      <c r="E118" s="131" t="s">
        <v>620</v>
      </c>
      <c r="F118" s="294" t="s">
        <v>621</v>
      </c>
      <c r="G118" s="294"/>
      <c r="H118" s="294"/>
      <c r="I118" s="294"/>
      <c r="J118" s="132" t="s">
        <v>128</v>
      </c>
      <c r="K118" s="133">
        <v>6</v>
      </c>
      <c r="L118" s="293"/>
      <c r="M118" s="293"/>
      <c r="N118" s="293">
        <f>ROUND(L118*K118,2)</f>
        <v>0</v>
      </c>
      <c r="O118" s="293"/>
      <c r="P118" s="293"/>
      <c r="Q118" s="293"/>
      <c r="R118" s="134"/>
      <c r="T118" s="135"/>
      <c r="U118" s="40"/>
      <c r="V118" s="136"/>
      <c r="W118" s="136"/>
      <c r="X118" s="136"/>
      <c r="Y118" s="136"/>
      <c r="Z118" s="136"/>
      <c r="AA118" s="137"/>
    </row>
    <row r="119" spans="2:27" s="1" customFormat="1" ht="38.25" customHeight="1">
      <c r="B119" s="129"/>
      <c r="C119" s="130">
        <v>3</v>
      </c>
      <c r="D119" s="130" t="s">
        <v>123</v>
      </c>
      <c r="E119" s="131" t="s">
        <v>622</v>
      </c>
      <c r="F119" s="294" t="s">
        <v>623</v>
      </c>
      <c r="G119" s="294"/>
      <c r="H119" s="294"/>
      <c r="I119" s="294"/>
      <c r="J119" s="132" t="s">
        <v>624</v>
      </c>
      <c r="K119" s="133">
        <v>2</v>
      </c>
      <c r="L119" s="293"/>
      <c r="M119" s="293"/>
      <c r="N119" s="293">
        <f>ROUND(L119*K119,2)</f>
        <v>0</v>
      </c>
      <c r="O119" s="293"/>
      <c r="P119" s="293"/>
      <c r="Q119" s="293"/>
      <c r="R119" s="134"/>
      <c r="T119" s="135"/>
      <c r="U119" s="40"/>
      <c r="V119" s="136"/>
      <c r="W119" s="136"/>
      <c r="X119" s="136"/>
      <c r="Y119" s="136"/>
      <c r="Z119" s="136"/>
      <c r="AA119" s="137"/>
    </row>
    <row r="120" spans="2:27" s="1" customFormat="1" ht="25.5" customHeight="1">
      <c r="B120" s="129"/>
      <c r="C120" s="130">
        <v>4</v>
      </c>
      <c r="D120" s="130" t="s">
        <v>123</v>
      </c>
      <c r="E120" s="131" t="s">
        <v>625</v>
      </c>
      <c r="F120" s="294" t="s">
        <v>626</v>
      </c>
      <c r="G120" s="294"/>
      <c r="H120" s="294"/>
      <c r="I120" s="294"/>
      <c r="J120" s="132" t="s">
        <v>126</v>
      </c>
      <c r="K120" s="133">
        <v>1</v>
      </c>
      <c r="L120" s="293"/>
      <c r="M120" s="293"/>
      <c r="N120" s="293">
        <f>ROUND(L120*K120,2)</f>
        <v>0</v>
      </c>
      <c r="O120" s="293"/>
      <c r="P120" s="293"/>
      <c r="Q120" s="293"/>
      <c r="R120" s="134"/>
      <c r="T120" s="135"/>
      <c r="U120" s="40"/>
      <c r="V120" s="136"/>
      <c r="W120" s="136"/>
      <c r="X120" s="136"/>
      <c r="Y120" s="136"/>
      <c r="Z120" s="136"/>
      <c r="AA120" s="137"/>
    </row>
    <row r="121" spans="2:30" s="9" customFormat="1" ht="29.9" customHeight="1">
      <c r="B121" s="121"/>
      <c r="C121" s="122"/>
      <c r="D121" s="128" t="s">
        <v>112</v>
      </c>
      <c r="E121" s="128"/>
      <c r="F121" s="128"/>
      <c r="G121" s="128"/>
      <c r="H121" s="128"/>
      <c r="I121" s="128"/>
      <c r="J121" s="128"/>
      <c r="K121" s="128"/>
      <c r="L121" s="128"/>
      <c r="M121" s="128"/>
      <c r="N121" s="302">
        <f>SUM(N122:Q147)</f>
        <v>0</v>
      </c>
      <c r="O121" s="303"/>
      <c r="P121" s="303"/>
      <c r="Q121" s="303"/>
      <c r="R121" s="124"/>
      <c r="T121" s="125"/>
      <c r="U121" s="122"/>
      <c r="V121" s="122"/>
      <c r="W121" s="126"/>
      <c r="X121" s="122"/>
      <c r="Y121" s="126"/>
      <c r="Z121" s="122"/>
      <c r="AA121" s="127"/>
      <c r="AD121" s="1"/>
    </row>
    <row r="122" spans="2:30" s="9" customFormat="1" ht="29.9" customHeight="1">
      <c r="B122" s="121"/>
      <c r="C122" s="130">
        <v>5</v>
      </c>
      <c r="D122" s="130" t="s">
        <v>123</v>
      </c>
      <c r="E122" s="131" t="s">
        <v>627</v>
      </c>
      <c r="F122" s="294" t="s">
        <v>628</v>
      </c>
      <c r="G122" s="294"/>
      <c r="H122" s="294"/>
      <c r="I122" s="294"/>
      <c r="J122" s="132" t="s">
        <v>160</v>
      </c>
      <c r="K122" s="133">
        <v>50</v>
      </c>
      <c r="L122" s="293"/>
      <c r="M122" s="293"/>
      <c r="N122" s="293">
        <f aca="true" t="shared" si="0" ref="N122:N132">ROUND(L122*K122,2)</f>
        <v>0</v>
      </c>
      <c r="O122" s="293"/>
      <c r="P122" s="293"/>
      <c r="Q122" s="293"/>
      <c r="R122" s="124"/>
      <c r="T122" s="125"/>
      <c r="U122" s="122"/>
      <c r="V122" s="122"/>
      <c r="W122" s="126"/>
      <c r="X122" s="122"/>
      <c r="Y122" s="126"/>
      <c r="Z122" s="122"/>
      <c r="AA122" s="127"/>
      <c r="AD122" s="1"/>
    </row>
    <row r="123" spans="2:27" s="1" customFormat="1" ht="25.5" customHeight="1">
      <c r="B123" s="129"/>
      <c r="C123" s="130">
        <v>6</v>
      </c>
      <c r="D123" s="130" t="s">
        <v>123</v>
      </c>
      <c r="E123" s="131" t="s">
        <v>629</v>
      </c>
      <c r="F123" s="294" t="s">
        <v>630</v>
      </c>
      <c r="G123" s="294"/>
      <c r="H123" s="294"/>
      <c r="I123" s="294"/>
      <c r="J123" s="132" t="s">
        <v>160</v>
      </c>
      <c r="K123" s="133">
        <f>260</f>
        <v>260</v>
      </c>
      <c r="L123" s="293"/>
      <c r="M123" s="293"/>
      <c r="N123" s="293">
        <f t="shared" si="0"/>
        <v>0</v>
      </c>
      <c r="O123" s="293"/>
      <c r="P123" s="293"/>
      <c r="Q123" s="293"/>
      <c r="R123" s="134"/>
      <c r="T123" s="135"/>
      <c r="U123" s="40"/>
      <c r="V123" s="136"/>
      <c r="W123" s="136"/>
      <c r="X123" s="136"/>
      <c r="Y123" s="136"/>
      <c r="Z123" s="136"/>
      <c r="AA123" s="137"/>
    </row>
    <row r="124" spans="2:27" s="1" customFormat="1" ht="25.5" customHeight="1">
      <c r="B124" s="129"/>
      <c r="C124" s="130">
        <v>7</v>
      </c>
      <c r="D124" s="130" t="s">
        <v>123</v>
      </c>
      <c r="E124" s="131" t="s">
        <v>631</v>
      </c>
      <c r="F124" s="294" t="s">
        <v>632</v>
      </c>
      <c r="G124" s="294"/>
      <c r="H124" s="294"/>
      <c r="I124" s="294"/>
      <c r="J124" s="132" t="s">
        <v>160</v>
      </c>
      <c r="K124" s="133">
        <v>8</v>
      </c>
      <c r="L124" s="293"/>
      <c r="M124" s="293"/>
      <c r="N124" s="293">
        <f t="shared" si="0"/>
        <v>0</v>
      </c>
      <c r="O124" s="293"/>
      <c r="P124" s="293"/>
      <c r="Q124" s="293"/>
      <c r="R124" s="134"/>
      <c r="T124" s="135"/>
      <c r="U124" s="40"/>
      <c r="V124" s="136"/>
      <c r="W124" s="136"/>
      <c r="X124" s="136"/>
      <c r="Y124" s="136"/>
      <c r="Z124" s="136"/>
      <c r="AA124" s="137"/>
    </row>
    <row r="125" spans="2:27" s="1" customFormat="1" ht="25.5" customHeight="1">
      <c r="B125" s="129"/>
      <c r="C125" s="130">
        <v>8</v>
      </c>
      <c r="D125" s="130" t="s">
        <v>123</v>
      </c>
      <c r="E125" s="131" t="s">
        <v>633</v>
      </c>
      <c r="F125" s="294" t="s">
        <v>634</v>
      </c>
      <c r="G125" s="294"/>
      <c r="H125" s="294"/>
      <c r="I125" s="294"/>
      <c r="J125" s="132" t="s">
        <v>160</v>
      </c>
      <c r="K125" s="133">
        <v>2</v>
      </c>
      <c r="L125" s="293"/>
      <c r="M125" s="293"/>
      <c r="N125" s="293">
        <f t="shared" si="0"/>
        <v>0</v>
      </c>
      <c r="O125" s="293"/>
      <c r="P125" s="293"/>
      <c r="Q125" s="293"/>
      <c r="R125" s="134"/>
      <c r="T125" s="135"/>
      <c r="U125" s="40"/>
      <c r="V125" s="136"/>
      <c r="W125" s="136"/>
      <c r="X125" s="136"/>
      <c r="Y125" s="136"/>
      <c r="Z125" s="136"/>
      <c r="AA125" s="137"/>
    </row>
    <row r="126" spans="2:27" s="1" customFormat="1" ht="25.5" customHeight="1">
      <c r="B126" s="129"/>
      <c r="C126" s="130">
        <v>9</v>
      </c>
      <c r="D126" s="130" t="s">
        <v>123</v>
      </c>
      <c r="E126" s="131" t="s">
        <v>635</v>
      </c>
      <c r="F126" s="294" t="s">
        <v>636</v>
      </c>
      <c r="G126" s="294"/>
      <c r="H126" s="294"/>
      <c r="I126" s="294"/>
      <c r="J126" s="132" t="s">
        <v>160</v>
      </c>
      <c r="K126" s="133">
        <v>260</v>
      </c>
      <c r="L126" s="293"/>
      <c r="M126" s="293"/>
      <c r="N126" s="293">
        <f t="shared" si="0"/>
        <v>0</v>
      </c>
      <c r="O126" s="293"/>
      <c r="P126" s="293"/>
      <c r="Q126" s="293"/>
      <c r="R126" s="134"/>
      <c r="T126" s="135"/>
      <c r="U126" s="40"/>
      <c r="V126" s="136"/>
      <c r="W126" s="136"/>
      <c r="X126" s="136"/>
      <c r="Y126" s="136"/>
      <c r="Z126" s="136"/>
      <c r="AA126" s="137"/>
    </row>
    <row r="127" spans="2:27" s="1" customFormat="1" ht="25.5" customHeight="1">
      <c r="B127" s="129"/>
      <c r="C127" s="130">
        <v>10</v>
      </c>
      <c r="D127" s="130" t="s">
        <v>123</v>
      </c>
      <c r="E127" s="131" t="s">
        <v>637</v>
      </c>
      <c r="F127" s="294" t="s">
        <v>638</v>
      </c>
      <c r="G127" s="294"/>
      <c r="H127" s="294"/>
      <c r="I127" s="294"/>
      <c r="J127" s="132" t="s">
        <v>160</v>
      </c>
      <c r="K127" s="133">
        <v>123</v>
      </c>
      <c r="L127" s="293"/>
      <c r="M127" s="293"/>
      <c r="N127" s="293">
        <f t="shared" si="0"/>
        <v>0</v>
      </c>
      <c r="O127" s="293"/>
      <c r="P127" s="293"/>
      <c r="Q127" s="293"/>
      <c r="R127" s="134"/>
      <c r="T127" s="135"/>
      <c r="U127" s="40"/>
      <c r="V127" s="136"/>
      <c r="W127" s="136"/>
      <c r="X127" s="136"/>
      <c r="Y127" s="136"/>
      <c r="Z127" s="136"/>
      <c r="AA127" s="137"/>
    </row>
    <row r="128" spans="2:27" s="1" customFormat="1" ht="25.5" customHeight="1">
      <c r="B128" s="129"/>
      <c r="C128" s="130">
        <v>11</v>
      </c>
      <c r="D128" s="130" t="s">
        <v>123</v>
      </c>
      <c r="E128" s="131" t="s">
        <v>639</v>
      </c>
      <c r="F128" s="294" t="s">
        <v>640</v>
      </c>
      <c r="G128" s="294"/>
      <c r="H128" s="294"/>
      <c r="I128" s="294"/>
      <c r="J128" s="132" t="s">
        <v>128</v>
      </c>
      <c r="K128" s="133">
        <f>130*0.2</f>
        <v>26</v>
      </c>
      <c r="L128" s="293"/>
      <c r="M128" s="293"/>
      <c r="N128" s="293">
        <f t="shared" si="0"/>
        <v>0</v>
      </c>
      <c r="O128" s="293"/>
      <c r="P128" s="293"/>
      <c r="Q128" s="293"/>
      <c r="R128" s="134"/>
      <c r="T128" s="135"/>
      <c r="U128" s="40"/>
      <c r="V128" s="136"/>
      <c r="W128" s="136"/>
      <c r="X128" s="136"/>
      <c r="Y128" s="136"/>
      <c r="Z128" s="136"/>
      <c r="AA128" s="137"/>
    </row>
    <row r="129" spans="2:27" s="1" customFormat="1" ht="25.5" customHeight="1">
      <c r="B129" s="129"/>
      <c r="C129" s="130">
        <v>12</v>
      </c>
      <c r="D129" s="130" t="s">
        <v>123</v>
      </c>
      <c r="E129" s="131" t="s">
        <v>637</v>
      </c>
      <c r="F129" s="294" t="s">
        <v>642</v>
      </c>
      <c r="G129" s="294"/>
      <c r="H129" s="294"/>
      <c r="I129" s="294"/>
      <c r="J129" s="132" t="s">
        <v>160</v>
      </c>
      <c r="K129" s="133">
        <v>8</v>
      </c>
      <c r="L129" s="293"/>
      <c r="M129" s="293"/>
      <c r="N129" s="293">
        <f t="shared" si="0"/>
        <v>0</v>
      </c>
      <c r="O129" s="293"/>
      <c r="P129" s="293"/>
      <c r="Q129" s="293"/>
      <c r="R129" s="134"/>
      <c r="T129" s="135"/>
      <c r="U129" s="40"/>
      <c r="V129" s="136"/>
      <c r="W129" s="136"/>
      <c r="X129" s="136"/>
      <c r="Y129" s="136"/>
      <c r="Z129" s="136"/>
      <c r="AA129" s="137"/>
    </row>
    <row r="130" spans="2:27" s="1" customFormat="1" ht="25.5" customHeight="1">
      <c r="B130" s="129"/>
      <c r="C130" s="130">
        <v>13</v>
      </c>
      <c r="D130" s="130" t="s">
        <v>123</v>
      </c>
      <c r="E130" s="131" t="s">
        <v>639</v>
      </c>
      <c r="F130" s="294" t="s">
        <v>643</v>
      </c>
      <c r="G130" s="294"/>
      <c r="H130" s="294"/>
      <c r="I130" s="294"/>
      <c r="J130" s="132" t="s">
        <v>128</v>
      </c>
      <c r="K130" s="133">
        <v>2</v>
      </c>
      <c r="L130" s="293"/>
      <c r="M130" s="293"/>
      <c r="N130" s="293">
        <f t="shared" si="0"/>
        <v>0</v>
      </c>
      <c r="O130" s="293"/>
      <c r="P130" s="293"/>
      <c r="Q130" s="293"/>
      <c r="R130" s="134"/>
      <c r="T130" s="135"/>
      <c r="U130" s="40"/>
      <c r="V130" s="136"/>
      <c r="W130" s="136"/>
      <c r="X130" s="136"/>
      <c r="Y130" s="136"/>
      <c r="Z130" s="136"/>
      <c r="AA130" s="137"/>
    </row>
    <row r="131" spans="2:27" s="1" customFormat="1" ht="85" customHeight="1">
      <c r="B131" s="129"/>
      <c r="C131" s="130">
        <v>14</v>
      </c>
      <c r="D131" s="130" t="s">
        <v>123</v>
      </c>
      <c r="E131" s="131" t="s">
        <v>644</v>
      </c>
      <c r="F131" s="294" t="s">
        <v>942</v>
      </c>
      <c r="G131" s="294"/>
      <c r="H131" s="294"/>
      <c r="I131" s="294"/>
      <c r="J131" s="132" t="s">
        <v>160</v>
      </c>
      <c r="K131" s="133">
        <v>29</v>
      </c>
      <c r="L131" s="293"/>
      <c r="M131" s="293"/>
      <c r="N131" s="293">
        <f t="shared" si="0"/>
        <v>0</v>
      </c>
      <c r="O131" s="293"/>
      <c r="P131" s="293"/>
      <c r="Q131" s="293"/>
      <c r="R131" s="134"/>
      <c r="T131" s="135"/>
      <c r="U131" s="40"/>
      <c r="V131" s="136"/>
      <c r="W131" s="136"/>
      <c r="X131" s="136"/>
      <c r="Y131" s="136"/>
      <c r="Z131" s="136"/>
      <c r="AA131" s="137"/>
    </row>
    <row r="132" spans="2:27" s="1" customFormat="1" ht="150" customHeight="1">
      <c r="B132" s="129"/>
      <c r="C132" s="130">
        <v>15</v>
      </c>
      <c r="D132" s="130" t="s">
        <v>123</v>
      </c>
      <c r="E132" s="131" t="s">
        <v>645</v>
      </c>
      <c r="F132" s="294" t="s">
        <v>941</v>
      </c>
      <c r="G132" s="294"/>
      <c r="H132" s="294"/>
      <c r="I132" s="294"/>
      <c r="J132" s="132" t="s">
        <v>160</v>
      </c>
      <c r="K132" s="133">
        <v>101</v>
      </c>
      <c r="L132" s="293"/>
      <c r="M132" s="293"/>
      <c r="N132" s="293">
        <f t="shared" si="0"/>
        <v>0</v>
      </c>
      <c r="O132" s="293"/>
      <c r="P132" s="293"/>
      <c r="Q132" s="293"/>
      <c r="R132" s="134"/>
      <c r="T132" s="135"/>
      <c r="U132" s="40"/>
      <c r="V132" s="136"/>
      <c r="W132" s="136"/>
      <c r="X132" s="136"/>
      <c r="Y132" s="136"/>
      <c r="Z132" s="136"/>
      <c r="AA132" s="137"/>
    </row>
    <row r="133" spans="2:27" s="1" customFormat="1" ht="25.5" customHeight="1">
      <c r="B133" s="129"/>
      <c r="C133" s="130">
        <v>16</v>
      </c>
      <c r="D133" s="130" t="s">
        <v>123</v>
      </c>
      <c r="E133" s="131" t="s">
        <v>647</v>
      </c>
      <c r="F133" s="294" t="s">
        <v>648</v>
      </c>
      <c r="G133" s="294"/>
      <c r="H133" s="294"/>
      <c r="I133" s="294"/>
      <c r="J133" s="132" t="s">
        <v>160</v>
      </c>
      <c r="K133" s="133">
        <v>71</v>
      </c>
      <c r="L133" s="293"/>
      <c r="M133" s="293"/>
      <c r="N133" s="293">
        <f>ROUND(L133*K133,2)</f>
        <v>0</v>
      </c>
      <c r="O133" s="293"/>
      <c r="P133" s="293"/>
      <c r="Q133" s="293"/>
      <c r="R133" s="134"/>
      <c r="T133" s="135"/>
      <c r="U133" s="40"/>
      <c r="V133" s="136"/>
      <c r="W133" s="136"/>
      <c r="X133" s="136"/>
      <c r="Y133" s="136"/>
      <c r="Z133" s="136"/>
      <c r="AA133" s="137"/>
    </row>
    <row r="134" spans="2:27" s="1" customFormat="1" ht="25.5" customHeight="1">
      <c r="B134" s="129"/>
      <c r="C134" s="130">
        <v>17</v>
      </c>
      <c r="D134" s="130" t="s">
        <v>123</v>
      </c>
      <c r="E134" s="131" t="s">
        <v>650</v>
      </c>
      <c r="F134" s="294" t="s">
        <v>651</v>
      </c>
      <c r="G134" s="294"/>
      <c r="H134" s="294"/>
      <c r="I134" s="294"/>
      <c r="J134" s="132" t="s">
        <v>160</v>
      </c>
      <c r="K134" s="133">
        <v>13</v>
      </c>
      <c r="L134" s="293"/>
      <c r="M134" s="293"/>
      <c r="N134" s="293">
        <f>ROUND(L134*K134,2)</f>
        <v>0</v>
      </c>
      <c r="O134" s="293"/>
      <c r="P134" s="293"/>
      <c r="Q134" s="293"/>
      <c r="R134" s="134"/>
      <c r="T134" s="196"/>
      <c r="U134" s="40"/>
      <c r="V134" s="136"/>
      <c r="W134" s="136"/>
      <c r="X134" s="136"/>
      <c r="Y134" s="136"/>
      <c r="Z134" s="136"/>
      <c r="AA134" s="137"/>
    </row>
    <row r="135" spans="2:27" s="1" customFormat="1" ht="25.5" customHeight="1">
      <c r="B135" s="129"/>
      <c r="C135" s="130">
        <v>18</v>
      </c>
      <c r="D135" s="130" t="s">
        <v>123</v>
      </c>
      <c r="E135" s="131" t="s">
        <v>652</v>
      </c>
      <c r="F135" s="294" t="s">
        <v>653</v>
      </c>
      <c r="G135" s="294"/>
      <c r="H135" s="294"/>
      <c r="I135" s="294"/>
      <c r="J135" s="132" t="s">
        <v>160</v>
      </c>
      <c r="K135" s="133">
        <v>17</v>
      </c>
      <c r="L135" s="293"/>
      <c r="M135" s="293"/>
      <c r="N135" s="293">
        <f>ROUND(L135*K135,2)</f>
        <v>0</v>
      </c>
      <c r="O135" s="293"/>
      <c r="P135" s="293"/>
      <c r="Q135" s="293"/>
      <c r="R135" s="134"/>
      <c r="T135" s="196"/>
      <c r="U135" s="40"/>
      <c r="V135" s="136"/>
      <c r="W135" s="136"/>
      <c r="X135" s="136"/>
      <c r="Y135" s="136"/>
      <c r="Z135" s="136"/>
      <c r="AA135" s="137"/>
    </row>
    <row r="136" spans="2:27" s="1" customFormat="1" ht="25.5" customHeight="1">
      <c r="B136" s="129"/>
      <c r="C136" s="130">
        <v>19</v>
      </c>
      <c r="D136" s="130" t="s">
        <v>123</v>
      </c>
      <c r="E136" s="131" t="s">
        <v>654</v>
      </c>
      <c r="F136" s="294" t="s">
        <v>823</v>
      </c>
      <c r="G136" s="294"/>
      <c r="H136" s="294"/>
      <c r="I136" s="294"/>
      <c r="J136" s="132" t="s">
        <v>160</v>
      </c>
      <c r="K136" s="133">
        <v>29</v>
      </c>
      <c r="L136" s="293"/>
      <c r="M136" s="293"/>
      <c r="N136" s="293">
        <f>ROUND(L136*K136,2)</f>
        <v>0</v>
      </c>
      <c r="O136" s="293"/>
      <c r="P136" s="293"/>
      <c r="Q136" s="293"/>
      <c r="R136" s="134"/>
      <c r="T136" s="196"/>
      <c r="U136" s="40"/>
      <c r="V136" s="136"/>
      <c r="W136" s="136"/>
      <c r="X136" s="136"/>
      <c r="Y136" s="136"/>
      <c r="Z136" s="136"/>
      <c r="AA136" s="137"/>
    </row>
    <row r="137" spans="2:27" s="1" customFormat="1" ht="150" customHeight="1">
      <c r="B137" s="129"/>
      <c r="C137" s="130">
        <v>20</v>
      </c>
      <c r="D137" s="130" t="s">
        <v>123</v>
      </c>
      <c r="E137" s="131" t="s">
        <v>655</v>
      </c>
      <c r="F137" s="294" t="s">
        <v>943</v>
      </c>
      <c r="G137" s="294"/>
      <c r="H137" s="294"/>
      <c r="I137" s="294"/>
      <c r="J137" s="132" t="s">
        <v>160</v>
      </c>
      <c r="K137" s="133">
        <v>20</v>
      </c>
      <c r="L137" s="293"/>
      <c r="M137" s="293"/>
      <c r="N137" s="293">
        <f aca="true" t="shared" si="1" ref="N137:N147">ROUND(L137*K137,2)</f>
        <v>0</v>
      </c>
      <c r="O137" s="293"/>
      <c r="P137" s="293"/>
      <c r="Q137" s="293"/>
      <c r="R137" s="134"/>
      <c r="T137" s="135"/>
      <c r="U137" s="40"/>
      <c r="V137" s="136"/>
      <c r="W137" s="136"/>
      <c r="X137" s="136"/>
      <c r="Y137" s="136"/>
      <c r="Z137" s="136"/>
      <c r="AA137" s="137"/>
    </row>
    <row r="138" spans="2:27" s="1" customFormat="1" ht="150" customHeight="1">
      <c r="B138" s="129"/>
      <c r="C138" s="130">
        <v>21</v>
      </c>
      <c r="D138" s="130" t="s">
        <v>123</v>
      </c>
      <c r="E138" s="131" t="s">
        <v>657</v>
      </c>
      <c r="F138" s="294" t="s">
        <v>944</v>
      </c>
      <c r="G138" s="294"/>
      <c r="H138" s="294"/>
      <c r="I138" s="294"/>
      <c r="J138" s="132" t="s">
        <v>160</v>
      </c>
      <c r="K138" s="133">
        <v>28</v>
      </c>
      <c r="L138" s="293"/>
      <c r="M138" s="293"/>
      <c r="N138" s="293">
        <f t="shared" si="1"/>
        <v>0</v>
      </c>
      <c r="O138" s="293"/>
      <c r="P138" s="293"/>
      <c r="Q138" s="293"/>
      <c r="R138" s="134"/>
      <c r="T138" s="135"/>
      <c r="U138" s="40"/>
      <c r="V138" s="136"/>
      <c r="W138" s="136"/>
      <c r="X138" s="136"/>
      <c r="Y138" s="136"/>
      <c r="Z138" s="136"/>
      <c r="AA138" s="137"/>
    </row>
    <row r="139" spans="2:27" s="1" customFormat="1" ht="150" customHeight="1">
      <c r="B139" s="129"/>
      <c r="C139" s="130">
        <v>22</v>
      </c>
      <c r="D139" s="130" t="s">
        <v>123</v>
      </c>
      <c r="E139" s="131" t="s">
        <v>659</v>
      </c>
      <c r="F139" s="294" t="s">
        <v>945</v>
      </c>
      <c r="G139" s="294"/>
      <c r="H139" s="294"/>
      <c r="I139" s="294"/>
      <c r="J139" s="132" t="s">
        <v>160</v>
      </c>
      <c r="K139" s="133">
        <v>42</v>
      </c>
      <c r="L139" s="293"/>
      <c r="M139" s="293"/>
      <c r="N139" s="293">
        <f t="shared" si="1"/>
        <v>0</v>
      </c>
      <c r="O139" s="293"/>
      <c r="P139" s="293"/>
      <c r="Q139" s="293"/>
      <c r="R139" s="134"/>
      <c r="T139" s="135"/>
      <c r="U139" s="40"/>
      <c r="V139" s="136"/>
      <c r="W139" s="136"/>
      <c r="X139" s="136"/>
      <c r="Y139" s="136"/>
      <c r="Z139" s="136"/>
      <c r="AA139" s="137"/>
    </row>
    <row r="140" spans="2:27" s="1" customFormat="1" ht="150" customHeight="1">
      <c r="B140" s="129"/>
      <c r="C140" s="130">
        <v>23</v>
      </c>
      <c r="D140" s="130" t="s">
        <v>123</v>
      </c>
      <c r="E140" s="131" t="s">
        <v>661</v>
      </c>
      <c r="F140" s="294" t="s">
        <v>946</v>
      </c>
      <c r="G140" s="294"/>
      <c r="H140" s="294"/>
      <c r="I140" s="294"/>
      <c r="J140" s="132" t="s">
        <v>160</v>
      </c>
      <c r="K140" s="133">
        <v>40</v>
      </c>
      <c r="L140" s="293"/>
      <c r="M140" s="293"/>
      <c r="N140" s="293">
        <f t="shared" si="1"/>
        <v>0</v>
      </c>
      <c r="O140" s="293"/>
      <c r="P140" s="293"/>
      <c r="Q140" s="293"/>
      <c r="R140" s="134"/>
      <c r="T140" s="135"/>
      <c r="U140" s="40"/>
      <c r="V140" s="136"/>
      <c r="W140" s="136"/>
      <c r="X140" s="136"/>
      <c r="Y140" s="136"/>
      <c r="Z140" s="136"/>
      <c r="AA140" s="137"/>
    </row>
    <row r="141" spans="2:27" s="1" customFormat="1" ht="34.5" customHeight="1">
      <c r="B141" s="129"/>
      <c r="C141" s="130">
        <v>24</v>
      </c>
      <c r="D141" s="130" t="s">
        <v>123</v>
      </c>
      <c r="E141" s="131" t="s">
        <v>663</v>
      </c>
      <c r="F141" s="294" t="s">
        <v>664</v>
      </c>
      <c r="G141" s="294"/>
      <c r="H141" s="294"/>
      <c r="I141" s="294"/>
      <c r="J141" s="132" t="s">
        <v>160</v>
      </c>
      <c r="K141" s="133">
        <v>3</v>
      </c>
      <c r="L141" s="293"/>
      <c r="M141" s="293"/>
      <c r="N141" s="293">
        <f t="shared" si="1"/>
        <v>0</v>
      </c>
      <c r="O141" s="293"/>
      <c r="P141" s="293"/>
      <c r="Q141" s="293"/>
      <c r="R141" s="134"/>
      <c r="T141" s="135"/>
      <c r="U141" s="40"/>
      <c r="V141" s="136"/>
      <c r="W141" s="136"/>
      <c r="X141" s="136"/>
      <c r="Y141" s="136"/>
      <c r="Z141" s="136"/>
      <c r="AA141" s="137"/>
    </row>
    <row r="142" spans="2:27" s="1" customFormat="1" ht="34.5" customHeight="1">
      <c r="B142" s="129"/>
      <c r="C142" s="130">
        <v>25</v>
      </c>
      <c r="D142" s="130" t="s">
        <v>123</v>
      </c>
      <c r="E142" s="131" t="s">
        <v>665</v>
      </c>
      <c r="F142" s="294" t="s">
        <v>666</v>
      </c>
      <c r="G142" s="294"/>
      <c r="H142" s="294"/>
      <c r="I142" s="294"/>
      <c r="J142" s="132" t="s">
        <v>160</v>
      </c>
      <c r="K142" s="133">
        <v>1</v>
      </c>
      <c r="L142" s="293"/>
      <c r="M142" s="293"/>
      <c r="N142" s="293">
        <f t="shared" si="1"/>
        <v>0</v>
      </c>
      <c r="O142" s="293"/>
      <c r="P142" s="293"/>
      <c r="Q142" s="293"/>
      <c r="R142" s="134"/>
      <c r="T142" s="135"/>
      <c r="U142" s="40"/>
      <c r="V142" s="136"/>
      <c r="W142" s="136"/>
      <c r="X142" s="136"/>
      <c r="Y142" s="136"/>
      <c r="Z142" s="136"/>
      <c r="AA142" s="137"/>
    </row>
    <row r="143" spans="2:27" s="1" customFormat="1" ht="34.5" customHeight="1">
      <c r="B143" s="129"/>
      <c r="C143" s="130">
        <v>26</v>
      </c>
      <c r="D143" s="130" t="s">
        <v>123</v>
      </c>
      <c r="E143" s="131" t="s">
        <v>667</v>
      </c>
      <c r="F143" s="294" t="s">
        <v>668</v>
      </c>
      <c r="G143" s="294"/>
      <c r="H143" s="294"/>
      <c r="I143" s="294"/>
      <c r="J143" s="132" t="s">
        <v>160</v>
      </c>
      <c r="K143" s="133">
        <v>2</v>
      </c>
      <c r="L143" s="293"/>
      <c r="M143" s="293"/>
      <c r="N143" s="293">
        <f t="shared" si="1"/>
        <v>0</v>
      </c>
      <c r="O143" s="293"/>
      <c r="P143" s="293"/>
      <c r="Q143" s="293"/>
      <c r="R143" s="134"/>
      <c r="T143" s="135"/>
      <c r="U143" s="40"/>
      <c r="V143" s="136"/>
      <c r="W143" s="136"/>
      <c r="X143" s="136"/>
      <c r="Y143" s="136"/>
      <c r="Z143" s="136"/>
      <c r="AA143" s="137"/>
    </row>
    <row r="144" spans="2:27" s="1" customFormat="1" ht="34.5" customHeight="1">
      <c r="B144" s="129"/>
      <c r="C144" s="130">
        <v>27</v>
      </c>
      <c r="D144" s="130" t="s">
        <v>123</v>
      </c>
      <c r="E144" s="131" t="s">
        <v>669</v>
      </c>
      <c r="F144" s="294" t="s">
        <v>670</v>
      </c>
      <c r="G144" s="294"/>
      <c r="H144" s="294"/>
      <c r="I144" s="294"/>
      <c r="J144" s="132" t="s">
        <v>160</v>
      </c>
      <c r="K144" s="133">
        <v>2</v>
      </c>
      <c r="L144" s="293"/>
      <c r="M144" s="293"/>
      <c r="N144" s="293">
        <f t="shared" si="1"/>
        <v>0</v>
      </c>
      <c r="O144" s="293"/>
      <c r="P144" s="293"/>
      <c r="Q144" s="293"/>
      <c r="R144" s="134"/>
      <c r="T144" s="135"/>
      <c r="U144" s="40"/>
      <c r="V144" s="136"/>
      <c r="W144" s="136"/>
      <c r="X144" s="136"/>
      <c r="Y144" s="136"/>
      <c r="Z144" s="136"/>
      <c r="AA144" s="137"/>
    </row>
    <row r="145" spans="2:27" s="1" customFormat="1" ht="24.75" customHeight="1">
      <c r="B145" s="129"/>
      <c r="C145" s="130">
        <v>28</v>
      </c>
      <c r="D145" s="130" t="s">
        <v>123</v>
      </c>
      <c r="E145" s="131" t="s">
        <v>671</v>
      </c>
      <c r="F145" s="294" t="s">
        <v>672</v>
      </c>
      <c r="G145" s="294"/>
      <c r="H145" s="294"/>
      <c r="I145" s="294"/>
      <c r="J145" s="132" t="s">
        <v>160</v>
      </c>
      <c r="K145" s="133">
        <v>12</v>
      </c>
      <c r="L145" s="293"/>
      <c r="M145" s="293"/>
      <c r="N145" s="293">
        <f t="shared" si="1"/>
        <v>0</v>
      </c>
      <c r="O145" s="293"/>
      <c r="P145" s="293"/>
      <c r="Q145" s="293"/>
      <c r="R145" s="134"/>
      <c r="T145" s="135"/>
      <c r="U145" s="40"/>
      <c r="V145" s="136"/>
      <c r="W145" s="136"/>
      <c r="X145" s="136"/>
      <c r="Y145" s="136"/>
      <c r="Z145" s="136"/>
      <c r="AA145" s="137"/>
    </row>
    <row r="146" spans="2:27" s="1" customFormat="1" ht="41.25" customHeight="1">
      <c r="B146" s="129"/>
      <c r="C146" s="130">
        <v>29</v>
      </c>
      <c r="D146" s="130" t="s">
        <v>123</v>
      </c>
      <c r="E146" s="131" t="s">
        <v>673</v>
      </c>
      <c r="F146" s="294" t="s">
        <v>674</v>
      </c>
      <c r="G146" s="294"/>
      <c r="H146" s="294"/>
      <c r="I146" s="294"/>
      <c r="J146" s="132" t="s">
        <v>160</v>
      </c>
      <c r="K146" s="133">
        <v>50</v>
      </c>
      <c r="L146" s="293"/>
      <c r="M146" s="293"/>
      <c r="N146" s="293">
        <f t="shared" si="1"/>
        <v>0</v>
      </c>
      <c r="O146" s="293"/>
      <c r="P146" s="293"/>
      <c r="Q146" s="293"/>
      <c r="R146" s="134"/>
      <c r="T146" s="135"/>
      <c r="U146" s="40"/>
      <c r="V146" s="136"/>
      <c r="W146" s="136"/>
      <c r="X146" s="136"/>
      <c r="Y146" s="136"/>
      <c r="Z146" s="136"/>
      <c r="AA146" s="137"/>
    </row>
    <row r="147" spans="2:27" s="1" customFormat="1" ht="25.5" customHeight="1">
      <c r="B147" s="129"/>
      <c r="C147" s="130">
        <v>30</v>
      </c>
      <c r="D147" s="130" t="s">
        <v>123</v>
      </c>
      <c r="E147" s="131" t="s">
        <v>675</v>
      </c>
      <c r="F147" s="294" t="s">
        <v>676</v>
      </c>
      <c r="G147" s="294"/>
      <c r="H147" s="294"/>
      <c r="I147" s="294"/>
      <c r="J147" s="132" t="s">
        <v>126</v>
      </c>
      <c r="K147" s="133">
        <v>1</v>
      </c>
      <c r="L147" s="293"/>
      <c r="M147" s="293"/>
      <c r="N147" s="293">
        <f t="shared" si="1"/>
        <v>0</v>
      </c>
      <c r="O147" s="293"/>
      <c r="P147" s="293"/>
      <c r="Q147" s="293"/>
      <c r="R147" s="134"/>
      <c r="T147" s="135"/>
      <c r="U147" s="40"/>
      <c r="V147" s="136"/>
      <c r="W147" s="136"/>
      <c r="X147" s="136"/>
      <c r="Y147" s="136"/>
      <c r="Z147" s="136"/>
      <c r="AA147" s="137"/>
    </row>
    <row r="148" spans="2:30" s="9" customFormat="1" ht="29.9" customHeight="1">
      <c r="B148" s="121"/>
      <c r="D148" s="128" t="s">
        <v>617</v>
      </c>
      <c r="E148" s="128"/>
      <c r="F148" s="128"/>
      <c r="G148" s="128"/>
      <c r="H148" s="128"/>
      <c r="I148" s="128"/>
      <c r="J148" s="128"/>
      <c r="K148" s="128"/>
      <c r="L148" s="128"/>
      <c r="M148" s="128"/>
      <c r="N148" s="304">
        <f>SUM(N149:Q160)</f>
        <v>0</v>
      </c>
      <c r="O148" s="305"/>
      <c r="P148" s="305"/>
      <c r="Q148" s="305"/>
      <c r="R148" s="124"/>
      <c r="T148" s="125"/>
      <c r="U148" s="122"/>
      <c r="V148" s="122"/>
      <c r="W148" s="126"/>
      <c r="X148" s="122"/>
      <c r="Y148" s="126"/>
      <c r="Z148" s="122"/>
      <c r="AA148" s="127"/>
      <c r="AD148" s="1"/>
    </row>
    <row r="149" spans="2:30" s="9" customFormat="1" ht="50.25" customHeight="1">
      <c r="B149" s="129"/>
      <c r="C149" s="130">
        <v>31</v>
      </c>
      <c r="D149" s="130" t="s">
        <v>123</v>
      </c>
      <c r="E149" s="131" t="s">
        <v>678</v>
      </c>
      <c r="F149" s="294" t="s">
        <v>679</v>
      </c>
      <c r="G149" s="294"/>
      <c r="H149" s="294"/>
      <c r="I149" s="294"/>
      <c r="J149" s="132" t="s">
        <v>160</v>
      </c>
      <c r="K149" s="133">
        <v>10</v>
      </c>
      <c r="L149" s="293"/>
      <c r="M149" s="293"/>
      <c r="N149" s="293">
        <f aca="true" t="shared" si="2" ref="N149:N160">ROUND(L149*K149,2)</f>
        <v>0</v>
      </c>
      <c r="O149" s="293"/>
      <c r="P149" s="293"/>
      <c r="Q149" s="293"/>
      <c r="R149" s="124"/>
      <c r="T149" s="125"/>
      <c r="U149" s="122"/>
      <c r="V149" s="122"/>
      <c r="W149" s="126"/>
      <c r="X149" s="122"/>
      <c r="Y149" s="126"/>
      <c r="Z149" s="122"/>
      <c r="AA149" s="127"/>
      <c r="AD149" s="1"/>
    </row>
    <row r="150" spans="2:27" s="1" customFormat="1" ht="52.5" customHeight="1">
      <c r="B150" s="129"/>
      <c r="C150" s="130">
        <v>32</v>
      </c>
      <c r="D150" s="130" t="s">
        <v>123</v>
      </c>
      <c r="E150" s="131" t="s">
        <v>680</v>
      </c>
      <c r="F150" s="294" t="s">
        <v>681</v>
      </c>
      <c r="G150" s="294"/>
      <c r="H150" s="294"/>
      <c r="I150" s="294"/>
      <c r="J150" s="132" t="s">
        <v>682</v>
      </c>
      <c r="K150" s="133">
        <v>20</v>
      </c>
      <c r="L150" s="293"/>
      <c r="M150" s="293"/>
      <c r="N150" s="293">
        <f t="shared" si="2"/>
        <v>0</v>
      </c>
      <c r="O150" s="293"/>
      <c r="P150" s="293"/>
      <c r="Q150" s="293"/>
      <c r="R150" s="134"/>
      <c r="T150" s="135"/>
      <c r="U150" s="40"/>
      <c r="V150" s="136"/>
      <c r="W150" s="136"/>
      <c r="X150" s="136"/>
      <c r="Y150" s="136"/>
      <c r="Z150" s="136"/>
      <c r="AA150" s="137"/>
    </row>
    <row r="151" spans="2:27" s="1" customFormat="1" ht="38.25" customHeight="1">
      <c r="B151" s="129"/>
      <c r="C151" s="130">
        <v>33</v>
      </c>
      <c r="D151" s="130" t="s">
        <v>123</v>
      </c>
      <c r="E151" s="131" t="s">
        <v>684</v>
      </c>
      <c r="F151" s="294" t="s">
        <v>685</v>
      </c>
      <c r="G151" s="294"/>
      <c r="H151" s="294"/>
      <c r="I151" s="294"/>
      <c r="J151" s="132" t="s">
        <v>160</v>
      </c>
      <c r="K151" s="133">
        <f>123*4</f>
        <v>492</v>
      </c>
      <c r="L151" s="293"/>
      <c r="M151" s="293"/>
      <c r="N151" s="293">
        <f t="shared" si="2"/>
        <v>0</v>
      </c>
      <c r="O151" s="293"/>
      <c r="P151" s="293"/>
      <c r="Q151" s="293"/>
      <c r="R151" s="134"/>
      <c r="T151" s="135"/>
      <c r="U151" s="40"/>
      <c r="V151" s="136"/>
      <c r="W151" s="136"/>
      <c r="X151" s="136"/>
      <c r="Y151" s="136"/>
      <c r="Z151" s="136"/>
      <c r="AA151" s="137"/>
    </row>
    <row r="152" spans="2:27" s="1" customFormat="1" ht="47.25" customHeight="1">
      <c r="B152" s="129"/>
      <c r="C152" s="130">
        <v>34</v>
      </c>
      <c r="D152" s="130" t="s">
        <v>123</v>
      </c>
      <c r="E152" s="131" t="s">
        <v>686</v>
      </c>
      <c r="F152" s="294" t="s">
        <v>687</v>
      </c>
      <c r="G152" s="294"/>
      <c r="H152" s="294"/>
      <c r="I152" s="294"/>
      <c r="J152" s="132" t="s">
        <v>160</v>
      </c>
      <c r="K152" s="133">
        <v>1</v>
      </c>
      <c r="L152" s="293"/>
      <c r="M152" s="293"/>
      <c r="N152" s="293">
        <f t="shared" si="2"/>
        <v>0</v>
      </c>
      <c r="O152" s="293"/>
      <c r="P152" s="293"/>
      <c r="Q152" s="293"/>
      <c r="R152" s="134"/>
      <c r="T152" s="135"/>
      <c r="U152" s="40"/>
      <c r="V152" s="136"/>
      <c r="W152" s="136"/>
      <c r="X152" s="136"/>
      <c r="Y152" s="136"/>
      <c r="Z152" s="136"/>
      <c r="AA152" s="137"/>
    </row>
    <row r="153" spans="2:27" s="1" customFormat="1" ht="51" customHeight="1">
      <c r="B153" s="129"/>
      <c r="C153" s="130">
        <v>35</v>
      </c>
      <c r="D153" s="130" t="s">
        <v>123</v>
      </c>
      <c r="E153" s="131" t="s">
        <v>689</v>
      </c>
      <c r="F153" s="294" t="s">
        <v>690</v>
      </c>
      <c r="G153" s="294"/>
      <c r="H153" s="294"/>
      <c r="I153" s="294"/>
      <c r="J153" s="132" t="s">
        <v>160</v>
      </c>
      <c r="K153" s="133">
        <v>1</v>
      </c>
      <c r="L153" s="293"/>
      <c r="M153" s="293"/>
      <c r="N153" s="293">
        <f t="shared" si="2"/>
        <v>0</v>
      </c>
      <c r="O153" s="293"/>
      <c r="P153" s="293"/>
      <c r="Q153" s="293"/>
      <c r="R153" s="134"/>
      <c r="T153" s="135"/>
      <c r="U153" s="40"/>
      <c r="V153" s="136"/>
      <c r="W153" s="136"/>
      <c r="X153" s="136"/>
      <c r="Y153" s="136"/>
      <c r="Z153" s="136"/>
      <c r="AA153" s="137"/>
    </row>
    <row r="154" spans="2:27" s="1" customFormat="1" ht="25.5" customHeight="1">
      <c r="B154" s="129"/>
      <c r="C154" s="130">
        <v>36</v>
      </c>
      <c r="D154" s="130" t="s">
        <v>123</v>
      </c>
      <c r="E154" s="131" t="s">
        <v>692</v>
      </c>
      <c r="F154" s="294" t="s">
        <v>706</v>
      </c>
      <c r="G154" s="294"/>
      <c r="H154" s="294"/>
      <c r="I154" s="294"/>
      <c r="J154" s="132" t="s">
        <v>160</v>
      </c>
      <c r="K154" s="133">
        <v>123</v>
      </c>
      <c r="L154" s="293"/>
      <c r="M154" s="293"/>
      <c r="N154" s="293">
        <f t="shared" si="2"/>
        <v>0</v>
      </c>
      <c r="O154" s="293"/>
      <c r="P154" s="293"/>
      <c r="Q154" s="293"/>
      <c r="R154" s="134"/>
      <c r="T154" s="135"/>
      <c r="U154" s="40"/>
      <c r="V154" s="136"/>
      <c r="W154" s="136"/>
      <c r="X154" s="136"/>
      <c r="Y154" s="136"/>
      <c r="Z154" s="136"/>
      <c r="AA154" s="137"/>
    </row>
    <row r="155" spans="2:27" s="1" customFormat="1" ht="16.5" customHeight="1">
      <c r="B155" s="129"/>
      <c r="C155" s="130">
        <v>37</v>
      </c>
      <c r="D155" s="130" t="s">
        <v>123</v>
      </c>
      <c r="E155" s="131" t="s">
        <v>694</v>
      </c>
      <c r="F155" s="294" t="s">
        <v>695</v>
      </c>
      <c r="G155" s="294"/>
      <c r="H155" s="294"/>
      <c r="I155" s="294"/>
      <c r="J155" s="132" t="s">
        <v>163</v>
      </c>
      <c r="K155" s="133">
        <v>1</v>
      </c>
      <c r="L155" s="293"/>
      <c r="M155" s="293"/>
      <c r="N155" s="293">
        <f t="shared" si="2"/>
        <v>0</v>
      </c>
      <c r="O155" s="293"/>
      <c r="P155" s="293"/>
      <c r="Q155" s="293"/>
      <c r="R155" s="134"/>
      <c r="T155" s="135"/>
      <c r="U155" s="40"/>
      <c r="V155" s="136"/>
      <c r="W155" s="136"/>
      <c r="X155" s="136"/>
      <c r="Y155" s="136"/>
      <c r="Z155" s="136"/>
      <c r="AA155" s="137"/>
    </row>
    <row r="156" spans="2:27" s="1" customFormat="1" ht="16.5" customHeight="1">
      <c r="B156" s="129"/>
      <c r="C156" s="130">
        <v>38</v>
      </c>
      <c r="D156" s="130" t="s">
        <v>123</v>
      </c>
      <c r="E156" s="131" t="s">
        <v>696</v>
      </c>
      <c r="F156" s="294" t="s">
        <v>697</v>
      </c>
      <c r="G156" s="294"/>
      <c r="H156" s="294"/>
      <c r="I156" s="294"/>
      <c r="J156" s="132" t="s">
        <v>160</v>
      </c>
      <c r="K156" s="133">
        <v>130</v>
      </c>
      <c r="L156" s="293"/>
      <c r="M156" s="293"/>
      <c r="N156" s="293">
        <f t="shared" si="2"/>
        <v>0</v>
      </c>
      <c r="O156" s="293"/>
      <c r="P156" s="293"/>
      <c r="Q156" s="293"/>
      <c r="R156" s="134"/>
      <c r="T156" s="135"/>
      <c r="U156" s="40"/>
      <c r="V156" s="136"/>
      <c r="W156" s="136"/>
      <c r="X156" s="136"/>
      <c r="Y156" s="136"/>
      <c r="Z156" s="136"/>
      <c r="AA156" s="137"/>
    </row>
    <row r="157" spans="2:27" s="1" customFormat="1" ht="25.5" customHeight="1">
      <c r="B157" s="129"/>
      <c r="C157" s="130">
        <v>39</v>
      </c>
      <c r="D157" s="130" t="s">
        <v>123</v>
      </c>
      <c r="E157" s="131" t="s">
        <v>698</v>
      </c>
      <c r="F157" s="294" t="s">
        <v>699</v>
      </c>
      <c r="G157" s="294"/>
      <c r="H157" s="294"/>
      <c r="I157" s="294"/>
      <c r="J157" s="132" t="s">
        <v>160</v>
      </c>
      <c r="K157" s="133">
        <v>130</v>
      </c>
      <c r="L157" s="293"/>
      <c r="M157" s="293"/>
      <c r="N157" s="293">
        <f t="shared" si="2"/>
        <v>0</v>
      </c>
      <c r="O157" s="293"/>
      <c r="P157" s="293"/>
      <c r="Q157" s="293"/>
      <c r="R157" s="134"/>
      <c r="T157" s="135"/>
      <c r="U157" s="40"/>
      <c r="V157" s="136"/>
      <c r="W157" s="136"/>
      <c r="X157" s="136"/>
      <c r="Y157" s="136"/>
      <c r="Z157" s="136"/>
      <c r="AA157" s="137"/>
    </row>
    <row r="158" spans="2:27" s="1" customFormat="1" ht="16.5" customHeight="1">
      <c r="B158" s="129"/>
      <c r="C158" s="130">
        <v>40</v>
      </c>
      <c r="D158" s="130" t="s">
        <v>123</v>
      </c>
      <c r="E158" s="131" t="s">
        <v>502</v>
      </c>
      <c r="F158" s="294" t="s">
        <v>503</v>
      </c>
      <c r="G158" s="294"/>
      <c r="H158" s="294"/>
      <c r="I158" s="294"/>
      <c r="J158" s="132" t="s">
        <v>160</v>
      </c>
      <c r="K158" s="133">
        <v>50</v>
      </c>
      <c r="L158" s="293"/>
      <c r="M158" s="293"/>
      <c r="N158" s="293">
        <f t="shared" si="2"/>
        <v>0</v>
      </c>
      <c r="O158" s="293"/>
      <c r="P158" s="293"/>
      <c r="Q158" s="293"/>
      <c r="R158" s="134"/>
      <c r="T158" s="135"/>
      <c r="U158" s="40"/>
      <c r="V158" s="136"/>
      <c r="W158" s="136"/>
      <c r="X158" s="136"/>
      <c r="Y158" s="136"/>
      <c r="Z158" s="136"/>
      <c r="AA158" s="137"/>
    </row>
    <row r="159" spans="2:27" s="1" customFormat="1" ht="25.5" customHeight="1">
      <c r="B159" s="129"/>
      <c r="C159" s="130">
        <v>41</v>
      </c>
      <c r="D159" s="130" t="s">
        <v>123</v>
      </c>
      <c r="E159" s="131" t="s">
        <v>700</v>
      </c>
      <c r="F159" s="294" t="s">
        <v>824</v>
      </c>
      <c r="G159" s="294"/>
      <c r="H159" s="294"/>
      <c r="I159" s="294"/>
      <c r="J159" s="132" t="s">
        <v>160</v>
      </c>
      <c r="K159" s="133">
        <v>130</v>
      </c>
      <c r="L159" s="293"/>
      <c r="M159" s="293"/>
      <c r="N159" s="293">
        <f t="shared" si="2"/>
        <v>0</v>
      </c>
      <c r="O159" s="293"/>
      <c r="P159" s="293"/>
      <c r="Q159" s="293"/>
      <c r="R159" s="134"/>
      <c r="T159" s="135"/>
      <c r="U159" s="40"/>
      <c r="V159" s="136"/>
      <c r="W159" s="136"/>
      <c r="X159" s="136"/>
      <c r="Y159" s="136"/>
      <c r="Z159" s="136"/>
      <c r="AA159" s="137"/>
    </row>
    <row r="160" spans="2:27" s="1" customFormat="1" ht="25.5" customHeight="1">
      <c r="B160" s="129"/>
      <c r="C160" s="130">
        <v>42</v>
      </c>
      <c r="D160" s="130" t="s">
        <v>123</v>
      </c>
      <c r="E160" s="131" t="s">
        <v>701</v>
      </c>
      <c r="F160" s="294" t="s">
        <v>702</v>
      </c>
      <c r="G160" s="294"/>
      <c r="H160" s="294"/>
      <c r="I160" s="294"/>
      <c r="J160" s="132" t="s">
        <v>126</v>
      </c>
      <c r="K160" s="133">
        <v>1</v>
      </c>
      <c r="L160" s="293"/>
      <c r="M160" s="293"/>
      <c r="N160" s="293">
        <f t="shared" si="2"/>
        <v>0</v>
      </c>
      <c r="O160" s="293"/>
      <c r="P160" s="293"/>
      <c r="Q160" s="293"/>
      <c r="R160" s="134"/>
      <c r="T160" s="135"/>
      <c r="U160" s="40"/>
      <c r="V160" s="136"/>
      <c r="W160" s="136"/>
      <c r="X160" s="136"/>
      <c r="Y160" s="136"/>
      <c r="Z160" s="136"/>
      <c r="AA160" s="137"/>
    </row>
    <row r="161" spans="2:30" s="9" customFormat="1" ht="29.9" customHeight="1">
      <c r="B161" s="121"/>
      <c r="C161" s="128"/>
      <c r="D161" s="128"/>
      <c r="E161" s="128"/>
      <c r="F161" s="128"/>
      <c r="G161" s="128"/>
      <c r="H161" s="128"/>
      <c r="I161" s="128"/>
      <c r="J161" s="128"/>
      <c r="K161" s="128"/>
      <c r="L161" s="128"/>
      <c r="M161" s="128"/>
      <c r="N161" s="304"/>
      <c r="O161" s="305"/>
      <c r="P161" s="305"/>
      <c r="Q161" s="305"/>
      <c r="R161" s="124"/>
      <c r="T161" s="125"/>
      <c r="U161" s="122"/>
      <c r="V161" s="122"/>
      <c r="W161" s="126"/>
      <c r="X161" s="122"/>
      <c r="Y161" s="126"/>
      <c r="Z161" s="122"/>
      <c r="AA161" s="127"/>
      <c r="AD161" s="1"/>
    </row>
    <row r="162" spans="2:30" s="9" customFormat="1" ht="37.4" customHeight="1">
      <c r="B162" s="121"/>
      <c r="C162" s="122"/>
      <c r="D162" s="123" t="s">
        <v>257</v>
      </c>
      <c r="E162" s="123"/>
      <c r="F162" s="123"/>
      <c r="G162" s="123"/>
      <c r="H162" s="123"/>
      <c r="I162" s="123"/>
      <c r="J162" s="123"/>
      <c r="K162" s="123"/>
      <c r="L162" s="123"/>
      <c r="M162" s="123"/>
      <c r="N162" s="302">
        <f>SUM(N163:R163)</f>
        <v>0</v>
      </c>
      <c r="O162" s="303"/>
      <c r="P162" s="303"/>
      <c r="Q162" s="303"/>
      <c r="R162" s="124"/>
      <c r="T162" s="125"/>
      <c r="U162" s="122"/>
      <c r="V162" s="122"/>
      <c r="W162" s="126"/>
      <c r="X162" s="122"/>
      <c r="Y162" s="126"/>
      <c r="Z162" s="122"/>
      <c r="AA162" s="127"/>
      <c r="AD162" s="1"/>
    </row>
    <row r="163" spans="2:27" s="1" customFormat="1" ht="25.5" customHeight="1">
      <c r="B163" s="129"/>
      <c r="C163" s="130">
        <v>43</v>
      </c>
      <c r="D163" s="130" t="s">
        <v>123</v>
      </c>
      <c r="E163" s="131" t="s">
        <v>258</v>
      </c>
      <c r="F163" s="294" t="s">
        <v>703</v>
      </c>
      <c r="G163" s="294"/>
      <c r="H163" s="294"/>
      <c r="I163" s="294"/>
      <c r="J163" s="132" t="s">
        <v>260</v>
      </c>
      <c r="K163" s="133">
        <f>8*3</f>
        <v>24</v>
      </c>
      <c r="L163" s="293"/>
      <c r="M163" s="293"/>
      <c r="N163" s="293">
        <f>ROUND(L163*K163,2)</f>
        <v>0</v>
      </c>
      <c r="O163" s="293"/>
      <c r="P163" s="293"/>
      <c r="Q163" s="293"/>
      <c r="R163" s="134"/>
      <c r="T163" s="135"/>
      <c r="U163" s="139"/>
      <c r="V163" s="140"/>
      <c r="W163" s="140"/>
      <c r="X163" s="140"/>
      <c r="Y163" s="140"/>
      <c r="Z163" s="140"/>
      <c r="AA163" s="141"/>
    </row>
    <row r="164" spans="2:18" s="1" customFormat="1" ht="7" customHeight="1">
      <c r="B164" s="55"/>
      <c r="C164" s="56"/>
      <c r="D164" s="56"/>
      <c r="E164" s="56"/>
      <c r="F164" s="56"/>
      <c r="G164" s="56"/>
      <c r="H164" s="56"/>
      <c r="I164" s="56"/>
      <c r="J164" s="56"/>
      <c r="K164" s="56"/>
      <c r="L164" s="56"/>
      <c r="M164" s="56"/>
      <c r="N164" s="56"/>
      <c r="O164" s="56"/>
      <c r="P164" s="56"/>
      <c r="Q164" s="56"/>
      <c r="R164" s="57"/>
    </row>
  </sheetData>
  <mergeCells count="190">
    <mergeCell ref="F160:I160"/>
    <mergeCell ref="L160:M160"/>
    <mergeCell ref="N160:Q160"/>
    <mergeCell ref="N161:Q161"/>
    <mergeCell ref="N162:Q162"/>
    <mergeCell ref="F163:I163"/>
    <mergeCell ref="L163:M163"/>
    <mergeCell ref="N163:Q163"/>
    <mergeCell ref="F158:I158"/>
    <mergeCell ref="L158:M158"/>
    <mergeCell ref="N158:Q158"/>
    <mergeCell ref="F159:I159"/>
    <mergeCell ref="L159:M159"/>
    <mergeCell ref="N159:Q159"/>
    <mergeCell ref="F156:I156"/>
    <mergeCell ref="L156:M156"/>
    <mergeCell ref="N156:Q156"/>
    <mergeCell ref="F157:I157"/>
    <mergeCell ref="L157:M157"/>
    <mergeCell ref="N157:Q157"/>
    <mergeCell ref="F154:I154"/>
    <mergeCell ref="L154:M154"/>
    <mergeCell ref="N154:Q154"/>
    <mergeCell ref="F155:I155"/>
    <mergeCell ref="L155:M155"/>
    <mergeCell ref="N155:Q155"/>
    <mergeCell ref="F152:I152"/>
    <mergeCell ref="L152:M152"/>
    <mergeCell ref="N152:Q152"/>
    <mergeCell ref="F153:I153"/>
    <mergeCell ref="L153:M153"/>
    <mergeCell ref="N153:Q153"/>
    <mergeCell ref="F150:I150"/>
    <mergeCell ref="L150:M150"/>
    <mergeCell ref="N150:Q150"/>
    <mergeCell ref="F151:I151"/>
    <mergeCell ref="L151:M151"/>
    <mergeCell ref="N151:Q151"/>
    <mergeCell ref="F147:I147"/>
    <mergeCell ref="L147:M147"/>
    <mergeCell ref="N147:Q147"/>
    <mergeCell ref="N148:Q148"/>
    <mergeCell ref="F149:I149"/>
    <mergeCell ref="L149:M149"/>
    <mergeCell ref="N149:Q149"/>
    <mergeCell ref="F145:I145"/>
    <mergeCell ref="L145:M145"/>
    <mergeCell ref="N145:Q145"/>
    <mergeCell ref="F146:I146"/>
    <mergeCell ref="L146:M146"/>
    <mergeCell ref="N146:Q146"/>
    <mergeCell ref="F143:I143"/>
    <mergeCell ref="L143:M143"/>
    <mergeCell ref="N143:Q143"/>
    <mergeCell ref="F144:I144"/>
    <mergeCell ref="L144:M144"/>
    <mergeCell ref="N144:Q144"/>
    <mergeCell ref="F141:I141"/>
    <mergeCell ref="L141:M141"/>
    <mergeCell ref="N141:Q141"/>
    <mergeCell ref="F142:I142"/>
    <mergeCell ref="L142:M142"/>
    <mergeCell ref="N142:Q142"/>
    <mergeCell ref="F139:I139"/>
    <mergeCell ref="L139:M139"/>
    <mergeCell ref="N139:Q139"/>
    <mergeCell ref="F140:I140"/>
    <mergeCell ref="L140:M140"/>
    <mergeCell ref="N140:Q140"/>
    <mergeCell ref="F137:I137"/>
    <mergeCell ref="L137:M137"/>
    <mergeCell ref="N137:Q137"/>
    <mergeCell ref="F138:I138"/>
    <mergeCell ref="L138:M138"/>
    <mergeCell ref="N138:Q138"/>
    <mergeCell ref="F135:I135"/>
    <mergeCell ref="L135:M135"/>
    <mergeCell ref="N135:Q135"/>
    <mergeCell ref="F136:I136"/>
    <mergeCell ref="L136:M136"/>
    <mergeCell ref="N136:Q136"/>
    <mergeCell ref="F133:I133"/>
    <mergeCell ref="L133:M133"/>
    <mergeCell ref="N133:Q133"/>
    <mergeCell ref="F134:I134"/>
    <mergeCell ref="L134:M134"/>
    <mergeCell ref="N134:Q134"/>
    <mergeCell ref="F131:I131"/>
    <mergeCell ref="L131:M131"/>
    <mergeCell ref="N131:Q131"/>
    <mergeCell ref="F132:I132"/>
    <mergeCell ref="L132:M132"/>
    <mergeCell ref="N132:Q132"/>
    <mergeCell ref="F129:I129"/>
    <mergeCell ref="L129:M129"/>
    <mergeCell ref="N129:Q129"/>
    <mergeCell ref="F130:I130"/>
    <mergeCell ref="L130:M130"/>
    <mergeCell ref="N130:Q130"/>
    <mergeCell ref="F127:I127"/>
    <mergeCell ref="L127:M127"/>
    <mergeCell ref="N127:Q127"/>
    <mergeCell ref="F128:I128"/>
    <mergeCell ref="L128:M128"/>
    <mergeCell ref="N128:Q128"/>
    <mergeCell ref="F125:I125"/>
    <mergeCell ref="L125:M125"/>
    <mergeCell ref="N125:Q125"/>
    <mergeCell ref="F126:I126"/>
    <mergeCell ref="L126:M126"/>
    <mergeCell ref="N126:Q126"/>
    <mergeCell ref="F123:I123"/>
    <mergeCell ref="L123:M123"/>
    <mergeCell ref="N123:Q123"/>
    <mergeCell ref="F124:I124"/>
    <mergeCell ref="L124:M124"/>
    <mergeCell ref="N124:Q124"/>
    <mergeCell ref="F120:I120"/>
    <mergeCell ref="L120:M120"/>
    <mergeCell ref="N120:Q120"/>
    <mergeCell ref="N121:Q121"/>
    <mergeCell ref="F122:I122"/>
    <mergeCell ref="L122:M122"/>
    <mergeCell ref="N122:Q122"/>
    <mergeCell ref="F118:I118"/>
    <mergeCell ref="L118:M118"/>
    <mergeCell ref="N118:Q118"/>
    <mergeCell ref="F119:I119"/>
    <mergeCell ref="L119:M119"/>
    <mergeCell ref="N119:Q119"/>
    <mergeCell ref="N114:Q114"/>
    <mergeCell ref="N115:Q115"/>
    <mergeCell ref="N116:Q116"/>
    <mergeCell ref="F117:I117"/>
    <mergeCell ref="L117:M117"/>
    <mergeCell ref="N117:Q117"/>
    <mergeCell ref="F105:P105"/>
    <mergeCell ref="F106:P106"/>
    <mergeCell ref="M108:P108"/>
    <mergeCell ref="M110:Q110"/>
    <mergeCell ref="M111:Q111"/>
    <mergeCell ref="F113:I113"/>
    <mergeCell ref="L113:M113"/>
    <mergeCell ref="N113:Q113"/>
    <mergeCell ref="N91:Q91"/>
    <mergeCell ref="N92:Q92"/>
    <mergeCell ref="N93:Q93"/>
    <mergeCell ref="N95:Q95"/>
    <mergeCell ref="L97:Q97"/>
    <mergeCell ref="C103:Q103"/>
    <mergeCell ref="M84:Q84"/>
    <mergeCell ref="C86:G86"/>
    <mergeCell ref="N86:Q86"/>
    <mergeCell ref="N88:Q88"/>
    <mergeCell ref="N89:Q89"/>
    <mergeCell ref="N90:Q90"/>
    <mergeCell ref="L38:P38"/>
    <mergeCell ref="C76:Q76"/>
    <mergeCell ref="F78:P78"/>
    <mergeCell ref="F79:P79"/>
    <mergeCell ref="M81:P81"/>
    <mergeCell ref="M83:Q83"/>
    <mergeCell ref="H35:J35"/>
    <mergeCell ref="M35:P35"/>
    <mergeCell ref="H36:J36"/>
    <mergeCell ref="M36:P36"/>
    <mergeCell ref="M28:P28"/>
    <mergeCell ref="M30:P30"/>
    <mergeCell ref="H32:J32"/>
    <mergeCell ref="M32:P32"/>
    <mergeCell ref="H33:J33"/>
    <mergeCell ref="M33:P33"/>
    <mergeCell ref="E24:L24"/>
    <mergeCell ref="M27:P27"/>
    <mergeCell ref="O9:P9"/>
    <mergeCell ref="O11:P11"/>
    <mergeCell ref="O12:P12"/>
    <mergeCell ref="O14:P14"/>
    <mergeCell ref="O15:P15"/>
    <mergeCell ref="H34:J34"/>
    <mergeCell ref="M34:P34"/>
    <mergeCell ref="H1:K1"/>
    <mergeCell ref="C2:Q2"/>
    <mergeCell ref="C4:Q4"/>
    <mergeCell ref="F6:P6"/>
    <mergeCell ref="F7:P7"/>
    <mergeCell ref="O17:P17"/>
    <mergeCell ref="O18:P18"/>
    <mergeCell ref="O20:P20"/>
    <mergeCell ref="O21:P21"/>
  </mergeCells>
  <printOptions/>
  <pageMargins left="0.5833333" right="0.5833333" top="0.5" bottom="0.4666667" header="0" footer="0"/>
  <pageSetup blackAndWhite="1" fitToHeight="100" fitToWidth="1" horizontalDpi="600" verticalDpi="600" orientation="portrait" paperSize="9" scale="91" r:id="rId1"/>
  <headerFooter>
    <oddFooter>&amp;CStrana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126"/>
  <sheetViews>
    <sheetView showGridLines="0" workbookViewId="0" topLeftCell="A1">
      <pane ySplit="1" topLeftCell="A2" activePane="bottomLeft" state="frozen"/>
      <selection pane="topLeft" activeCell="AN82" sqref="AN82:AP82"/>
      <selection pane="bottomLeft" activeCell="C4" sqref="C4:Q4"/>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7" width="11.16015625" style="0" customWidth="1"/>
    <col min="8" max="8" width="12.5" style="0" customWidth="1"/>
    <col min="9" max="9" width="7" style="0" customWidth="1"/>
    <col min="10" max="10" width="5.16015625" style="0" customWidth="1"/>
    <col min="11" max="11" width="11.5" style="0" customWidth="1"/>
    <col min="12" max="12" width="12" style="0" customWidth="1"/>
    <col min="13" max="14" width="6" style="0" customWidth="1"/>
    <col min="15" max="15" width="2" style="0" customWidth="1"/>
    <col min="16" max="16" width="12.5" style="0" customWidth="1"/>
    <col min="17" max="17" width="4.16015625" style="0" customWidth="1"/>
    <col min="18" max="18" width="1.66796875" style="0" customWidth="1"/>
    <col min="19" max="19" width="8.16015625" style="0" customWidth="1"/>
    <col min="20" max="20" width="29.66015625" style="0" hidden="1" customWidth="1"/>
    <col min="21" max="21" width="16.33203125" style="0" hidden="1" customWidth="1"/>
    <col min="22" max="22" width="12.33203125" style="0" hidden="1" customWidth="1"/>
    <col min="23" max="23" width="16.33203125" style="0" hidden="1" customWidth="1"/>
    <col min="24" max="24" width="12.16015625" style="0" hidden="1" customWidth="1"/>
    <col min="25" max="25" width="15" style="0" hidden="1" customWidth="1"/>
    <col min="26" max="26" width="11" style="0" hidden="1" customWidth="1"/>
    <col min="27" max="27" width="15" style="0" hidden="1" customWidth="1"/>
    <col min="28" max="28" width="16.33203125" style="0" hidden="1" customWidth="1"/>
  </cols>
  <sheetData>
    <row r="1" spans="1:28" ht="21.75" customHeight="1">
      <c r="A1" s="97"/>
      <c r="B1" s="11"/>
      <c r="C1" s="11"/>
      <c r="D1" s="12"/>
      <c r="E1" s="11"/>
      <c r="F1" s="13"/>
      <c r="G1" s="13"/>
      <c r="H1" s="295"/>
      <c r="I1" s="295"/>
      <c r="J1" s="295"/>
      <c r="K1" s="295"/>
      <c r="L1" s="13"/>
      <c r="M1" s="11"/>
      <c r="N1" s="11"/>
      <c r="O1" s="12"/>
      <c r="P1" s="11"/>
      <c r="Q1" s="11"/>
      <c r="R1" s="11"/>
      <c r="S1" s="13"/>
      <c r="T1" s="13"/>
      <c r="U1" s="97"/>
      <c r="V1" s="97"/>
      <c r="W1" s="14"/>
      <c r="X1" s="14"/>
      <c r="Y1" s="14"/>
      <c r="Z1" s="14"/>
      <c r="AA1" s="14"/>
      <c r="AB1" s="14"/>
    </row>
    <row r="2" spans="3:28" ht="37" customHeight="1">
      <c r="C2" s="269" t="s">
        <v>4</v>
      </c>
      <c r="D2" s="270"/>
      <c r="E2" s="270"/>
      <c r="F2" s="270"/>
      <c r="G2" s="270"/>
      <c r="H2" s="270"/>
      <c r="I2" s="270"/>
      <c r="J2" s="270"/>
      <c r="K2" s="270"/>
      <c r="L2" s="270"/>
      <c r="M2" s="270"/>
      <c r="N2" s="270"/>
      <c r="O2" s="270"/>
      <c r="P2" s="270"/>
      <c r="Q2" s="270"/>
      <c r="S2" s="296"/>
      <c r="T2" s="297"/>
      <c r="U2" s="297"/>
      <c r="V2" s="297"/>
      <c r="W2" s="297"/>
      <c r="X2" s="297"/>
      <c r="Y2" s="297"/>
      <c r="Z2" s="297"/>
      <c r="AA2" s="297"/>
      <c r="AB2" s="297"/>
    </row>
    <row r="3" spans="2:18" ht="7" customHeight="1">
      <c r="B3" s="19"/>
      <c r="C3" s="20"/>
      <c r="D3" s="20"/>
      <c r="E3" s="20"/>
      <c r="F3" s="20"/>
      <c r="G3" s="20"/>
      <c r="H3" s="20"/>
      <c r="I3" s="20"/>
      <c r="J3" s="20"/>
      <c r="K3" s="20"/>
      <c r="L3" s="20"/>
      <c r="M3" s="20"/>
      <c r="N3" s="20"/>
      <c r="O3" s="20"/>
      <c r="P3" s="20"/>
      <c r="Q3" s="20"/>
      <c r="R3" s="21"/>
    </row>
    <row r="4" spans="2:20" ht="37" customHeight="1">
      <c r="B4" s="22"/>
      <c r="C4" s="271" t="s">
        <v>92</v>
      </c>
      <c r="D4" s="272"/>
      <c r="E4" s="272"/>
      <c r="F4" s="272"/>
      <c r="G4" s="272"/>
      <c r="H4" s="272"/>
      <c r="I4" s="272"/>
      <c r="J4" s="272"/>
      <c r="K4" s="272"/>
      <c r="L4" s="272"/>
      <c r="M4" s="272"/>
      <c r="N4" s="272"/>
      <c r="O4" s="272"/>
      <c r="P4" s="272"/>
      <c r="Q4" s="272"/>
      <c r="R4" s="23"/>
      <c r="T4" s="17"/>
    </row>
    <row r="5" spans="2:18" ht="7" customHeight="1">
      <c r="B5" s="22"/>
      <c r="C5" s="24"/>
      <c r="D5" s="24"/>
      <c r="E5" s="24"/>
      <c r="F5" s="24"/>
      <c r="G5" s="24"/>
      <c r="H5" s="24"/>
      <c r="I5" s="24"/>
      <c r="J5" s="24"/>
      <c r="K5" s="24"/>
      <c r="L5" s="24"/>
      <c r="M5" s="24"/>
      <c r="N5" s="24"/>
      <c r="O5" s="24"/>
      <c r="P5" s="24"/>
      <c r="Q5" s="24"/>
      <c r="R5" s="23"/>
    </row>
    <row r="6" spans="2:18" ht="25.4" customHeight="1">
      <c r="B6" s="22"/>
      <c r="C6" s="24"/>
      <c r="D6" s="28" t="s">
        <v>12</v>
      </c>
      <c r="E6" s="24"/>
      <c r="F6" s="324" t="str">
        <f>'Rekapitulace stavby'!K6</f>
        <v>VÝMĚNA KOTLŮ A TECHNOLOGIE KOTELNY
INSTALACE TERMOSTATICKÝCH VENTILŮ NA OTOPNÝCH TĚLESECH 
V OBJEKTU ZÁKLADNÍ ŠKOLY A MATEŘSKÉ ŠKOLY CERHOVICE, OKRES BEROUN</v>
      </c>
      <c r="G6" s="325"/>
      <c r="H6" s="325"/>
      <c r="I6" s="325"/>
      <c r="J6" s="325"/>
      <c r="K6" s="325"/>
      <c r="L6" s="325"/>
      <c r="M6" s="325"/>
      <c r="N6" s="325"/>
      <c r="O6" s="325"/>
      <c r="P6" s="325"/>
      <c r="Q6" s="24"/>
      <c r="R6" s="23"/>
    </row>
    <row r="7" spans="2:18" s="1" customFormat="1" ht="32.9" customHeight="1">
      <c r="B7" s="31"/>
      <c r="C7" s="32"/>
      <c r="D7" s="27" t="s">
        <v>93</v>
      </c>
      <c r="E7" s="32"/>
      <c r="F7" s="335" t="s">
        <v>936</v>
      </c>
      <c r="G7" s="315"/>
      <c r="H7" s="315"/>
      <c r="I7" s="315"/>
      <c r="J7" s="315"/>
      <c r="K7" s="315"/>
      <c r="L7" s="315"/>
      <c r="M7" s="315"/>
      <c r="N7" s="315"/>
      <c r="O7" s="315"/>
      <c r="P7" s="315"/>
      <c r="Q7" s="32"/>
      <c r="R7" s="33"/>
    </row>
    <row r="8" spans="2:18" s="1" customFormat="1" ht="14.5" customHeight="1">
      <c r="B8" s="31"/>
      <c r="C8" s="32"/>
      <c r="D8" s="161" t="s">
        <v>13</v>
      </c>
      <c r="E8" s="160"/>
      <c r="F8" s="158" t="s">
        <v>14</v>
      </c>
      <c r="G8" s="160"/>
      <c r="H8" s="160"/>
      <c r="I8" s="160"/>
      <c r="J8" s="160"/>
      <c r="K8" s="160"/>
      <c r="L8" s="160"/>
      <c r="M8" s="161" t="s">
        <v>15</v>
      </c>
      <c r="N8" s="160"/>
      <c r="O8" s="158" t="s">
        <v>2</v>
      </c>
      <c r="P8" s="160"/>
      <c r="Q8" s="32"/>
      <c r="R8" s="33"/>
    </row>
    <row r="9" spans="2:18" s="1" customFormat="1" ht="14.5" customHeight="1">
      <c r="B9" s="31"/>
      <c r="C9" s="32"/>
      <c r="D9" s="161" t="s">
        <v>16</v>
      </c>
      <c r="E9" s="160"/>
      <c r="F9" s="158" t="str">
        <f>'Rekapitulace stavby'!K8</f>
        <v>Na Dražkách 217, 267 61 Cerhovice</v>
      </c>
      <c r="G9" s="160"/>
      <c r="H9" s="160"/>
      <c r="I9" s="160"/>
      <c r="J9" s="160"/>
      <c r="K9" s="160"/>
      <c r="L9" s="160"/>
      <c r="M9" s="161" t="s">
        <v>17</v>
      </c>
      <c r="N9" s="160"/>
      <c r="O9" s="290">
        <f>'Rekapitulace stavby'!AN8</f>
        <v>44067</v>
      </c>
      <c r="P9" s="290"/>
      <c r="Q9" s="32"/>
      <c r="R9" s="33"/>
    </row>
    <row r="10" spans="2:18" s="1" customFormat="1" ht="10.9" customHeight="1">
      <c r="B10" s="31"/>
      <c r="C10" s="32"/>
      <c r="D10" s="160"/>
      <c r="E10" s="160"/>
      <c r="F10" s="160"/>
      <c r="G10" s="160"/>
      <c r="H10" s="160"/>
      <c r="I10" s="160"/>
      <c r="J10" s="160"/>
      <c r="K10" s="160"/>
      <c r="L10" s="160"/>
      <c r="M10" s="160"/>
      <c r="N10" s="160"/>
      <c r="O10" s="160"/>
      <c r="P10" s="160"/>
      <c r="Q10" s="32"/>
      <c r="R10" s="33"/>
    </row>
    <row r="11" spans="2:18" s="1" customFormat="1" ht="14.5" customHeight="1">
      <c r="B11" s="31"/>
      <c r="C11" s="32"/>
      <c r="D11" s="161" t="s">
        <v>20</v>
      </c>
      <c r="E11" s="160"/>
      <c r="F11" s="160"/>
      <c r="G11" s="160"/>
      <c r="H11" s="160"/>
      <c r="I11" s="160"/>
      <c r="J11" s="160"/>
      <c r="K11" s="160"/>
      <c r="L11" s="160"/>
      <c r="M11" s="161" t="s">
        <v>21</v>
      </c>
      <c r="N11" s="160"/>
      <c r="O11" s="316" t="str">
        <f>'Rekapitulace stavby'!AN10</f>
        <v>00233196</v>
      </c>
      <c r="P11" s="316"/>
      <c r="Q11" s="32"/>
      <c r="R11" s="33"/>
    </row>
    <row r="12" spans="2:18" s="1" customFormat="1" ht="18" customHeight="1">
      <c r="B12" s="31"/>
      <c r="C12" s="32"/>
      <c r="D12" s="160"/>
      <c r="E12" s="158" t="str">
        <f>'Rekapitulace stavby'!E11</f>
        <v>Městys Cerhovice, nám.Kapitána Kučery 10, 267 61 Cerhovice</v>
      </c>
      <c r="F12" s="160"/>
      <c r="G12" s="160"/>
      <c r="H12" s="160"/>
      <c r="I12" s="160"/>
      <c r="J12" s="160"/>
      <c r="K12" s="160"/>
      <c r="L12" s="160"/>
      <c r="M12" s="161" t="s">
        <v>22</v>
      </c>
      <c r="N12" s="160"/>
      <c r="O12" s="316" t="s">
        <v>2</v>
      </c>
      <c r="P12" s="316"/>
      <c r="Q12" s="32"/>
      <c r="R12" s="33"/>
    </row>
    <row r="13" spans="2:18" s="1" customFormat="1" ht="7" customHeight="1">
      <c r="B13" s="31"/>
      <c r="C13" s="32"/>
      <c r="D13" s="32"/>
      <c r="E13" s="32"/>
      <c r="F13" s="32"/>
      <c r="G13" s="32"/>
      <c r="H13" s="32"/>
      <c r="I13" s="32"/>
      <c r="J13" s="32"/>
      <c r="K13" s="32"/>
      <c r="L13" s="32"/>
      <c r="M13" s="32"/>
      <c r="N13" s="32"/>
      <c r="O13" s="32"/>
      <c r="P13" s="32"/>
      <c r="Q13" s="32"/>
      <c r="R13" s="33"/>
    </row>
    <row r="14" spans="2:18" s="1" customFormat="1" ht="14.5" customHeight="1">
      <c r="B14" s="31"/>
      <c r="C14" s="32"/>
      <c r="D14" s="28" t="s">
        <v>23</v>
      </c>
      <c r="E14" s="32"/>
      <c r="F14" s="32"/>
      <c r="G14" s="32"/>
      <c r="H14" s="32"/>
      <c r="I14" s="32"/>
      <c r="J14" s="32"/>
      <c r="K14" s="32"/>
      <c r="L14" s="32"/>
      <c r="M14" s="28" t="s">
        <v>21</v>
      </c>
      <c r="N14" s="32"/>
      <c r="O14" s="316" t="str">
        <f>IF('Rekapitulace stavby'!AN13="","",'Rekapitulace stavby'!AN13)</f>
        <v/>
      </c>
      <c r="P14" s="316"/>
      <c r="Q14" s="32"/>
      <c r="R14" s="33"/>
    </row>
    <row r="15" spans="2:18" s="1" customFormat="1" ht="18" customHeight="1">
      <c r="B15" s="31"/>
      <c r="C15" s="32"/>
      <c r="D15" s="32"/>
      <c r="E15" s="26" t="str">
        <f>IF('Rekapitulace stavby'!E14="","",'Rekapitulace stavby'!E14)</f>
        <v xml:space="preserve"> </v>
      </c>
      <c r="F15" s="32"/>
      <c r="G15" s="32"/>
      <c r="H15" s="32"/>
      <c r="I15" s="32"/>
      <c r="J15" s="32"/>
      <c r="K15" s="32"/>
      <c r="L15" s="32"/>
      <c r="M15" s="28" t="s">
        <v>22</v>
      </c>
      <c r="N15" s="32"/>
      <c r="O15" s="316" t="str">
        <f>IF('Rekapitulace stavby'!AN14="","",'Rekapitulace stavby'!AN14)</f>
        <v/>
      </c>
      <c r="P15" s="316"/>
      <c r="Q15" s="32"/>
      <c r="R15" s="33"/>
    </row>
    <row r="16" spans="2:18" s="1" customFormat="1" ht="7" customHeight="1">
      <c r="B16" s="31"/>
      <c r="C16" s="32"/>
      <c r="D16" s="32"/>
      <c r="E16" s="32"/>
      <c r="F16" s="32"/>
      <c r="G16" s="32"/>
      <c r="H16" s="32"/>
      <c r="I16" s="32"/>
      <c r="J16" s="32"/>
      <c r="K16" s="32"/>
      <c r="L16" s="32"/>
      <c r="M16" s="32"/>
      <c r="N16" s="32"/>
      <c r="O16" s="32"/>
      <c r="P16" s="32"/>
      <c r="Q16" s="32"/>
      <c r="R16" s="33"/>
    </row>
    <row r="17" spans="2:18" s="1" customFormat="1" ht="14.5" customHeight="1">
      <c r="B17" s="31"/>
      <c r="C17" s="32"/>
      <c r="D17" s="28" t="s">
        <v>25</v>
      </c>
      <c r="E17" s="32"/>
      <c r="F17" s="32"/>
      <c r="G17" s="32"/>
      <c r="H17" s="32"/>
      <c r="I17" s="32"/>
      <c r="J17" s="32"/>
      <c r="K17" s="32"/>
      <c r="L17" s="32"/>
      <c r="M17" s="28" t="s">
        <v>21</v>
      </c>
      <c r="N17" s="32"/>
      <c r="O17" s="316" t="s">
        <v>26</v>
      </c>
      <c r="P17" s="316"/>
      <c r="Q17" s="32"/>
      <c r="R17" s="33"/>
    </row>
    <row r="18" spans="2:18" s="1" customFormat="1" ht="18" customHeight="1">
      <c r="B18" s="31"/>
      <c r="C18" s="32"/>
      <c r="D18" s="32"/>
      <c r="E18" s="26" t="s">
        <v>27</v>
      </c>
      <c r="F18" s="32"/>
      <c r="G18" s="32"/>
      <c r="H18" s="32"/>
      <c r="I18" s="32"/>
      <c r="J18" s="32"/>
      <c r="K18" s="32"/>
      <c r="L18" s="32"/>
      <c r="M18" s="28" t="s">
        <v>22</v>
      </c>
      <c r="N18" s="32"/>
      <c r="O18" s="316" t="s">
        <v>2</v>
      </c>
      <c r="P18" s="316"/>
      <c r="Q18" s="32"/>
      <c r="R18" s="33"/>
    </row>
    <row r="19" spans="2:18" s="1" customFormat="1" ht="7" customHeight="1">
      <c r="B19" s="31"/>
      <c r="C19" s="32"/>
      <c r="D19" s="32"/>
      <c r="E19" s="32"/>
      <c r="F19" s="32"/>
      <c r="G19" s="32"/>
      <c r="H19" s="32"/>
      <c r="I19" s="32"/>
      <c r="J19" s="32"/>
      <c r="K19" s="32"/>
      <c r="L19" s="32"/>
      <c r="M19" s="32"/>
      <c r="N19" s="32"/>
      <c r="O19" s="32"/>
      <c r="P19" s="32"/>
      <c r="Q19" s="32"/>
      <c r="R19" s="33"/>
    </row>
    <row r="20" spans="2:18" s="1" customFormat="1" ht="14.5" customHeight="1">
      <c r="B20" s="31"/>
      <c r="C20" s="32"/>
      <c r="D20" s="28" t="s">
        <v>29</v>
      </c>
      <c r="E20" s="32"/>
      <c r="F20" s="32"/>
      <c r="G20" s="32"/>
      <c r="H20" s="32"/>
      <c r="I20" s="32"/>
      <c r="J20" s="32"/>
      <c r="K20" s="32"/>
      <c r="L20" s="32"/>
      <c r="M20" s="28" t="s">
        <v>21</v>
      </c>
      <c r="N20" s="32"/>
      <c r="O20" s="316" t="str">
        <f>O17</f>
        <v>69769419</v>
      </c>
      <c r="P20" s="316"/>
      <c r="Q20" s="32"/>
      <c r="R20" s="33"/>
    </row>
    <row r="21" spans="2:18" s="1" customFormat="1" ht="18" customHeight="1">
      <c r="B21" s="31"/>
      <c r="C21" s="32"/>
      <c r="D21" s="32"/>
      <c r="E21" s="26" t="str">
        <f>E18</f>
        <v>Ing. Karel Šimůnek</v>
      </c>
      <c r="F21" s="32"/>
      <c r="G21" s="32"/>
      <c r="H21" s="32"/>
      <c r="I21" s="32"/>
      <c r="J21" s="32"/>
      <c r="K21" s="32"/>
      <c r="L21" s="32"/>
      <c r="M21" s="28" t="s">
        <v>22</v>
      </c>
      <c r="N21" s="32"/>
      <c r="O21" s="316" t="s">
        <v>2</v>
      </c>
      <c r="P21" s="316"/>
      <c r="Q21" s="32"/>
      <c r="R21" s="33"/>
    </row>
    <row r="22" spans="2:18" s="1" customFormat="1" ht="7" customHeight="1">
      <c r="B22" s="31"/>
      <c r="C22" s="32"/>
      <c r="D22" s="32"/>
      <c r="E22" s="32"/>
      <c r="F22" s="32"/>
      <c r="G22" s="32"/>
      <c r="H22" s="32"/>
      <c r="I22" s="32"/>
      <c r="J22" s="32"/>
      <c r="K22" s="32"/>
      <c r="L22" s="32"/>
      <c r="M22" s="32"/>
      <c r="N22" s="32"/>
      <c r="O22" s="32"/>
      <c r="P22" s="32"/>
      <c r="Q22" s="32"/>
      <c r="R22" s="33"/>
    </row>
    <row r="23" spans="2:18" s="1" customFormat="1" ht="14.5" customHeight="1">
      <c r="B23" s="31"/>
      <c r="C23" s="32"/>
      <c r="D23" s="28" t="s">
        <v>30</v>
      </c>
      <c r="E23" s="32"/>
      <c r="F23" s="32"/>
      <c r="G23" s="32"/>
      <c r="H23" s="32"/>
      <c r="I23" s="32"/>
      <c r="J23" s="32"/>
      <c r="K23" s="32"/>
      <c r="L23" s="32"/>
      <c r="M23" s="32"/>
      <c r="N23" s="32"/>
      <c r="O23" s="32"/>
      <c r="P23" s="32"/>
      <c r="Q23" s="32"/>
      <c r="R23" s="33"/>
    </row>
    <row r="24" spans="2:18" s="1" customFormat="1" ht="16.5" customHeight="1">
      <c r="B24" s="31"/>
      <c r="C24" s="32"/>
      <c r="D24" s="32"/>
      <c r="E24" s="276" t="s">
        <v>2</v>
      </c>
      <c r="F24" s="276"/>
      <c r="G24" s="276"/>
      <c r="H24" s="276"/>
      <c r="I24" s="276"/>
      <c r="J24" s="276"/>
      <c r="K24" s="276"/>
      <c r="L24" s="276"/>
      <c r="M24" s="32"/>
      <c r="N24" s="32"/>
      <c r="O24" s="32"/>
      <c r="P24" s="32"/>
      <c r="Q24" s="32"/>
      <c r="R24" s="33"/>
    </row>
    <row r="25" spans="2:18" s="1" customFormat="1" ht="7" customHeight="1">
      <c r="B25" s="31"/>
      <c r="C25" s="32"/>
      <c r="D25" s="32"/>
      <c r="E25" s="32"/>
      <c r="F25" s="32"/>
      <c r="G25" s="32"/>
      <c r="H25" s="32"/>
      <c r="I25" s="32"/>
      <c r="J25" s="32"/>
      <c r="K25" s="32"/>
      <c r="L25" s="32"/>
      <c r="M25" s="32"/>
      <c r="N25" s="32"/>
      <c r="O25" s="32"/>
      <c r="P25" s="32"/>
      <c r="Q25" s="32"/>
      <c r="R25" s="33"/>
    </row>
    <row r="26" spans="2:18" s="1" customFormat="1" ht="7" customHeight="1">
      <c r="B26" s="31"/>
      <c r="C26" s="32"/>
      <c r="D26" s="47"/>
      <c r="E26" s="47"/>
      <c r="F26" s="47"/>
      <c r="G26" s="47"/>
      <c r="H26" s="47"/>
      <c r="I26" s="47"/>
      <c r="J26" s="47"/>
      <c r="K26" s="47"/>
      <c r="L26" s="47"/>
      <c r="M26" s="47"/>
      <c r="N26" s="47"/>
      <c r="O26" s="47"/>
      <c r="P26" s="47"/>
      <c r="Q26" s="32"/>
      <c r="R26" s="33"/>
    </row>
    <row r="27" spans="2:18" s="1" customFormat="1" ht="14.5" customHeight="1">
      <c r="B27" s="31"/>
      <c r="C27" s="32"/>
      <c r="D27" s="98" t="s">
        <v>95</v>
      </c>
      <c r="E27" s="32"/>
      <c r="F27" s="32"/>
      <c r="G27" s="32"/>
      <c r="H27" s="32"/>
      <c r="I27" s="32"/>
      <c r="J27" s="32"/>
      <c r="K27" s="32"/>
      <c r="L27" s="32"/>
      <c r="M27" s="333">
        <f>N88</f>
        <v>0</v>
      </c>
      <c r="N27" s="333"/>
      <c r="O27" s="333"/>
      <c r="P27" s="333"/>
      <c r="Q27" s="32"/>
      <c r="R27" s="33"/>
    </row>
    <row r="28" spans="2:18" s="1" customFormat="1" ht="14.5" customHeight="1">
      <c r="B28" s="31"/>
      <c r="C28" s="32"/>
      <c r="D28" s="30" t="s">
        <v>96</v>
      </c>
      <c r="E28" s="32"/>
      <c r="F28" s="32"/>
      <c r="G28" s="32"/>
      <c r="H28" s="32"/>
      <c r="I28" s="32"/>
      <c r="J28" s="32"/>
      <c r="K28" s="32"/>
      <c r="L28" s="32"/>
      <c r="M28" s="333">
        <f>N95</f>
        <v>0</v>
      </c>
      <c r="N28" s="333"/>
      <c r="O28" s="333"/>
      <c r="P28" s="333"/>
      <c r="Q28" s="32"/>
      <c r="R28" s="33"/>
    </row>
    <row r="29" spans="2:18" s="1" customFormat="1" ht="7" customHeight="1">
      <c r="B29" s="31"/>
      <c r="C29" s="32"/>
      <c r="D29" s="32"/>
      <c r="E29" s="32"/>
      <c r="F29" s="32"/>
      <c r="G29" s="32"/>
      <c r="H29" s="32"/>
      <c r="I29" s="32"/>
      <c r="J29" s="32"/>
      <c r="K29" s="32"/>
      <c r="L29" s="32"/>
      <c r="M29" s="32"/>
      <c r="N29" s="32"/>
      <c r="O29" s="32"/>
      <c r="P29" s="32"/>
      <c r="Q29" s="32"/>
      <c r="R29" s="33"/>
    </row>
    <row r="30" spans="2:18" s="1" customFormat="1" ht="25.4" customHeight="1">
      <c r="B30" s="31"/>
      <c r="C30" s="32"/>
      <c r="D30" s="99" t="s">
        <v>33</v>
      </c>
      <c r="E30" s="32"/>
      <c r="F30" s="32"/>
      <c r="G30" s="32"/>
      <c r="H30" s="32"/>
      <c r="I30" s="32"/>
      <c r="J30" s="32"/>
      <c r="K30" s="32"/>
      <c r="L30" s="32"/>
      <c r="M30" s="334">
        <f>ROUND(M27+M28,2)</f>
        <v>0</v>
      </c>
      <c r="N30" s="315"/>
      <c r="O30" s="315"/>
      <c r="P30" s="315"/>
      <c r="Q30" s="32"/>
      <c r="R30" s="33"/>
    </row>
    <row r="31" spans="2:18" s="1" customFormat="1" ht="7" customHeight="1">
      <c r="B31" s="31"/>
      <c r="C31" s="32"/>
      <c r="D31" s="47"/>
      <c r="E31" s="47"/>
      <c r="F31" s="47"/>
      <c r="G31" s="47"/>
      <c r="H31" s="47"/>
      <c r="I31" s="47"/>
      <c r="J31" s="47"/>
      <c r="K31" s="47"/>
      <c r="L31" s="47"/>
      <c r="M31" s="47"/>
      <c r="N31" s="47"/>
      <c r="O31" s="47"/>
      <c r="P31" s="47"/>
      <c r="Q31" s="32"/>
      <c r="R31" s="33"/>
    </row>
    <row r="32" spans="2:18" s="1" customFormat="1" ht="14.5" customHeight="1">
      <c r="B32" s="31"/>
      <c r="C32" s="32"/>
      <c r="D32" s="38" t="s">
        <v>34</v>
      </c>
      <c r="E32" s="38" t="s">
        <v>35</v>
      </c>
      <c r="F32" s="39">
        <v>0.21</v>
      </c>
      <c r="G32" s="100" t="s">
        <v>36</v>
      </c>
      <c r="H32" s="330">
        <f>M30</f>
        <v>0</v>
      </c>
      <c r="I32" s="315"/>
      <c r="J32" s="315"/>
      <c r="K32" s="32"/>
      <c r="L32" s="32"/>
      <c r="M32" s="330">
        <f>M27*F32</f>
        <v>0</v>
      </c>
      <c r="N32" s="315"/>
      <c r="O32" s="315"/>
      <c r="P32" s="315"/>
      <c r="Q32" s="32"/>
      <c r="R32" s="33"/>
    </row>
    <row r="33" spans="2:18" s="1" customFormat="1" ht="14.5" customHeight="1">
      <c r="B33" s="31"/>
      <c r="C33" s="32"/>
      <c r="D33" s="32"/>
      <c r="E33" s="38" t="s">
        <v>37</v>
      </c>
      <c r="F33" s="39">
        <v>0.15</v>
      </c>
      <c r="G33" s="100" t="s">
        <v>36</v>
      </c>
      <c r="H33" s="330">
        <v>0</v>
      </c>
      <c r="I33" s="315"/>
      <c r="J33" s="315"/>
      <c r="K33" s="32"/>
      <c r="L33" s="32"/>
      <c r="M33" s="330">
        <v>0</v>
      </c>
      <c r="N33" s="315"/>
      <c r="O33" s="315"/>
      <c r="P33" s="315"/>
      <c r="Q33" s="32"/>
      <c r="R33" s="33"/>
    </row>
    <row r="34" spans="2:18" s="1" customFormat="1" ht="14.5" customHeight="1" hidden="1">
      <c r="B34" s="31"/>
      <c r="C34" s="32"/>
      <c r="D34" s="32"/>
      <c r="E34" s="38" t="s">
        <v>38</v>
      </c>
      <c r="F34" s="39">
        <v>0.21</v>
      </c>
      <c r="G34" s="100" t="s">
        <v>36</v>
      </c>
      <c r="H34" s="330" t="e">
        <f>ROUND((SUM(#REF!)+SUM(#REF!)),2)</f>
        <v>#REF!</v>
      </c>
      <c r="I34" s="315"/>
      <c r="J34" s="315"/>
      <c r="K34" s="32"/>
      <c r="L34" s="32"/>
      <c r="M34" s="330">
        <v>0</v>
      </c>
      <c r="N34" s="315"/>
      <c r="O34" s="315"/>
      <c r="P34" s="315"/>
      <c r="Q34" s="32"/>
      <c r="R34" s="33"/>
    </row>
    <row r="35" spans="2:18" s="1" customFormat="1" ht="14.5" customHeight="1" hidden="1">
      <c r="B35" s="31"/>
      <c r="C35" s="32"/>
      <c r="D35" s="32"/>
      <c r="E35" s="38" t="s">
        <v>39</v>
      </c>
      <c r="F35" s="39">
        <v>0.15</v>
      </c>
      <c r="G35" s="100" t="s">
        <v>36</v>
      </c>
      <c r="H35" s="330" t="e">
        <f>ROUND((SUM(#REF!)+SUM(#REF!)),2)</f>
        <v>#REF!</v>
      </c>
      <c r="I35" s="315"/>
      <c r="J35" s="315"/>
      <c r="K35" s="32"/>
      <c r="L35" s="32"/>
      <c r="M35" s="330">
        <v>0</v>
      </c>
      <c r="N35" s="315"/>
      <c r="O35" s="315"/>
      <c r="P35" s="315"/>
      <c r="Q35" s="32"/>
      <c r="R35" s="33"/>
    </row>
    <row r="36" spans="2:18" s="1" customFormat="1" ht="14.5" customHeight="1" hidden="1">
      <c r="B36" s="31"/>
      <c r="C36" s="32"/>
      <c r="D36" s="32"/>
      <c r="E36" s="38" t="s">
        <v>40</v>
      </c>
      <c r="F36" s="39">
        <v>0</v>
      </c>
      <c r="G36" s="100" t="s">
        <v>36</v>
      </c>
      <c r="H36" s="330" t="e">
        <f>ROUND((SUM(#REF!)+SUM(#REF!)),2)</f>
        <v>#REF!</v>
      </c>
      <c r="I36" s="315"/>
      <c r="J36" s="315"/>
      <c r="K36" s="32"/>
      <c r="L36" s="32"/>
      <c r="M36" s="330">
        <v>0</v>
      </c>
      <c r="N36" s="315"/>
      <c r="O36" s="315"/>
      <c r="P36" s="315"/>
      <c r="Q36" s="32"/>
      <c r="R36" s="33"/>
    </row>
    <row r="37" spans="2:18" s="1" customFormat="1" ht="7" customHeight="1">
      <c r="B37" s="31"/>
      <c r="C37" s="32"/>
      <c r="D37" s="32"/>
      <c r="E37" s="32"/>
      <c r="F37" s="32"/>
      <c r="G37" s="32"/>
      <c r="H37" s="32"/>
      <c r="I37" s="32"/>
      <c r="J37" s="32"/>
      <c r="K37" s="32"/>
      <c r="L37" s="32"/>
      <c r="M37" s="32"/>
      <c r="N37" s="32"/>
      <c r="O37" s="32"/>
      <c r="P37" s="32"/>
      <c r="Q37" s="32"/>
      <c r="R37" s="33"/>
    </row>
    <row r="38" spans="2:18" s="1" customFormat="1" ht="25.4" customHeight="1">
      <c r="B38" s="31"/>
      <c r="C38" s="96"/>
      <c r="D38" s="101" t="s">
        <v>41</v>
      </c>
      <c r="E38" s="70"/>
      <c r="F38" s="70"/>
      <c r="G38" s="102" t="s">
        <v>42</v>
      </c>
      <c r="H38" s="103" t="s">
        <v>43</v>
      </c>
      <c r="I38" s="70"/>
      <c r="J38" s="70"/>
      <c r="K38" s="70"/>
      <c r="L38" s="331">
        <f>SUM(M30:M36)</f>
        <v>0</v>
      </c>
      <c r="M38" s="331"/>
      <c r="N38" s="331"/>
      <c r="O38" s="331"/>
      <c r="P38" s="332"/>
      <c r="Q38" s="96"/>
      <c r="R38" s="33"/>
    </row>
    <row r="39" spans="2:18" s="1" customFormat="1" ht="14.5" customHeight="1">
      <c r="B39" s="31"/>
      <c r="C39" s="32"/>
      <c r="D39" s="32"/>
      <c r="E39" s="32"/>
      <c r="F39" s="32"/>
      <c r="G39" s="32"/>
      <c r="H39" s="32"/>
      <c r="I39" s="32"/>
      <c r="J39" s="32"/>
      <c r="K39" s="32"/>
      <c r="L39" s="32"/>
      <c r="M39" s="32"/>
      <c r="N39" s="32"/>
      <c r="O39" s="32"/>
      <c r="P39" s="32"/>
      <c r="Q39" s="32"/>
      <c r="R39" s="33"/>
    </row>
    <row r="40" spans="2:18" s="1" customFormat="1" ht="14.5" customHeight="1">
      <c r="B40" s="31"/>
      <c r="C40" s="32"/>
      <c r="D40" s="32"/>
      <c r="E40" s="32"/>
      <c r="F40" s="32"/>
      <c r="G40" s="32"/>
      <c r="H40" s="32"/>
      <c r="I40" s="32"/>
      <c r="J40" s="32"/>
      <c r="K40" s="32"/>
      <c r="L40" s="32"/>
      <c r="M40" s="32"/>
      <c r="N40" s="32"/>
      <c r="O40" s="32"/>
      <c r="P40" s="32"/>
      <c r="Q40" s="32"/>
      <c r="R40" s="33"/>
    </row>
    <row r="41" spans="2:18" ht="13.5">
      <c r="B41" s="22"/>
      <c r="C41" s="24"/>
      <c r="D41" s="24"/>
      <c r="E41" s="24"/>
      <c r="F41" s="24"/>
      <c r="G41" s="24"/>
      <c r="H41" s="24"/>
      <c r="I41" s="24"/>
      <c r="J41" s="24"/>
      <c r="K41" s="24"/>
      <c r="L41" s="24"/>
      <c r="M41" s="24"/>
      <c r="N41" s="24"/>
      <c r="O41" s="24"/>
      <c r="P41" s="24"/>
      <c r="Q41" s="24"/>
      <c r="R41" s="23"/>
    </row>
    <row r="42" spans="2:18" ht="13.5">
      <c r="B42" s="22"/>
      <c r="C42" s="24"/>
      <c r="D42" s="24"/>
      <c r="E42" s="24"/>
      <c r="F42" s="24"/>
      <c r="G42" s="24"/>
      <c r="H42" s="24"/>
      <c r="I42" s="24"/>
      <c r="J42" s="24"/>
      <c r="K42" s="24"/>
      <c r="L42" s="24"/>
      <c r="M42" s="24"/>
      <c r="N42" s="24"/>
      <c r="O42" s="24"/>
      <c r="P42" s="24"/>
      <c r="Q42" s="24"/>
      <c r="R42" s="23"/>
    </row>
    <row r="43" spans="2:18" ht="13.5">
      <c r="B43" s="22"/>
      <c r="C43" s="24"/>
      <c r="D43" s="24"/>
      <c r="E43" s="24"/>
      <c r="F43" s="24"/>
      <c r="G43" s="24"/>
      <c r="H43" s="24"/>
      <c r="I43" s="24"/>
      <c r="J43" s="24"/>
      <c r="K43" s="24"/>
      <c r="L43" s="24"/>
      <c r="M43" s="24"/>
      <c r="N43" s="24"/>
      <c r="O43" s="24"/>
      <c r="P43" s="24"/>
      <c r="Q43" s="24"/>
      <c r="R43" s="23"/>
    </row>
    <row r="44" spans="2:18" ht="13.5">
      <c r="B44" s="22"/>
      <c r="C44" s="24"/>
      <c r="D44" s="24"/>
      <c r="E44" s="24"/>
      <c r="F44" s="24"/>
      <c r="G44" s="24"/>
      <c r="H44" s="24"/>
      <c r="I44" s="24"/>
      <c r="J44" s="24"/>
      <c r="K44" s="24"/>
      <c r="L44" s="24"/>
      <c r="M44" s="24"/>
      <c r="N44" s="24"/>
      <c r="O44" s="24"/>
      <c r="P44" s="24"/>
      <c r="Q44" s="24"/>
      <c r="R44" s="23"/>
    </row>
    <row r="45" spans="2:18" ht="13.5">
      <c r="B45" s="22"/>
      <c r="C45" s="24"/>
      <c r="D45" s="24"/>
      <c r="E45" s="24"/>
      <c r="F45" s="24"/>
      <c r="G45" s="24"/>
      <c r="H45" s="24"/>
      <c r="I45" s="24"/>
      <c r="J45" s="24"/>
      <c r="K45" s="24"/>
      <c r="L45" s="24"/>
      <c r="M45" s="24"/>
      <c r="N45" s="24"/>
      <c r="O45" s="24"/>
      <c r="P45" s="24"/>
      <c r="Q45" s="24"/>
      <c r="R45" s="23"/>
    </row>
    <row r="46" spans="2:18" ht="13.5">
      <c r="B46" s="22"/>
      <c r="C46" s="24"/>
      <c r="D46" s="24"/>
      <c r="E46" s="24"/>
      <c r="F46" s="24"/>
      <c r="G46" s="24"/>
      <c r="H46" s="24"/>
      <c r="I46" s="24"/>
      <c r="J46" s="24"/>
      <c r="K46" s="24"/>
      <c r="L46" s="24"/>
      <c r="M46" s="24"/>
      <c r="N46" s="24"/>
      <c r="O46" s="24"/>
      <c r="P46" s="24"/>
      <c r="Q46" s="24"/>
      <c r="R46" s="23"/>
    </row>
    <row r="47" spans="2:18" ht="13.5">
      <c r="B47" s="22"/>
      <c r="C47" s="24"/>
      <c r="D47" s="24"/>
      <c r="E47" s="24"/>
      <c r="F47" s="24"/>
      <c r="G47" s="24"/>
      <c r="H47" s="24"/>
      <c r="I47" s="24"/>
      <c r="J47" s="24"/>
      <c r="K47" s="24"/>
      <c r="L47" s="24"/>
      <c r="M47" s="24"/>
      <c r="N47" s="24"/>
      <c r="O47" s="24"/>
      <c r="P47" s="24"/>
      <c r="Q47" s="24"/>
      <c r="R47" s="23"/>
    </row>
    <row r="48" spans="2:18" ht="13.5">
      <c r="B48" s="22"/>
      <c r="C48" s="24"/>
      <c r="D48" s="24"/>
      <c r="E48" s="24"/>
      <c r="F48" s="24"/>
      <c r="G48" s="24"/>
      <c r="H48" s="24"/>
      <c r="I48" s="24"/>
      <c r="J48" s="24"/>
      <c r="K48" s="24"/>
      <c r="L48" s="24"/>
      <c r="M48" s="24"/>
      <c r="N48" s="24"/>
      <c r="O48" s="24"/>
      <c r="P48" s="24"/>
      <c r="Q48" s="24"/>
      <c r="R48" s="23"/>
    </row>
    <row r="49" spans="2:18" ht="13.5">
      <c r="B49" s="22"/>
      <c r="C49" s="24"/>
      <c r="D49" s="24"/>
      <c r="E49" s="24"/>
      <c r="F49" s="24"/>
      <c r="G49" s="24"/>
      <c r="H49" s="24"/>
      <c r="I49" s="24"/>
      <c r="J49" s="24"/>
      <c r="K49" s="24"/>
      <c r="L49" s="24"/>
      <c r="M49" s="24"/>
      <c r="N49" s="24"/>
      <c r="O49" s="24"/>
      <c r="P49" s="24"/>
      <c r="Q49" s="24"/>
      <c r="R49" s="23"/>
    </row>
    <row r="50" spans="2:18" s="1" customFormat="1" ht="13.5">
      <c r="B50" s="31"/>
      <c r="C50" s="32"/>
      <c r="D50" s="46" t="s">
        <v>44</v>
      </c>
      <c r="E50" s="47"/>
      <c r="F50" s="47"/>
      <c r="G50" s="47"/>
      <c r="H50" s="48"/>
      <c r="I50" s="32"/>
      <c r="J50" s="46" t="s">
        <v>45</v>
      </c>
      <c r="K50" s="47"/>
      <c r="L50" s="47"/>
      <c r="M50" s="47"/>
      <c r="N50" s="47"/>
      <c r="O50" s="47"/>
      <c r="P50" s="48"/>
      <c r="Q50" s="32"/>
      <c r="R50" s="33"/>
    </row>
    <row r="51" spans="2:18" ht="13.5">
      <c r="B51" s="22"/>
      <c r="C51" s="24"/>
      <c r="D51" s="49"/>
      <c r="E51" s="24"/>
      <c r="F51" s="24"/>
      <c r="G51" s="24"/>
      <c r="H51" s="50"/>
      <c r="I51" s="24"/>
      <c r="J51" s="49"/>
      <c r="K51" s="24"/>
      <c r="L51" s="24"/>
      <c r="M51" s="24"/>
      <c r="N51" s="24"/>
      <c r="O51" s="24"/>
      <c r="P51" s="50"/>
      <c r="Q51" s="24"/>
      <c r="R51" s="23"/>
    </row>
    <row r="52" spans="2:18" ht="13.5">
      <c r="B52" s="22"/>
      <c r="C52" s="24"/>
      <c r="D52" s="49"/>
      <c r="E52" s="24"/>
      <c r="F52" s="24"/>
      <c r="G52" s="24"/>
      <c r="H52" s="50"/>
      <c r="I52" s="24"/>
      <c r="J52" s="49"/>
      <c r="K52" s="24"/>
      <c r="L52" s="24"/>
      <c r="M52" s="24"/>
      <c r="N52" s="24"/>
      <c r="O52" s="24"/>
      <c r="P52" s="50"/>
      <c r="Q52" s="24"/>
      <c r="R52" s="23"/>
    </row>
    <row r="53" spans="2:18" ht="13.5">
      <c r="B53" s="22"/>
      <c r="C53" s="24"/>
      <c r="D53" s="49"/>
      <c r="E53" s="24"/>
      <c r="F53" s="24"/>
      <c r="G53" s="24"/>
      <c r="H53" s="50"/>
      <c r="I53" s="24"/>
      <c r="J53" s="49"/>
      <c r="K53" s="24"/>
      <c r="L53" s="24"/>
      <c r="M53" s="24"/>
      <c r="N53" s="24"/>
      <c r="O53" s="24"/>
      <c r="P53" s="50"/>
      <c r="Q53" s="24"/>
      <c r="R53" s="23"/>
    </row>
    <row r="54" spans="2:18" ht="13.5">
      <c r="B54" s="22"/>
      <c r="C54" s="24"/>
      <c r="D54" s="49"/>
      <c r="E54" s="24"/>
      <c r="F54" s="24"/>
      <c r="G54" s="24"/>
      <c r="H54" s="50"/>
      <c r="I54" s="24"/>
      <c r="J54" s="49"/>
      <c r="K54" s="24"/>
      <c r="L54" s="24"/>
      <c r="M54" s="24"/>
      <c r="N54" s="24"/>
      <c r="O54" s="24"/>
      <c r="P54" s="50"/>
      <c r="Q54" s="24"/>
      <c r="R54" s="23"/>
    </row>
    <row r="55" spans="2:18" ht="13.5">
      <c r="B55" s="22"/>
      <c r="C55" s="24"/>
      <c r="D55" s="49"/>
      <c r="E55" s="24"/>
      <c r="F55" s="24"/>
      <c r="G55" s="24"/>
      <c r="H55" s="50"/>
      <c r="I55" s="24"/>
      <c r="J55" s="49"/>
      <c r="K55" s="24"/>
      <c r="L55" s="24"/>
      <c r="M55" s="24"/>
      <c r="N55" s="24"/>
      <c r="O55" s="24"/>
      <c r="P55" s="50"/>
      <c r="Q55" s="24"/>
      <c r="R55" s="23"/>
    </row>
    <row r="56" spans="2:18" ht="13.5">
      <c r="B56" s="22"/>
      <c r="C56" s="24"/>
      <c r="D56" s="49"/>
      <c r="E56" s="24"/>
      <c r="F56" s="24"/>
      <c r="G56" s="24"/>
      <c r="H56" s="50"/>
      <c r="I56" s="24"/>
      <c r="J56" s="49"/>
      <c r="K56" s="24"/>
      <c r="L56" s="24"/>
      <c r="M56" s="24"/>
      <c r="N56" s="24"/>
      <c r="O56" s="24"/>
      <c r="P56" s="50"/>
      <c r="Q56" s="24"/>
      <c r="R56" s="23"/>
    </row>
    <row r="57" spans="2:18" ht="13.5">
      <c r="B57" s="22"/>
      <c r="C57" s="24"/>
      <c r="D57" s="49"/>
      <c r="E57" s="24"/>
      <c r="F57" s="24"/>
      <c r="G57" s="24"/>
      <c r="H57" s="50"/>
      <c r="I57" s="24"/>
      <c r="J57" s="49"/>
      <c r="K57" s="24"/>
      <c r="L57" s="24"/>
      <c r="M57" s="24"/>
      <c r="N57" s="24"/>
      <c r="O57" s="24"/>
      <c r="P57" s="50"/>
      <c r="Q57" s="24"/>
      <c r="R57" s="23"/>
    </row>
    <row r="58" spans="2:18" ht="13.5">
      <c r="B58" s="22"/>
      <c r="C58" s="24"/>
      <c r="D58" s="49"/>
      <c r="E58" s="24"/>
      <c r="F58" s="24"/>
      <c r="G58" s="24"/>
      <c r="H58" s="50"/>
      <c r="I58" s="24"/>
      <c r="J58" s="49"/>
      <c r="K58" s="24"/>
      <c r="L58" s="24"/>
      <c r="M58" s="24"/>
      <c r="N58" s="24"/>
      <c r="O58" s="24"/>
      <c r="P58" s="50"/>
      <c r="Q58" s="24"/>
      <c r="R58" s="23"/>
    </row>
    <row r="59" spans="2:18" s="1" customFormat="1" ht="13.5">
      <c r="B59" s="31"/>
      <c r="C59" s="32"/>
      <c r="D59" s="51" t="s">
        <v>46</v>
      </c>
      <c r="E59" s="52"/>
      <c r="F59" s="52"/>
      <c r="G59" s="53" t="s">
        <v>47</v>
      </c>
      <c r="H59" s="54"/>
      <c r="I59" s="32"/>
      <c r="J59" s="51" t="s">
        <v>46</v>
      </c>
      <c r="K59" s="52"/>
      <c r="L59" s="52"/>
      <c r="M59" s="52"/>
      <c r="N59" s="53" t="s">
        <v>47</v>
      </c>
      <c r="O59" s="52"/>
      <c r="P59" s="54"/>
      <c r="Q59" s="32"/>
      <c r="R59" s="33"/>
    </row>
    <row r="60" spans="2:18" ht="13.5">
      <c r="B60" s="22"/>
      <c r="C60" s="24"/>
      <c r="D60" s="24"/>
      <c r="E60" s="24"/>
      <c r="F60" s="24"/>
      <c r="G60" s="24"/>
      <c r="H60" s="24"/>
      <c r="I60" s="24"/>
      <c r="J60" s="24"/>
      <c r="K60" s="24"/>
      <c r="L60" s="24"/>
      <c r="M60" s="24"/>
      <c r="N60" s="24"/>
      <c r="O60" s="24"/>
      <c r="P60" s="24"/>
      <c r="Q60" s="24"/>
      <c r="R60" s="23"/>
    </row>
    <row r="61" spans="2:18" s="1" customFormat="1" ht="13.5">
      <c r="B61" s="31"/>
      <c r="C61" s="32"/>
      <c r="D61" s="46" t="s">
        <v>48</v>
      </c>
      <c r="E61" s="47"/>
      <c r="F61" s="47"/>
      <c r="G61" s="47"/>
      <c r="H61" s="48"/>
      <c r="I61" s="32"/>
      <c r="J61" s="46" t="s">
        <v>49</v>
      </c>
      <c r="K61" s="47"/>
      <c r="L61" s="47"/>
      <c r="M61" s="47"/>
      <c r="N61" s="47"/>
      <c r="O61" s="47"/>
      <c r="P61" s="48"/>
      <c r="Q61" s="32"/>
      <c r="R61" s="33"/>
    </row>
    <row r="62" spans="2:18" ht="13.5">
      <c r="B62" s="22"/>
      <c r="C62" s="24"/>
      <c r="D62" s="49"/>
      <c r="E62" s="24"/>
      <c r="F62" s="24"/>
      <c r="G62" s="24"/>
      <c r="H62" s="50"/>
      <c r="I62" s="24"/>
      <c r="J62" s="49"/>
      <c r="K62" s="24"/>
      <c r="L62" s="24"/>
      <c r="M62" s="24"/>
      <c r="N62" s="24"/>
      <c r="O62" s="24"/>
      <c r="P62" s="50"/>
      <c r="Q62" s="24"/>
      <c r="R62" s="23"/>
    </row>
    <row r="63" spans="2:18" ht="13.5">
      <c r="B63" s="22"/>
      <c r="C63" s="24"/>
      <c r="D63" s="49"/>
      <c r="E63" s="24"/>
      <c r="F63" s="24"/>
      <c r="G63" s="24"/>
      <c r="H63" s="50"/>
      <c r="I63" s="24"/>
      <c r="J63" s="49"/>
      <c r="K63" s="24"/>
      <c r="L63" s="24"/>
      <c r="M63" s="24"/>
      <c r="N63" s="24"/>
      <c r="O63" s="24"/>
      <c r="P63" s="50"/>
      <c r="Q63" s="24"/>
      <c r="R63" s="23"/>
    </row>
    <row r="64" spans="2:18" ht="13.5">
      <c r="B64" s="22"/>
      <c r="C64" s="24"/>
      <c r="D64" s="49"/>
      <c r="E64" s="24"/>
      <c r="F64" s="24"/>
      <c r="G64" s="24"/>
      <c r="H64" s="50"/>
      <c r="I64" s="24"/>
      <c r="J64" s="49"/>
      <c r="K64" s="24"/>
      <c r="L64" s="24"/>
      <c r="M64" s="24"/>
      <c r="N64" s="24"/>
      <c r="O64" s="24"/>
      <c r="P64" s="50"/>
      <c r="Q64" s="24"/>
      <c r="R64" s="23"/>
    </row>
    <row r="65" spans="2:18" ht="13.5">
      <c r="B65" s="22"/>
      <c r="C65" s="24"/>
      <c r="D65" s="49"/>
      <c r="E65" s="24"/>
      <c r="F65" s="24"/>
      <c r="G65" s="24"/>
      <c r="H65" s="50"/>
      <c r="I65" s="24"/>
      <c r="J65" s="49"/>
      <c r="K65" s="24"/>
      <c r="L65" s="24"/>
      <c r="M65" s="24"/>
      <c r="N65" s="24"/>
      <c r="O65" s="24"/>
      <c r="P65" s="50"/>
      <c r="Q65" s="24"/>
      <c r="R65" s="23"/>
    </row>
    <row r="66" spans="2:18" ht="13.5">
      <c r="B66" s="22"/>
      <c r="C66" s="24"/>
      <c r="D66" s="49"/>
      <c r="E66" s="24"/>
      <c r="F66" s="24"/>
      <c r="G66" s="24"/>
      <c r="H66" s="50"/>
      <c r="I66" s="24"/>
      <c r="J66" s="49"/>
      <c r="K66" s="24"/>
      <c r="L66" s="24"/>
      <c r="M66" s="24"/>
      <c r="N66" s="24"/>
      <c r="O66" s="24"/>
      <c r="P66" s="50"/>
      <c r="Q66" s="24"/>
      <c r="R66" s="23"/>
    </row>
    <row r="67" spans="2:18" ht="13.5">
      <c r="B67" s="22"/>
      <c r="C67" s="24"/>
      <c r="D67" s="49"/>
      <c r="E67" s="24"/>
      <c r="F67" s="24"/>
      <c r="G67" s="24"/>
      <c r="H67" s="50"/>
      <c r="I67" s="24"/>
      <c r="J67" s="49"/>
      <c r="K67" s="24"/>
      <c r="L67" s="24"/>
      <c r="M67" s="24"/>
      <c r="N67" s="24"/>
      <c r="O67" s="24"/>
      <c r="P67" s="50"/>
      <c r="Q67" s="24"/>
      <c r="R67" s="23"/>
    </row>
    <row r="68" spans="2:18" ht="13.5">
      <c r="B68" s="22"/>
      <c r="C68" s="24"/>
      <c r="D68" s="49"/>
      <c r="E68" s="24"/>
      <c r="F68" s="24"/>
      <c r="G68" s="24"/>
      <c r="H68" s="50"/>
      <c r="I68" s="24"/>
      <c r="J68" s="49"/>
      <c r="K68" s="24"/>
      <c r="L68" s="24"/>
      <c r="M68" s="24"/>
      <c r="N68" s="24"/>
      <c r="O68" s="24"/>
      <c r="P68" s="50"/>
      <c r="Q68" s="24"/>
      <c r="R68" s="23"/>
    </row>
    <row r="69" spans="2:18" ht="13.5">
      <c r="B69" s="22"/>
      <c r="C69" s="24"/>
      <c r="D69" s="49"/>
      <c r="E69" s="24"/>
      <c r="F69" s="24"/>
      <c r="G69" s="24"/>
      <c r="H69" s="50"/>
      <c r="I69" s="24"/>
      <c r="J69" s="49"/>
      <c r="K69" s="24"/>
      <c r="L69" s="24"/>
      <c r="M69" s="24"/>
      <c r="N69" s="24"/>
      <c r="O69" s="24"/>
      <c r="P69" s="50"/>
      <c r="Q69" s="24"/>
      <c r="R69" s="23"/>
    </row>
    <row r="70" spans="2:18" s="1" customFormat="1" ht="13.5">
      <c r="B70" s="31"/>
      <c r="C70" s="32"/>
      <c r="D70" s="51" t="s">
        <v>46</v>
      </c>
      <c r="E70" s="52"/>
      <c r="F70" s="52"/>
      <c r="G70" s="53" t="s">
        <v>47</v>
      </c>
      <c r="H70" s="54"/>
      <c r="I70" s="32"/>
      <c r="J70" s="51" t="s">
        <v>46</v>
      </c>
      <c r="K70" s="52"/>
      <c r="L70" s="52"/>
      <c r="M70" s="52"/>
      <c r="N70" s="53" t="s">
        <v>47</v>
      </c>
      <c r="O70" s="52"/>
      <c r="P70" s="54"/>
      <c r="Q70" s="32"/>
      <c r="R70" s="33"/>
    </row>
    <row r="71" spans="2:18" s="1" customFormat="1" ht="14.5" customHeight="1">
      <c r="B71" s="55"/>
      <c r="C71" s="56"/>
      <c r="D71" s="56"/>
      <c r="E71" s="56"/>
      <c r="F71" s="56"/>
      <c r="G71" s="56"/>
      <c r="H71" s="56"/>
      <c r="I71" s="56"/>
      <c r="J71" s="56"/>
      <c r="K71" s="56"/>
      <c r="L71" s="56"/>
      <c r="M71" s="56"/>
      <c r="N71" s="56"/>
      <c r="O71" s="56"/>
      <c r="P71" s="56"/>
      <c r="Q71" s="56"/>
      <c r="R71" s="57"/>
    </row>
    <row r="75" spans="2:18" s="1" customFormat="1" ht="7" customHeight="1">
      <c r="B75" s="58"/>
      <c r="C75" s="59"/>
      <c r="D75" s="59"/>
      <c r="E75" s="59"/>
      <c r="F75" s="59"/>
      <c r="G75" s="59"/>
      <c r="H75" s="59"/>
      <c r="I75" s="59"/>
      <c r="J75" s="59"/>
      <c r="K75" s="59"/>
      <c r="L75" s="59"/>
      <c r="M75" s="59"/>
      <c r="N75" s="59"/>
      <c r="O75" s="59"/>
      <c r="P75" s="59"/>
      <c r="Q75" s="59"/>
      <c r="R75" s="60"/>
    </row>
    <row r="76" spans="2:18" s="1" customFormat="1" ht="37" customHeight="1">
      <c r="B76" s="31"/>
      <c r="C76" s="271" t="s">
        <v>97</v>
      </c>
      <c r="D76" s="272"/>
      <c r="E76" s="272"/>
      <c r="F76" s="272"/>
      <c r="G76" s="272"/>
      <c r="H76" s="272"/>
      <c r="I76" s="272"/>
      <c r="J76" s="272"/>
      <c r="K76" s="272"/>
      <c r="L76" s="272"/>
      <c r="M76" s="272"/>
      <c r="N76" s="272"/>
      <c r="O76" s="272"/>
      <c r="P76" s="272"/>
      <c r="Q76" s="272"/>
      <c r="R76" s="33"/>
    </row>
    <row r="77" spans="2:18" s="1" customFormat="1" ht="7" customHeight="1">
      <c r="B77" s="31"/>
      <c r="C77" s="32"/>
      <c r="D77" s="32"/>
      <c r="E77" s="32"/>
      <c r="F77" s="32"/>
      <c r="G77" s="32"/>
      <c r="H77" s="32"/>
      <c r="I77" s="32"/>
      <c r="J77" s="32"/>
      <c r="K77" s="32"/>
      <c r="L77" s="32"/>
      <c r="M77" s="32"/>
      <c r="N77" s="32"/>
      <c r="O77" s="32"/>
      <c r="P77" s="32"/>
      <c r="Q77" s="32"/>
      <c r="R77" s="33"/>
    </row>
    <row r="78" spans="2:18" s="1" customFormat="1" ht="30" customHeight="1">
      <c r="B78" s="31"/>
      <c r="C78" s="28" t="s">
        <v>12</v>
      </c>
      <c r="D78" s="32"/>
      <c r="E78" s="32"/>
      <c r="F78" s="324" t="str">
        <f>F6</f>
        <v>VÝMĚNA KOTLŮ A TECHNOLOGIE KOTELNY
INSTALACE TERMOSTATICKÝCH VENTILŮ NA OTOPNÝCH TĚLESECH 
V OBJEKTU ZÁKLADNÍ ŠKOLY A MATEŘSKÉ ŠKOLY CERHOVICE, OKRES BEROUN</v>
      </c>
      <c r="G78" s="325"/>
      <c r="H78" s="325"/>
      <c r="I78" s="325"/>
      <c r="J78" s="325"/>
      <c r="K78" s="325"/>
      <c r="L78" s="325"/>
      <c r="M78" s="325"/>
      <c r="N78" s="325"/>
      <c r="O78" s="325"/>
      <c r="P78" s="325"/>
      <c r="Q78" s="32"/>
      <c r="R78" s="33"/>
    </row>
    <row r="79" spans="2:18" s="1" customFormat="1" ht="37" customHeight="1">
      <c r="B79" s="31"/>
      <c r="C79" s="65" t="s">
        <v>93</v>
      </c>
      <c r="D79" s="32"/>
      <c r="E79" s="32"/>
      <c r="F79" s="314" t="str">
        <f>F7</f>
        <v>SO - 07 - Vedlejší rozpočtové náklady</v>
      </c>
      <c r="G79" s="315"/>
      <c r="H79" s="315"/>
      <c r="I79" s="315"/>
      <c r="J79" s="315"/>
      <c r="K79" s="315"/>
      <c r="L79" s="315"/>
      <c r="M79" s="315"/>
      <c r="N79" s="315"/>
      <c r="O79" s="315"/>
      <c r="P79" s="315"/>
      <c r="Q79" s="32"/>
      <c r="R79" s="33"/>
    </row>
    <row r="80" spans="2:18" s="1" customFormat="1" ht="7" customHeight="1">
      <c r="B80" s="31"/>
      <c r="C80" s="32"/>
      <c r="D80" s="32"/>
      <c r="E80" s="32"/>
      <c r="F80" s="32"/>
      <c r="G80" s="32"/>
      <c r="H80" s="32"/>
      <c r="I80" s="32"/>
      <c r="J80" s="32"/>
      <c r="K80" s="32"/>
      <c r="L80" s="32"/>
      <c r="M80" s="32"/>
      <c r="N80" s="32"/>
      <c r="O80" s="32"/>
      <c r="P80" s="32"/>
      <c r="Q80" s="32"/>
      <c r="R80" s="33"/>
    </row>
    <row r="81" spans="2:18" s="1" customFormat="1" ht="18" customHeight="1">
      <c r="B81" s="31"/>
      <c r="C81" s="28" t="s">
        <v>16</v>
      </c>
      <c r="D81" s="32"/>
      <c r="E81" s="32"/>
      <c r="F81" s="26" t="str">
        <f>F9</f>
        <v>Na Dražkách 217, 267 61 Cerhovice</v>
      </c>
      <c r="G81" s="32"/>
      <c r="H81" s="32"/>
      <c r="I81" s="32"/>
      <c r="J81" s="32"/>
      <c r="K81" s="28" t="s">
        <v>17</v>
      </c>
      <c r="L81" s="32"/>
      <c r="M81" s="290">
        <f>IF(O9="","",O9)</f>
        <v>44067</v>
      </c>
      <c r="N81" s="290"/>
      <c r="O81" s="290"/>
      <c r="P81" s="290"/>
      <c r="Q81" s="32"/>
      <c r="R81" s="33"/>
    </row>
    <row r="82" spans="2:18" s="1" customFormat="1" ht="7" customHeight="1">
      <c r="B82" s="31"/>
      <c r="C82" s="32"/>
      <c r="D82" s="32"/>
      <c r="E82" s="32"/>
      <c r="F82" s="32"/>
      <c r="G82" s="32"/>
      <c r="H82" s="32"/>
      <c r="I82" s="32"/>
      <c r="J82" s="32"/>
      <c r="K82" s="32"/>
      <c r="L82" s="32"/>
      <c r="M82" s="32"/>
      <c r="N82" s="32"/>
      <c r="O82" s="32"/>
      <c r="P82" s="32"/>
      <c r="Q82" s="32"/>
      <c r="R82" s="33"/>
    </row>
    <row r="83" spans="2:18" s="1" customFormat="1" ht="13.5">
      <c r="B83" s="31"/>
      <c r="C83" s="28" t="s">
        <v>20</v>
      </c>
      <c r="D83" s="32"/>
      <c r="E83" s="32"/>
      <c r="F83" s="26" t="str">
        <f>E12</f>
        <v>Městys Cerhovice, nám.Kapitána Kučery 10, 267 61 Cerhovice</v>
      </c>
      <c r="G83" s="32"/>
      <c r="H83" s="32"/>
      <c r="I83" s="32"/>
      <c r="J83" s="32"/>
      <c r="K83" s="28" t="s">
        <v>25</v>
      </c>
      <c r="L83" s="32"/>
      <c r="M83" s="316" t="str">
        <f>E18</f>
        <v>Ing. Karel Šimůnek</v>
      </c>
      <c r="N83" s="316"/>
      <c r="O83" s="316"/>
      <c r="P83" s="316"/>
      <c r="Q83" s="316"/>
      <c r="R83" s="33"/>
    </row>
    <row r="84" spans="2:18" s="1" customFormat="1" ht="14.5" customHeight="1">
      <c r="B84" s="31"/>
      <c r="C84" s="28" t="s">
        <v>23</v>
      </c>
      <c r="D84" s="32"/>
      <c r="E84" s="32"/>
      <c r="F84" s="26" t="str">
        <f>IF(E15="","",E15)</f>
        <v xml:space="preserve"> </v>
      </c>
      <c r="G84" s="32"/>
      <c r="H84" s="32"/>
      <c r="I84" s="32"/>
      <c r="J84" s="32"/>
      <c r="K84" s="28" t="s">
        <v>29</v>
      </c>
      <c r="L84" s="32"/>
      <c r="M84" s="316" t="str">
        <f>E21</f>
        <v>Ing. Karel Šimůnek</v>
      </c>
      <c r="N84" s="316"/>
      <c r="O84" s="316"/>
      <c r="P84" s="316"/>
      <c r="Q84" s="316"/>
      <c r="R84" s="33"/>
    </row>
    <row r="85" spans="2:18" s="1" customFormat="1" ht="10.4" customHeight="1">
      <c r="B85" s="31"/>
      <c r="C85" s="32"/>
      <c r="D85" s="32"/>
      <c r="E85" s="32"/>
      <c r="F85" s="32"/>
      <c r="G85" s="32"/>
      <c r="H85" s="32"/>
      <c r="I85" s="32"/>
      <c r="J85" s="32"/>
      <c r="K85" s="32"/>
      <c r="L85" s="32"/>
      <c r="M85" s="32"/>
      <c r="N85" s="32"/>
      <c r="O85" s="32"/>
      <c r="P85" s="32"/>
      <c r="Q85" s="32"/>
      <c r="R85" s="33"/>
    </row>
    <row r="86" spans="2:18" s="1" customFormat="1" ht="29.25" customHeight="1">
      <c r="B86" s="31"/>
      <c r="C86" s="327" t="s">
        <v>98</v>
      </c>
      <c r="D86" s="328"/>
      <c r="E86" s="328"/>
      <c r="F86" s="328"/>
      <c r="G86" s="328"/>
      <c r="H86" s="96"/>
      <c r="I86" s="96"/>
      <c r="J86" s="96"/>
      <c r="K86" s="96"/>
      <c r="L86" s="96"/>
      <c r="M86" s="96"/>
      <c r="N86" s="327" t="s">
        <v>99</v>
      </c>
      <c r="O86" s="328"/>
      <c r="P86" s="328"/>
      <c r="Q86" s="328"/>
      <c r="R86" s="33"/>
    </row>
    <row r="87" spans="2:18" s="1" customFormat="1" ht="10.4" customHeight="1">
      <c r="B87" s="31"/>
      <c r="C87" s="32"/>
      <c r="D87" s="32"/>
      <c r="E87" s="32"/>
      <c r="F87" s="32"/>
      <c r="G87" s="32"/>
      <c r="H87" s="32"/>
      <c r="I87" s="32"/>
      <c r="J87" s="32"/>
      <c r="K87" s="32"/>
      <c r="L87" s="32"/>
      <c r="M87" s="32"/>
      <c r="N87" s="32"/>
      <c r="O87" s="32"/>
      <c r="P87" s="32"/>
      <c r="Q87" s="32"/>
      <c r="R87" s="33"/>
    </row>
    <row r="88" spans="2:18" s="1" customFormat="1" ht="29.25" customHeight="1">
      <c r="B88" s="31"/>
      <c r="C88" s="104" t="s">
        <v>100</v>
      </c>
      <c r="D88" s="32"/>
      <c r="E88" s="32"/>
      <c r="F88" s="32"/>
      <c r="G88" s="32"/>
      <c r="H88" s="32"/>
      <c r="I88" s="32"/>
      <c r="J88" s="32"/>
      <c r="K88" s="32"/>
      <c r="L88" s="32"/>
      <c r="M88" s="32"/>
      <c r="N88" s="329">
        <f>SUM(N90:Q93)</f>
        <v>0</v>
      </c>
      <c r="O88" s="321"/>
      <c r="P88" s="321"/>
      <c r="Q88" s="321"/>
      <c r="R88" s="33"/>
    </row>
    <row r="89" spans="2:18" s="6" customFormat="1" ht="25" customHeight="1">
      <c r="B89" s="105"/>
      <c r="C89" s="106"/>
      <c r="D89" s="107" t="s">
        <v>335</v>
      </c>
      <c r="E89" s="106"/>
      <c r="F89" s="106"/>
      <c r="G89" s="106"/>
      <c r="H89" s="106"/>
      <c r="I89" s="106"/>
      <c r="J89" s="106"/>
      <c r="K89" s="106"/>
      <c r="L89" s="106"/>
      <c r="M89" s="106"/>
      <c r="N89" s="301">
        <f>N115</f>
        <v>0</v>
      </c>
      <c r="O89" s="326"/>
      <c r="P89" s="326"/>
      <c r="Q89" s="326"/>
      <c r="R89" s="108"/>
    </row>
    <row r="90" spans="2:18" s="7" customFormat="1" ht="19.9" customHeight="1">
      <c r="B90" s="109"/>
      <c r="C90" s="110"/>
      <c r="D90" s="111" t="s">
        <v>336</v>
      </c>
      <c r="E90" s="110"/>
      <c r="F90" s="110"/>
      <c r="G90" s="110"/>
      <c r="H90" s="110"/>
      <c r="I90" s="110"/>
      <c r="J90" s="110"/>
      <c r="K90" s="110"/>
      <c r="L90" s="110"/>
      <c r="M90" s="110"/>
      <c r="N90" s="319">
        <f>N116</f>
        <v>0</v>
      </c>
      <c r="O90" s="320"/>
      <c r="P90" s="320"/>
      <c r="Q90" s="320"/>
      <c r="R90" s="112"/>
    </row>
    <row r="91" spans="2:18" s="7" customFormat="1" ht="19.9" customHeight="1">
      <c r="B91" s="109"/>
      <c r="C91" s="110"/>
      <c r="D91" s="111" t="s">
        <v>337</v>
      </c>
      <c r="E91" s="110"/>
      <c r="F91" s="110"/>
      <c r="G91" s="110"/>
      <c r="H91" s="110"/>
      <c r="I91" s="110"/>
      <c r="J91" s="110"/>
      <c r="K91" s="110"/>
      <c r="L91" s="110"/>
      <c r="M91" s="110"/>
      <c r="N91" s="319">
        <f>N118</f>
        <v>0</v>
      </c>
      <c r="O91" s="320"/>
      <c r="P91" s="320"/>
      <c r="Q91" s="320"/>
      <c r="R91" s="112"/>
    </row>
    <row r="92" spans="2:18" s="7" customFormat="1" ht="19.9" customHeight="1">
      <c r="B92" s="109"/>
      <c r="C92" s="110"/>
      <c r="D92" s="111" t="s">
        <v>338</v>
      </c>
      <c r="E92" s="110"/>
      <c r="F92" s="110"/>
      <c r="G92" s="110"/>
      <c r="H92" s="110"/>
      <c r="I92" s="110"/>
      <c r="J92" s="110"/>
      <c r="K92" s="110"/>
      <c r="L92" s="110"/>
      <c r="M92" s="110"/>
      <c r="N92" s="319">
        <f>N120</f>
        <v>0</v>
      </c>
      <c r="O92" s="320"/>
      <c r="P92" s="320"/>
      <c r="Q92" s="320"/>
      <c r="R92" s="112"/>
    </row>
    <row r="93" spans="2:18" s="7" customFormat="1" ht="19.9" customHeight="1">
      <c r="B93" s="109"/>
      <c r="C93" s="110"/>
      <c r="D93" s="111" t="s">
        <v>339</v>
      </c>
      <c r="E93" s="110"/>
      <c r="F93" s="110"/>
      <c r="G93" s="110"/>
      <c r="H93" s="110"/>
      <c r="I93" s="110"/>
      <c r="J93" s="110"/>
      <c r="K93" s="110"/>
      <c r="L93" s="110"/>
      <c r="M93" s="110"/>
      <c r="N93" s="319">
        <f>N124</f>
        <v>0</v>
      </c>
      <c r="O93" s="320"/>
      <c r="P93" s="320"/>
      <c r="Q93" s="320"/>
      <c r="R93" s="112"/>
    </row>
    <row r="94" spans="2:18" s="1" customFormat="1" ht="21.75" customHeight="1">
      <c r="B94" s="31"/>
      <c r="C94" s="32"/>
      <c r="D94" s="32"/>
      <c r="E94" s="32"/>
      <c r="F94" s="32"/>
      <c r="G94" s="32"/>
      <c r="H94" s="32"/>
      <c r="I94" s="32"/>
      <c r="J94" s="32"/>
      <c r="K94" s="32"/>
      <c r="L94" s="32"/>
      <c r="M94" s="32"/>
      <c r="N94" s="32"/>
      <c r="O94" s="32"/>
      <c r="P94" s="32"/>
      <c r="Q94" s="32"/>
      <c r="R94" s="33"/>
    </row>
    <row r="95" spans="2:21" s="1" customFormat="1" ht="29.25" customHeight="1">
      <c r="B95" s="31"/>
      <c r="C95" s="104" t="s">
        <v>115</v>
      </c>
      <c r="D95" s="32"/>
      <c r="E95" s="32"/>
      <c r="F95" s="32"/>
      <c r="G95" s="32"/>
      <c r="H95" s="32"/>
      <c r="I95" s="32"/>
      <c r="J95" s="32"/>
      <c r="K95" s="32"/>
      <c r="L95" s="32"/>
      <c r="M95" s="32"/>
      <c r="N95" s="321">
        <v>0</v>
      </c>
      <c r="O95" s="322"/>
      <c r="P95" s="322"/>
      <c r="Q95" s="322"/>
      <c r="R95" s="33"/>
      <c r="T95" s="113"/>
      <c r="U95" s="114"/>
    </row>
    <row r="96" spans="2:18" s="1" customFormat="1" ht="18" customHeight="1">
      <c r="B96" s="31"/>
      <c r="C96" s="32"/>
      <c r="D96" s="32"/>
      <c r="E96" s="32"/>
      <c r="F96" s="32"/>
      <c r="G96" s="32"/>
      <c r="H96" s="32"/>
      <c r="I96" s="32"/>
      <c r="J96" s="32"/>
      <c r="K96" s="32"/>
      <c r="L96" s="32"/>
      <c r="M96" s="32"/>
      <c r="N96" s="32"/>
      <c r="O96" s="32"/>
      <c r="P96" s="32"/>
      <c r="Q96" s="32"/>
      <c r="R96" s="33"/>
    </row>
    <row r="97" spans="2:18" s="1" customFormat="1" ht="29.25" customHeight="1">
      <c r="B97" s="31"/>
      <c r="C97" s="95" t="s">
        <v>90</v>
      </c>
      <c r="D97" s="96"/>
      <c r="E97" s="96"/>
      <c r="F97" s="96"/>
      <c r="G97" s="96"/>
      <c r="H97" s="96"/>
      <c r="I97" s="96"/>
      <c r="J97" s="96"/>
      <c r="K97" s="96"/>
      <c r="L97" s="323">
        <f>N88+N95</f>
        <v>0</v>
      </c>
      <c r="M97" s="323"/>
      <c r="N97" s="323"/>
      <c r="O97" s="323"/>
      <c r="P97" s="323"/>
      <c r="Q97" s="323"/>
      <c r="R97" s="33"/>
    </row>
    <row r="98" spans="2:18" s="1" customFormat="1" ht="7" customHeight="1">
      <c r="B98" s="55"/>
      <c r="C98" s="56"/>
      <c r="D98" s="56"/>
      <c r="E98" s="56"/>
      <c r="F98" s="56"/>
      <c r="G98" s="56"/>
      <c r="H98" s="56"/>
      <c r="I98" s="56"/>
      <c r="J98" s="56"/>
      <c r="K98" s="56"/>
      <c r="L98" s="56"/>
      <c r="M98" s="56"/>
      <c r="N98" s="56"/>
      <c r="O98" s="56"/>
      <c r="P98" s="56"/>
      <c r="Q98" s="56"/>
      <c r="R98" s="57"/>
    </row>
    <row r="102" spans="2:18" s="1" customFormat="1" ht="7" customHeight="1">
      <c r="B102" s="58"/>
      <c r="C102" s="59"/>
      <c r="D102" s="59"/>
      <c r="E102" s="59"/>
      <c r="F102" s="59"/>
      <c r="G102" s="59"/>
      <c r="H102" s="59"/>
      <c r="I102" s="59"/>
      <c r="J102" s="59"/>
      <c r="K102" s="59"/>
      <c r="L102" s="59"/>
      <c r="M102" s="59"/>
      <c r="N102" s="59"/>
      <c r="O102" s="59"/>
      <c r="P102" s="59"/>
      <c r="Q102" s="59"/>
      <c r="R102" s="60"/>
    </row>
    <row r="103" spans="2:18" s="1" customFormat="1" ht="37" customHeight="1">
      <c r="B103" s="31"/>
      <c r="C103" s="271" t="s">
        <v>116</v>
      </c>
      <c r="D103" s="315"/>
      <c r="E103" s="315"/>
      <c r="F103" s="315"/>
      <c r="G103" s="315"/>
      <c r="H103" s="315"/>
      <c r="I103" s="315"/>
      <c r="J103" s="315"/>
      <c r="K103" s="315"/>
      <c r="L103" s="315"/>
      <c r="M103" s="315"/>
      <c r="N103" s="315"/>
      <c r="O103" s="315"/>
      <c r="P103" s="315"/>
      <c r="Q103" s="315"/>
      <c r="R103" s="33"/>
    </row>
    <row r="104" spans="2:18" s="1" customFormat="1" ht="7" customHeight="1">
      <c r="B104" s="31"/>
      <c r="C104" s="32"/>
      <c r="D104" s="32"/>
      <c r="E104" s="32"/>
      <c r="F104" s="32"/>
      <c r="G104" s="32"/>
      <c r="H104" s="32"/>
      <c r="I104" s="32"/>
      <c r="J104" s="32"/>
      <c r="K104" s="32"/>
      <c r="L104" s="32"/>
      <c r="M104" s="32"/>
      <c r="N104" s="32"/>
      <c r="O104" s="32"/>
      <c r="P104" s="32"/>
      <c r="Q104" s="32"/>
      <c r="R104" s="33"/>
    </row>
    <row r="105" spans="2:18" s="1" customFormat="1" ht="46.5" customHeight="1">
      <c r="B105" s="31"/>
      <c r="C105" s="28" t="s">
        <v>12</v>
      </c>
      <c r="D105" s="32"/>
      <c r="E105" s="32"/>
      <c r="F105" s="324" t="str">
        <f>F6</f>
        <v>VÝMĚNA KOTLŮ A TECHNOLOGIE KOTELNY
INSTALACE TERMOSTATICKÝCH VENTILŮ NA OTOPNÝCH TĚLESECH 
V OBJEKTU ZÁKLADNÍ ŠKOLY A MATEŘSKÉ ŠKOLY CERHOVICE, OKRES BEROUN</v>
      </c>
      <c r="G105" s="325"/>
      <c r="H105" s="325"/>
      <c r="I105" s="325"/>
      <c r="J105" s="325"/>
      <c r="K105" s="325"/>
      <c r="L105" s="325"/>
      <c r="M105" s="325"/>
      <c r="N105" s="325"/>
      <c r="O105" s="325"/>
      <c r="P105" s="325"/>
      <c r="Q105" s="32"/>
      <c r="R105" s="33"/>
    </row>
    <row r="106" spans="2:18" s="1" customFormat="1" ht="37" customHeight="1">
      <c r="B106" s="31"/>
      <c r="C106" s="65" t="s">
        <v>93</v>
      </c>
      <c r="D106" s="32"/>
      <c r="E106" s="32"/>
      <c r="F106" s="314" t="str">
        <f>F7</f>
        <v>SO - 07 - Vedlejší rozpočtové náklady</v>
      </c>
      <c r="G106" s="315"/>
      <c r="H106" s="315"/>
      <c r="I106" s="315"/>
      <c r="J106" s="315"/>
      <c r="K106" s="315"/>
      <c r="L106" s="315"/>
      <c r="M106" s="315"/>
      <c r="N106" s="315"/>
      <c r="O106" s="315"/>
      <c r="P106" s="315"/>
      <c r="Q106" s="32"/>
      <c r="R106" s="33"/>
    </row>
    <row r="107" spans="2:18" s="1" customFormat="1" ht="7" customHeight="1">
      <c r="B107" s="31"/>
      <c r="C107" s="32"/>
      <c r="D107" s="32"/>
      <c r="E107" s="32"/>
      <c r="F107" s="32"/>
      <c r="G107" s="32"/>
      <c r="H107" s="32"/>
      <c r="I107" s="32"/>
      <c r="J107" s="32"/>
      <c r="K107" s="32"/>
      <c r="L107" s="32"/>
      <c r="M107" s="32"/>
      <c r="N107" s="32"/>
      <c r="O107" s="32"/>
      <c r="P107" s="32"/>
      <c r="Q107" s="32"/>
      <c r="R107" s="33"/>
    </row>
    <row r="108" spans="2:18" s="1" customFormat="1" ht="18" customHeight="1">
      <c r="B108" s="31"/>
      <c r="C108" s="28" t="s">
        <v>16</v>
      </c>
      <c r="D108" s="32"/>
      <c r="E108" s="32"/>
      <c r="F108" s="26" t="str">
        <f>F9</f>
        <v>Na Dražkách 217, 267 61 Cerhovice</v>
      </c>
      <c r="G108" s="32"/>
      <c r="H108" s="32"/>
      <c r="I108" s="32"/>
      <c r="J108" s="32"/>
      <c r="K108" s="28" t="s">
        <v>17</v>
      </c>
      <c r="L108" s="32"/>
      <c r="M108" s="290">
        <f>IF(O9="","",O9)</f>
        <v>44067</v>
      </c>
      <c r="N108" s="290"/>
      <c r="O108" s="290"/>
      <c r="P108" s="290"/>
      <c r="Q108" s="32"/>
      <c r="R108" s="33"/>
    </row>
    <row r="109" spans="2:18" s="1" customFormat="1" ht="7" customHeight="1">
      <c r="B109" s="31"/>
      <c r="C109" s="32"/>
      <c r="D109" s="32"/>
      <c r="E109" s="32"/>
      <c r="F109" s="32"/>
      <c r="G109" s="32"/>
      <c r="H109" s="32"/>
      <c r="I109" s="32"/>
      <c r="J109" s="32"/>
      <c r="K109" s="32"/>
      <c r="L109" s="32"/>
      <c r="M109" s="32"/>
      <c r="N109" s="32"/>
      <c r="O109" s="32"/>
      <c r="P109" s="32"/>
      <c r="Q109" s="32"/>
      <c r="R109" s="33"/>
    </row>
    <row r="110" spans="2:18" s="1" customFormat="1" ht="13.5">
      <c r="B110" s="31"/>
      <c r="C110" s="28" t="s">
        <v>20</v>
      </c>
      <c r="D110" s="32"/>
      <c r="E110" s="32"/>
      <c r="F110" s="26" t="str">
        <f>E12</f>
        <v>Městys Cerhovice, nám.Kapitána Kučery 10, 267 61 Cerhovice</v>
      </c>
      <c r="G110" s="32"/>
      <c r="H110" s="32"/>
      <c r="I110" s="32"/>
      <c r="J110" s="32"/>
      <c r="K110" s="28" t="s">
        <v>25</v>
      </c>
      <c r="L110" s="32"/>
      <c r="M110" s="316" t="str">
        <f>E18</f>
        <v>Ing. Karel Šimůnek</v>
      </c>
      <c r="N110" s="316"/>
      <c r="O110" s="316"/>
      <c r="P110" s="316"/>
      <c r="Q110" s="316"/>
      <c r="R110" s="33"/>
    </row>
    <row r="111" spans="2:18" s="1" customFormat="1" ht="14.5" customHeight="1">
      <c r="B111" s="31"/>
      <c r="C111" s="28" t="s">
        <v>23</v>
      </c>
      <c r="D111" s="32"/>
      <c r="E111" s="32"/>
      <c r="F111" s="26" t="str">
        <f>IF(E15="","",E15)</f>
        <v xml:space="preserve"> </v>
      </c>
      <c r="G111" s="32"/>
      <c r="H111" s="32"/>
      <c r="I111" s="32"/>
      <c r="J111" s="32"/>
      <c r="K111" s="28" t="s">
        <v>29</v>
      </c>
      <c r="L111" s="32"/>
      <c r="M111" s="316" t="str">
        <f>E21</f>
        <v>Ing. Karel Šimůnek</v>
      </c>
      <c r="N111" s="316"/>
      <c r="O111" s="316"/>
      <c r="P111" s="316"/>
      <c r="Q111" s="316"/>
      <c r="R111" s="33"/>
    </row>
    <row r="112" spans="2:18" s="1" customFormat="1" ht="10.4" customHeight="1">
      <c r="B112" s="31"/>
      <c r="C112" s="32"/>
      <c r="D112" s="32"/>
      <c r="E112" s="32"/>
      <c r="F112" s="32"/>
      <c r="G112" s="32"/>
      <c r="H112" s="32"/>
      <c r="I112" s="32"/>
      <c r="J112" s="32"/>
      <c r="K112" s="32"/>
      <c r="L112" s="32"/>
      <c r="M112" s="32"/>
      <c r="N112" s="32"/>
      <c r="O112" s="32"/>
      <c r="P112" s="32"/>
      <c r="Q112" s="32"/>
      <c r="R112" s="33"/>
    </row>
    <row r="113" spans="2:27" s="8" customFormat="1" ht="29.25" customHeight="1">
      <c r="B113" s="115"/>
      <c r="C113" s="116" t="s">
        <v>117</v>
      </c>
      <c r="D113" s="117" t="s">
        <v>118</v>
      </c>
      <c r="E113" s="117" t="s">
        <v>52</v>
      </c>
      <c r="F113" s="317" t="s">
        <v>119</v>
      </c>
      <c r="G113" s="317"/>
      <c r="H113" s="317"/>
      <c r="I113" s="317"/>
      <c r="J113" s="117" t="s">
        <v>120</v>
      </c>
      <c r="K113" s="117" t="s">
        <v>121</v>
      </c>
      <c r="L113" s="317" t="s">
        <v>122</v>
      </c>
      <c r="M113" s="317"/>
      <c r="N113" s="317" t="s">
        <v>99</v>
      </c>
      <c r="O113" s="317"/>
      <c r="P113" s="317"/>
      <c r="Q113" s="318"/>
      <c r="R113" s="118"/>
      <c r="T113" s="71"/>
      <c r="U113" s="72"/>
      <c r="V113" s="72"/>
      <c r="W113" s="72"/>
      <c r="X113" s="72"/>
      <c r="Y113" s="72"/>
      <c r="Z113" s="72"/>
      <c r="AA113" s="73"/>
    </row>
    <row r="114" spans="2:27" s="1" customFormat="1" ht="29.25" customHeight="1">
      <c r="B114" s="31"/>
      <c r="C114" s="75" t="s">
        <v>95</v>
      </c>
      <c r="D114" s="32"/>
      <c r="E114" s="32"/>
      <c r="F114" s="32"/>
      <c r="G114" s="32"/>
      <c r="H114" s="32"/>
      <c r="I114" s="32"/>
      <c r="J114" s="32"/>
      <c r="K114" s="32"/>
      <c r="L114" s="32"/>
      <c r="M114" s="32"/>
      <c r="N114" s="298">
        <f>N115</f>
        <v>0</v>
      </c>
      <c r="O114" s="299"/>
      <c r="P114" s="299"/>
      <c r="Q114" s="299"/>
      <c r="R114" s="33"/>
      <c r="T114" s="74"/>
      <c r="U114" s="47"/>
      <c r="V114" s="47"/>
      <c r="W114" s="119"/>
      <c r="X114" s="47"/>
      <c r="Y114" s="119"/>
      <c r="Z114" s="47"/>
      <c r="AA114" s="120"/>
    </row>
    <row r="115" spans="2:27" s="9" customFormat="1" ht="37.4" customHeight="1">
      <c r="B115" s="121"/>
      <c r="C115" s="122"/>
      <c r="D115" s="123" t="s">
        <v>335</v>
      </c>
      <c r="E115" s="123"/>
      <c r="F115" s="123"/>
      <c r="G115" s="123"/>
      <c r="H115" s="123"/>
      <c r="I115" s="123"/>
      <c r="J115" s="123"/>
      <c r="K115" s="123"/>
      <c r="L115" s="123"/>
      <c r="M115" s="123"/>
      <c r="N115" s="300">
        <f>N116+N118+N120+N124</f>
        <v>0</v>
      </c>
      <c r="O115" s="301"/>
      <c r="P115" s="301"/>
      <c r="Q115" s="301"/>
      <c r="R115" s="124"/>
      <c r="T115" s="125"/>
      <c r="U115" s="122"/>
      <c r="V115" s="122"/>
      <c r="W115" s="126"/>
      <c r="X115" s="122"/>
      <c r="Y115" s="126"/>
      <c r="Z115" s="122"/>
      <c r="AA115" s="127"/>
    </row>
    <row r="116" spans="2:27" s="9" customFormat="1" ht="19.9" customHeight="1">
      <c r="B116" s="121"/>
      <c r="C116" s="122"/>
      <c r="D116" s="128" t="s">
        <v>336</v>
      </c>
      <c r="E116" s="128"/>
      <c r="F116" s="128"/>
      <c r="G116" s="128"/>
      <c r="H116" s="128"/>
      <c r="I116" s="128"/>
      <c r="J116" s="128"/>
      <c r="K116" s="128"/>
      <c r="L116" s="128"/>
      <c r="M116" s="128"/>
      <c r="N116" s="302">
        <f>N117</f>
        <v>0</v>
      </c>
      <c r="O116" s="303"/>
      <c r="P116" s="303"/>
      <c r="Q116" s="303"/>
      <c r="R116" s="124"/>
      <c r="T116" s="125"/>
      <c r="U116" s="122"/>
      <c r="V116" s="122"/>
      <c r="W116" s="126"/>
      <c r="X116" s="122"/>
      <c r="Y116" s="126"/>
      <c r="Z116" s="122"/>
      <c r="AA116" s="127"/>
    </row>
    <row r="117" spans="2:27" s="1" customFormat="1" ht="25.5" customHeight="1">
      <c r="B117" s="129"/>
      <c r="C117" s="130" t="s">
        <v>76</v>
      </c>
      <c r="D117" s="130" t="s">
        <v>123</v>
      </c>
      <c r="E117" s="131" t="s">
        <v>226</v>
      </c>
      <c r="F117" s="294" t="s">
        <v>227</v>
      </c>
      <c r="G117" s="294"/>
      <c r="H117" s="294"/>
      <c r="I117" s="294"/>
      <c r="J117" s="132" t="s">
        <v>163</v>
      </c>
      <c r="K117" s="133">
        <v>1</v>
      </c>
      <c r="L117" s="293"/>
      <c r="M117" s="293"/>
      <c r="N117" s="293">
        <f>ROUND(L117*K117,2)</f>
        <v>0</v>
      </c>
      <c r="O117" s="293"/>
      <c r="P117" s="293"/>
      <c r="Q117" s="293"/>
      <c r="R117" s="134"/>
      <c r="T117" s="135"/>
      <c r="U117" s="40"/>
      <c r="V117" s="136"/>
      <c r="W117" s="136"/>
      <c r="X117" s="136"/>
      <c r="Y117" s="136"/>
      <c r="Z117" s="136"/>
      <c r="AA117" s="137"/>
    </row>
    <row r="118" spans="2:27" s="9" customFormat="1" ht="29.9" customHeight="1">
      <c r="B118" s="121"/>
      <c r="C118" s="122"/>
      <c r="D118" s="128" t="s">
        <v>337</v>
      </c>
      <c r="E118" s="128"/>
      <c r="F118" s="128"/>
      <c r="G118" s="128"/>
      <c r="H118" s="128"/>
      <c r="I118" s="128"/>
      <c r="J118" s="128"/>
      <c r="K118" s="128"/>
      <c r="L118" s="128"/>
      <c r="M118" s="128"/>
      <c r="N118" s="304">
        <f>N119</f>
        <v>0</v>
      </c>
      <c r="O118" s="305"/>
      <c r="P118" s="305"/>
      <c r="Q118" s="305"/>
      <c r="R118" s="124"/>
      <c r="T118" s="125"/>
      <c r="U118" s="122"/>
      <c r="V118" s="122"/>
      <c r="W118" s="126"/>
      <c r="X118" s="122"/>
      <c r="Y118" s="126"/>
      <c r="Z118" s="122"/>
      <c r="AA118" s="127"/>
    </row>
    <row r="119" spans="2:27" s="1" customFormat="1" ht="16.5" customHeight="1">
      <c r="B119" s="129"/>
      <c r="C119" s="130" t="s">
        <v>91</v>
      </c>
      <c r="D119" s="130" t="s">
        <v>123</v>
      </c>
      <c r="E119" s="131" t="s">
        <v>340</v>
      </c>
      <c r="F119" s="294" t="s">
        <v>341</v>
      </c>
      <c r="G119" s="294"/>
      <c r="H119" s="294"/>
      <c r="I119" s="294"/>
      <c r="J119" s="132" t="s">
        <v>163</v>
      </c>
      <c r="K119" s="133">
        <v>1</v>
      </c>
      <c r="L119" s="293"/>
      <c r="M119" s="293"/>
      <c r="N119" s="293">
        <f>ROUND(L119*K119,2)</f>
        <v>0</v>
      </c>
      <c r="O119" s="293"/>
      <c r="P119" s="293"/>
      <c r="Q119" s="293"/>
      <c r="R119" s="134"/>
      <c r="T119" s="135"/>
      <c r="U119" s="40"/>
      <c r="V119" s="136"/>
      <c r="W119" s="136"/>
      <c r="X119" s="136"/>
      <c r="Y119" s="136"/>
      <c r="Z119" s="136"/>
      <c r="AA119" s="137"/>
    </row>
    <row r="120" spans="2:27" s="9" customFormat="1" ht="29.9" customHeight="1">
      <c r="B120" s="121"/>
      <c r="C120" s="122"/>
      <c r="D120" s="128" t="s">
        <v>338</v>
      </c>
      <c r="E120" s="128"/>
      <c r="F120" s="128"/>
      <c r="G120" s="128"/>
      <c r="H120" s="128"/>
      <c r="I120" s="128"/>
      <c r="J120" s="128"/>
      <c r="K120" s="128"/>
      <c r="L120" s="128"/>
      <c r="M120" s="128"/>
      <c r="N120" s="304">
        <f>SUM(N121:Q123)</f>
        <v>0</v>
      </c>
      <c r="O120" s="305"/>
      <c r="P120" s="305"/>
      <c r="Q120" s="305"/>
      <c r="R120" s="124"/>
      <c r="T120" s="125"/>
      <c r="U120" s="122"/>
      <c r="V120" s="122"/>
      <c r="W120" s="126"/>
      <c r="X120" s="122"/>
      <c r="Y120" s="126"/>
      <c r="Z120" s="122"/>
      <c r="AA120" s="127"/>
    </row>
    <row r="121" spans="2:27" s="1" customFormat="1" ht="16.5" customHeight="1">
      <c r="B121" s="129"/>
      <c r="C121" s="130" t="s">
        <v>127</v>
      </c>
      <c r="D121" s="130" t="s">
        <v>123</v>
      </c>
      <c r="E121" s="131" t="s">
        <v>342</v>
      </c>
      <c r="F121" s="294" t="s">
        <v>343</v>
      </c>
      <c r="G121" s="294"/>
      <c r="H121" s="294"/>
      <c r="I121" s="294"/>
      <c r="J121" s="132" t="s">
        <v>163</v>
      </c>
      <c r="K121" s="133">
        <v>1</v>
      </c>
      <c r="L121" s="293"/>
      <c r="M121" s="293"/>
      <c r="N121" s="293">
        <f>ROUND(L121*K121,2)</f>
        <v>0</v>
      </c>
      <c r="O121" s="293"/>
      <c r="P121" s="293"/>
      <c r="Q121" s="293"/>
      <c r="R121" s="134"/>
      <c r="T121" s="135"/>
      <c r="U121" s="40"/>
      <c r="V121" s="136"/>
      <c r="W121" s="136"/>
      <c r="X121" s="136"/>
      <c r="Y121" s="136"/>
      <c r="Z121" s="136"/>
      <c r="AA121" s="137"/>
    </row>
    <row r="122" spans="2:27" s="1" customFormat="1" ht="16.5" customHeight="1">
      <c r="B122" s="129"/>
      <c r="C122" s="130" t="s">
        <v>125</v>
      </c>
      <c r="D122" s="130" t="s">
        <v>123</v>
      </c>
      <c r="E122" s="131" t="s">
        <v>344</v>
      </c>
      <c r="F122" s="294" t="s">
        <v>345</v>
      </c>
      <c r="G122" s="294"/>
      <c r="H122" s="294"/>
      <c r="I122" s="294"/>
      <c r="J122" s="132" t="s">
        <v>163</v>
      </c>
      <c r="K122" s="133">
        <v>1</v>
      </c>
      <c r="L122" s="293"/>
      <c r="M122" s="293"/>
      <c r="N122" s="293">
        <f aca="true" t="shared" si="0" ref="N122:N123">ROUND(L122*K122,2)</f>
        <v>0</v>
      </c>
      <c r="O122" s="293"/>
      <c r="P122" s="293"/>
      <c r="Q122" s="293"/>
      <c r="R122" s="134"/>
      <c r="T122" s="135"/>
      <c r="U122" s="40"/>
      <c r="V122" s="136"/>
      <c r="W122" s="136"/>
      <c r="X122" s="136"/>
      <c r="Y122" s="136"/>
      <c r="Z122" s="136"/>
      <c r="AA122" s="137"/>
    </row>
    <row r="123" spans="2:27" s="1" customFormat="1" ht="16.5" customHeight="1">
      <c r="B123" s="129"/>
      <c r="C123" s="130" t="s">
        <v>132</v>
      </c>
      <c r="D123" s="130" t="s">
        <v>123</v>
      </c>
      <c r="E123" s="131" t="s">
        <v>346</v>
      </c>
      <c r="F123" s="294" t="s">
        <v>347</v>
      </c>
      <c r="G123" s="294"/>
      <c r="H123" s="294"/>
      <c r="I123" s="294"/>
      <c r="J123" s="132" t="s">
        <v>163</v>
      </c>
      <c r="K123" s="133">
        <v>1</v>
      </c>
      <c r="L123" s="293"/>
      <c r="M123" s="293"/>
      <c r="N123" s="293">
        <f t="shared" si="0"/>
        <v>0</v>
      </c>
      <c r="O123" s="293"/>
      <c r="P123" s="293"/>
      <c r="Q123" s="293"/>
      <c r="R123" s="134"/>
      <c r="T123" s="135"/>
      <c r="U123" s="40"/>
      <c r="V123" s="136"/>
      <c r="W123" s="136"/>
      <c r="X123" s="136"/>
      <c r="Y123" s="136"/>
      <c r="Z123" s="136"/>
      <c r="AA123" s="137"/>
    </row>
    <row r="124" spans="2:27" s="9" customFormat="1" ht="29.9" customHeight="1">
      <c r="B124" s="121"/>
      <c r="C124" s="122"/>
      <c r="D124" s="128" t="s">
        <v>339</v>
      </c>
      <c r="E124" s="128"/>
      <c r="F124" s="128"/>
      <c r="G124" s="128"/>
      <c r="H124" s="128"/>
      <c r="I124" s="128"/>
      <c r="J124" s="128"/>
      <c r="K124" s="128"/>
      <c r="L124" s="128"/>
      <c r="M124" s="128"/>
      <c r="N124" s="304">
        <f>N125</f>
        <v>0</v>
      </c>
      <c r="O124" s="305"/>
      <c r="P124" s="305"/>
      <c r="Q124" s="305"/>
      <c r="R124" s="124"/>
      <c r="T124" s="125"/>
      <c r="U124" s="122"/>
      <c r="V124" s="122"/>
      <c r="W124" s="126"/>
      <c r="X124" s="122"/>
      <c r="Y124" s="126"/>
      <c r="Z124" s="122"/>
      <c r="AA124" s="127"/>
    </row>
    <row r="125" spans="2:27" s="1" customFormat="1" ht="16.5" customHeight="1">
      <c r="B125" s="129"/>
      <c r="C125" s="130" t="s">
        <v>134</v>
      </c>
      <c r="D125" s="130" t="s">
        <v>123</v>
      </c>
      <c r="E125" s="131" t="s">
        <v>348</v>
      </c>
      <c r="F125" s="294" t="s">
        <v>349</v>
      </c>
      <c r="G125" s="294"/>
      <c r="H125" s="294"/>
      <c r="I125" s="294"/>
      <c r="J125" s="132" t="s">
        <v>163</v>
      </c>
      <c r="K125" s="133">
        <v>1</v>
      </c>
      <c r="L125" s="293"/>
      <c r="M125" s="293"/>
      <c r="N125" s="293">
        <f>L125*K125</f>
        <v>0</v>
      </c>
      <c r="O125" s="293"/>
      <c r="P125" s="293"/>
      <c r="Q125" s="293"/>
      <c r="R125" s="134"/>
      <c r="T125" s="135"/>
      <c r="U125" s="139"/>
      <c r="V125" s="140"/>
      <c r="W125" s="140"/>
      <c r="X125" s="140"/>
      <c r="Y125" s="140"/>
      <c r="Z125" s="140"/>
      <c r="AA125" s="141"/>
    </row>
    <row r="126" spans="2:18" s="1" customFormat="1" ht="7" customHeight="1">
      <c r="B126" s="55"/>
      <c r="C126" s="56"/>
      <c r="D126" s="56"/>
      <c r="E126" s="56"/>
      <c r="F126" s="56"/>
      <c r="G126" s="56"/>
      <c r="H126" s="56"/>
      <c r="I126" s="56"/>
      <c r="J126" s="56"/>
      <c r="K126" s="56"/>
      <c r="L126" s="56"/>
      <c r="M126" s="56"/>
      <c r="N126" s="56"/>
      <c r="O126" s="56"/>
      <c r="P126" s="56"/>
      <c r="Q126" s="56"/>
      <c r="R126" s="57"/>
    </row>
  </sheetData>
  <mergeCells count="79">
    <mergeCell ref="C2:Q2"/>
    <mergeCell ref="C4:Q4"/>
    <mergeCell ref="F6:P6"/>
    <mergeCell ref="F7:P7"/>
    <mergeCell ref="O9:P9"/>
    <mergeCell ref="O11:P11"/>
    <mergeCell ref="O12:P12"/>
    <mergeCell ref="O14:P14"/>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F125:I125"/>
    <mergeCell ref="L125:M125"/>
    <mergeCell ref="N125:Q125"/>
    <mergeCell ref="N124:Q124"/>
    <mergeCell ref="F121:I121"/>
    <mergeCell ref="L121:M121"/>
    <mergeCell ref="N121:Q121"/>
    <mergeCell ref="F122:I122"/>
    <mergeCell ref="L122:M122"/>
    <mergeCell ref="N122:Q122"/>
    <mergeCell ref="N120:Q120"/>
    <mergeCell ref="F123:I123"/>
    <mergeCell ref="L123:M123"/>
    <mergeCell ref="N123:Q123"/>
    <mergeCell ref="H1:K1"/>
    <mergeCell ref="F113:I113"/>
    <mergeCell ref="F117:I117"/>
    <mergeCell ref="L117:M117"/>
    <mergeCell ref="N117:Q117"/>
    <mergeCell ref="F119:I119"/>
    <mergeCell ref="L119:M119"/>
    <mergeCell ref="N119:Q119"/>
    <mergeCell ref="N118:Q118"/>
    <mergeCell ref="N89:Q89"/>
    <mergeCell ref="N90:Q90"/>
    <mergeCell ref="N91:Q91"/>
    <mergeCell ref="S2:AB2"/>
    <mergeCell ref="N114:Q114"/>
    <mergeCell ref="N115:Q115"/>
    <mergeCell ref="N116:Q116"/>
    <mergeCell ref="M108:P108"/>
    <mergeCell ref="M110:Q110"/>
    <mergeCell ref="M111:Q111"/>
    <mergeCell ref="L113:M113"/>
    <mergeCell ref="N113:Q113"/>
    <mergeCell ref="N95:Q95"/>
    <mergeCell ref="L97:Q97"/>
    <mergeCell ref="C103:Q103"/>
    <mergeCell ref="F105:P105"/>
    <mergeCell ref="F106:P106"/>
    <mergeCell ref="N92:Q92"/>
    <mergeCell ref="N93:Q93"/>
  </mergeCells>
  <printOptions/>
  <pageMargins left="0.5833333" right="0.5833333" top="0.5" bottom="0.4666667" header="0" footer="0"/>
  <pageSetup blackAndWhite="1" fitToHeight="100" fitToWidth="1" horizontalDpi="600" verticalDpi="600" orientation="portrait" paperSize="9" scale="95"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OEM-PC\OEM</dc:creator>
  <cp:keywords/>
  <dc:description/>
  <cp:lastModifiedBy>Libor Juricek</cp:lastModifiedBy>
  <cp:lastPrinted>2021-12-21T20:14:55Z</cp:lastPrinted>
  <dcterms:created xsi:type="dcterms:W3CDTF">2018-04-18T10:28:44Z</dcterms:created>
  <dcterms:modified xsi:type="dcterms:W3CDTF">2021-12-22T06:10:04Z</dcterms:modified>
  <cp:category/>
  <cp:version/>
  <cp:contentType/>
  <cp:contentStatus/>
</cp:coreProperties>
</file>