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/>
  <bookViews>
    <workbookView xWindow="65416" yWindow="65416" windowWidth="29040" windowHeight="15720" activeTab="0"/>
  </bookViews>
  <sheets>
    <sheet name="Rekapitulace stavby" sheetId="1" r:id="rId1"/>
    <sheet name="01.1.1 - SO 01.1 Stavební..." sheetId="2" r:id="rId2"/>
    <sheet name="01.1.2 - SO 01.1.2 ZTI" sheetId="3" r:id="rId3"/>
    <sheet name="01.1.3 - SO 01.1.3 Elektr..." sheetId="4" r:id="rId4"/>
    <sheet name="01.2 - SO 01.2 Propojovac..." sheetId="5" r:id="rId5"/>
    <sheet name="01.3 - SO 01.3 Vodovod pr..." sheetId="6" r:id="rId6"/>
    <sheet name="01.4 - SO 01.4 Přípojka NN" sheetId="7" r:id="rId7"/>
    <sheet name="01.5 - SO 01.5 Komunikace..." sheetId="8" r:id="rId8"/>
    <sheet name="01.6 - SO 01.6 Oplocení" sheetId="9" r:id="rId9"/>
    <sheet name="01.7 - SO 01.7 Terénní a ..." sheetId="10" r:id="rId10"/>
    <sheet name="02 - SO 02 Kanalizace" sheetId="11" r:id="rId11"/>
    <sheet name="02_X - SO 02_X Kanalizace..." sheetId="12" r:id="rId12"/>
    <sheet name="03 - SO 03 Výtlačný řad z ČS" sheetId="13" r:id="rId13"/>
    <sheet name="04 - SO 04 Čerpací stanic..." sheetId="14" r:id="rId14"/>
    <sheet name="05 - SO 05 Přípojka NN pr..." sheetId="15" r:id="rId15"/>
    <sheet name="01.1 - PS 01.1 Strojnětec..." sheetId="16" r:id="rId16"/>
    <sheet name="01.2 - PS 01.2 Elektrotec..." sheetId="17" r:id="rId17"/>
    <sheet name="52 - PS 02 Technologická ..." sheetId="18" r:id="rId18"/>
    <sheet name="53 - PS 03 Elektrotechnol..." sheetId="19" r:id="rId19"/>
    <sheet name="101 - VON" sheetId="20" r:id="rId20"/>
  </sheets>
  <definedNames>
    <definedName name="_xlnm._FilterDatabase" localSheetId="15" hidden="1">'01.1 - PS 01.1 Strojnětec...'!$C$119:$K$150</definedName>
    <definedName name="_xlnm._FilterDatabase" localSheetId="1" hidden="1">'01.1.1 - SO 01.1 Stavební...'!$C$144:$K$642</definedName>
    <definedName name="_xlnm._FilterDatabase" localSheetId="2" hidden="1">'01.1.2 - SO 01.1.2 ZTI'!$C$127:$K$158</definedName>
    <definedName name="_xlnm._FilterDatabase" localSheetId="3" hidden="1">'01.1.3 - SO 01.1.3 Elektr...'!$C$127:$K$195</definedName>
    <definedName name="_xlnm._FilterDatabase" localSheetId="16" hidden="1">'01.2 - PS 01.2 Elektrotec...'!$C$123:$K$201</definedName>
    <definedName name="_xlnm._FilterDatabase" localSheetId="4" hidden="1">'01.2 - SO 01.2 Propojovac...'!$C$125:$K$232</definedName>
    <definedName name="_xlnm._FilterDatabase" localSheetId="5" hidden="1">'01.3 - SO 01.3 Vodovod pr...'!$C$124:$K$248</definedName>
    <definedName name="_xlnm._FilterDatabase" localSheetId="6" hidden="1">'01.4 - SO 01.4 Přípojka NN'!$C$120:$K$143</definedName>
    <definedName name="_xlnm._FilterDatabase" localSheetId="7" hidden="1">'01.5 - SO 01.5 Komunikace...'!$C$125:$K$220</definedName>
    <definedName name="_xlnm._FilterDatabase" localSheetId="8" hidden="1">'01.6 - SO 01.6 Oplocení'!$C$124:$K$162</definedName>
    <definedName name="_xlnm._FilterDatabase" localSheetId="9" hidden="1">'01.7 - SO 01.7 Terénní a ...'!$C$121:$K$147</definedName>
    <definedName name="_xlnm._FilterDatabase" localSheetId="10" hidden="1">'02 - SO 02 Kanalizace'!$C$128:$K$546</definedName>
    <definedName name="_xlnm._FilterDatabase" localSheetId="11" hidden="1">'02_X - SO 02_X Kanalizace...'!$C$122:$K$221</definedName>
    <definedName name="_xlnm._FilterDatabase" localSheetId="12" hidden="1">'03 - SO 03 Výtlačný řad z ČS'!$C$120:$K$226</definedName>
    <definedName name="_xlnm._FilterDatabase" localSheetId="13" hidden="1">'04 - SO 04 Čerpací stanic...'!$C$125:$K$346</definedName>
    <definedName name="_xlnm._FilterDatabase" localSheetId="14" hidden="1">'05 - SO 05 Přípojka NN pr...'!$C$116:$K$132</definedName>
    <definedName name="_xlnm._FilterDatabase" localSheetId="19" hidden="1">'101 - VON'!$C$116:$K$129</definedName>
    <definedName name="_xlnm._FilterDatabase" localSheetId="17" hidden="1">'52 - PS 02 Technologická ...'!$C$117:$K$141</definedName>
    <definedName name="_xlnm._FilterDatabase" localSheetId="18" hidden="1">'53 - PS 03 Elektrotechnol...'!$C$118:$K$194</definedName>
    <definedName name="_xlnm.Print_Area" localSheetId="15">'01.1 - PS 01.1 Strojnětec...'!$C$4:$J$76,'01.1 - PS 01.1 Strojnětec...'!$C$82:$J$99,'01.1 - PS 01.1 Strojnětec...'!$C$105:$J$150</definedName>
    <definedName name="_xlnm.Print_Area" localSheetId="1">'01.1.1 - SO 01.1 Stavební...'!$C$4:$J$76,'01.1.1 - SO 01.1 Stavební...'!$C$82:$J$122,'01.1.1 - SO 01.1 Stavební...'!$C$128:$J$642</definedName>
    <definedName name="_xlnm.Print_Area" localSheetId="2">'01.1.2 - SO 01.1.2 ZTI'!$C$4:$J$76,'01.1.2 - SO 01.1.2 ZTI'!$C$82:$J$105,'01.1.2 - SO 01.1.2 ZTI'!$C$111:$J$158</definedName>
    <definedName name="_xlnm.Print_Area" localSheetId="3">'01.1.3 - SO 01.1.3 Elektr...'!$C$4:$J$76,'01.1.3 - SO 01.1.3 Elektr...'!$C$82:$J$105,'01.1.3 - SO 01.1.3 Elektr...'!$C$111:$J$195</definedName>
    <definedName name="_xlnm.Print_Area" localSheetId="16">'01.2 - PS 01.2 Elektrotec...'!$C$4:$J$76,'01.2 - PS 01.2 Elektrotec...'!$C$82:$J$103,'01.2 - PS 01.2 Elektrotec...'!$C$109:$J$201</definedName>
    <definedName name="_xlnm.Print_Area" localSheetId="4">'01.2 - SO 01.2 Propojovac...'!$C$4:$J$76,'01.2 - SO 01.2 Propojovac...'!$C$82:$J$105,'01.2 - SO 01.2 Propojovac...'!$C$111:$J$232</definedName>
    <definedName name="_xlnm.Print_Area" localSheetId="5">'01.3 - SO 01.3 Vodovod pr...'!$C$4:$J$76,'01.3 - SO 01.3 Vodovod pr...'!$C$82:$J$104,'01.3 - SO 01.3 Vodovod pr...'!$C$110:$J$248</definedName>
    <definedName name="_xlnm.Print_Area" localSheetId="6">'01.4 - SO 01.4 Přípojka NN'!$C$4:$J$76,'01.4 - SO 01.4 Přípojka NN'!$C$82:$J$100,'01.4 - SO 01.4 Přípojka NN'!$C$106:$J$143</definedName>
    <definedName name="_xlnm.Print_Area" localSheetId="7">'01.5 - SO 01.5 Komunikace...'!$C$4:$J$76,'01.5 - SO 01.5 Komunikace...'!$C$82:$J$105,'01.5 - SO 01.5 Komunikace...'!$C$111:$J$220</definedName>
    <definedName name="_xlnm.Print_Area" localSheetId="8">'01.6 - SO 01.6 Oplocení'!$C$4:$J$76,'01.6 - SO 01.6 Oplocení'!$C$82:$J$104,'01.6 - SO 01.6 Oplocení'!$C$110:$J$162</definedName>
    <definedName name="_xlnm.Print_Area" localSheetId="9">'01.7 - SO 01.7 Terénní a ...'!$C$4:$J$76,'01.7 - SO 01.7 Terénní a ...'!$C$82:$J$101,'01.7 - SO 01.7 Terénní a ...'!$C$107:$J$147</definedName>
    <definedName name="_xlnm.Print_Area" localSheetId="10">'02 - SO 02 Kanalizace'!$C$4:$J$76,'02 - SO 02 Kanalizace'!$C$82:$J$110,'02 - SO 02 Kanalizace'!$C$116:$J$546</definedName>
    <definedName name="_xlnm.Print_Area" localSheetId="11">'02_X - SO 02_X Kanalizace...'!$C$4:$J$76,'02_X - SO 02_X Kanalizace...'!$C$82:$J$104,'02_X - SO 02_X Kanalizace...'!$C$110:$J$221</definedName>
    <definedName name="_xlnm.Print_Area" localSheetId="12">'03 - SO 03 Výtlačný řad z ČS'!$C$4:$J$76,'03 - SO 03 Výtlačný řad z ČS'!$C$82:$J$102,'03 - SO 03 Výtlačný řad z ČS'!$C$108:$J$226</definedName>
    <definedName name="_xlnm.Print_Area" localSheetId="13">'04 - SO 04 Čerpací stanic...'!$C$4:$J$76,'04 - SO 04 Čerpací stanic...'!$C$82:$J$107,'04 - SO 04 Čerpací stanic...'!$C$113:$J$346</definedName>
    <definedName name="_xlnm.Print_Area" localSheetId="14">'05 - SO 05 Přípojka NN pr...'!$C$4:$J$76,'05 - SO 05 Přípojka NN pr...'!$C$82:$J$98,'05 - SO 05 Přípojka NN pr...'!$C$104:$J$132</definedName>
    <definedName name="_xlnm.Print_Area" localSheetId="19">'101 - VON'!$C$4:$J$76,'101 - VON'!$C$82:$J$98,'101 - VON'!$C$104:$J$129</definedName>
    <definedName name="_xlnm.Print_Area" localSheetId="17">'52 - PS 02 Technologická ...'!$C$4:$J$76,'52 - PS 02 Technologická ...'!$C$82:$J$99,'52 - PS 02 Technologická ...'!$C$105:$J$141</definedName>
    <definedName name="_xlnm.Print_Area" localSheetId="18">'53 - PS 03 Elektrotechnol...'!$C$4:$J$76,'53 - PS 03 Elektrotechnol...'!$C$82:$J$100,'53 - PS 03 Elektrotechnol...'!$C$106:$J$194</definedName>
    <definedName name="_xlnm.Print_Area" localSheetId="0">'Rekapitulace stavby'!$D$4:$AO$76,'Rekapitulace stavby'!$C$82:$AQ$117</definedName>
    <definedName name="_xlnm.Print_Titles" localSheetId="0">'Rekapitulace stavby'!$92:$92</definedName>
    <definedName name="_xlnm.Print_Titles" localSheetId="1">'01.1.1 - SO 01.1 Stavební...'!$144:$144</definedName>
    <definedName name="_xlnm.Print_Titles" localSheetId="2">'01.1.2 - SO 01.1.2 ZTI'!$127:$127</definedName>
    <definedName name="_xlnm.Print_Titles" localSheetId="3">'01.1.3 - SO 01.1.3 Elektr...'!$127:$127</definedName>
    <definedName name="_xlnm.Print_Titles" localSheetId="4">'01.2 - SO 01.2 Propojovac...'!$125:$125</definedName>
    <definedName name="_xlnm.Print_Titles" localSheetId="5">'01.3 - SO 01.3 Vodovod pr...'!$124:$124</definedName>
    <definedName name="_xlnm.Print_Titles" localSheetId="6">'01.4 - SO 01.4 Přípojka NN'!$120:$120</definedName>
    <definedName name="_xlnm.Print_Titles" localSheetId="7">'01.5 - SO 01.5 Komunikace...'!$125:$125</definedName>
    <definedName name="_xlnm.Print_Titles" localSheetId="8">'01.6 - SO 01.6 Oplocení'!$124:$124</definedName>
    <definedName name="_xlnm.Print_Titles" localSheetId="9">'01.7 - SO 01.7 Terénní a ...'!$121:$121</definedName>
    <definedName name="_xlnm.Print_Titles" localSheetId="10">'02 - SO 02 Kanalizace'!$128:$128</definedName>
    <definedName name="_xlnm.Print_Titles" localSheetId="11">'02_X - SO 02_X Kanalizace...'!$122:$122</definedName>
    <definedName name="_xlnm.Print_Titles" localSheetId="12">'03 - SO 03 Výtlačný řad z ČS'!$120:$120</definedName>
    <definedName name="_xlnm.Print_Titles" localSheetId="13">'04 - SO 04 Čerpací stanic...'!$125:$125</definedName>
    <definedName name="_xlnm.Print_Titles" localSheetId="14">'05 - SO 05 Přípojka NN pr...'!$116:$116</definedName>
    <definedName name="_xlnm.Print_Titles" localSheetId="15">'01.1 - PS 01.1 Strojnětec...'!$119:$119</definedName>
    <definedName name="_xlnm.Print_Titles" localSheetId="16">'01.2 - PS 01.2 Elektrotec...'!$123:$123</definedName>
    <definedName name="_xlnm.Print_Titles" localSheetId="17">'52 - PS 02 Technologická ...'!$117:$117</definedName>
    <definedName name="_xlnm.Print_Titles" localSheetId="18">'53 - PS 03 Elektrotechnol...'!$118:$118</definedName>
    <definedName name="_xlnm.Print_Titles" localSheetId="19">'101 - VON'!$116:$116</definedName>
  </definedNames>
  <calcPr calcId="181029"/>
</workbook>
</file>

<file path=xl/sharedStrings.xml><?xml version="1.0" encoding="utf-8"?>
<sst xmlns="http://schemas.openxmlformats.org/spreadsheetml/2006/main" count="25306" uniqueCount="2945">
  <si>
    <t>Export Komplet</t>
  </si>
  <si>
    <t/>
  </si>
  <si>
    <t>2.0</t>
  </si>
  <si>
    <t>False</t>
  </si>
  <si>
    <t>{cb31f411-a882-40e2-bf05-3e59ccd49173}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</si>
  <si>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</si>
  <si>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</si>
  <si>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</si>
  <si>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</si>
  <si>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</si>
  <si>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</si>
  <si>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</si>
  <si>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</si>
  <si>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</si>
  <si>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10_2023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</si>
  <si>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</si>
  <si>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</si>
  <si>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Kanalizace a ČOV v obci Rpety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</si>
  <si>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</si>
  <si>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</si>
  <si>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</si>
  <si>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</si>
  <si>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</si>
  <si>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</si>
  <si>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</si>
  <si>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</si>
  <si>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</si>
  <si>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</si>
  <si>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</si>
  <si>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</si>
  <si>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</si>
  <si>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</si>
  <si>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</si>
  <si>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</si>
  <si>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</si>
  <si>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</si>
  <si>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</si>
  <si>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</si>
  <si>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</si>
  <si>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</si>
  <si>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</si>
  <si>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</si>
  <si>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</si>
  <si>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</si>
  <si>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</si>
  <si>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</si>
  <si>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</si>
  <si>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</si>
  <si>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</si>
  <si>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</si>
  <si>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</si>
  <si>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</si>
  <si>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</si>
  <si>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</si>
  <si>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</si>
  <si>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</si>
  <si>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</si>
  <si>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</si>
  <si>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</si>
  <si>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</si>
  <si>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</si>
  <si>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</si>
  <si>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</si>
  <si>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</si>
  <si>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</si>
  <si>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</si>
  <si>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</si>
  <si>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</si>
  <si>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</si>
  <si>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</si>
  <si>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</si>
  <si>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</si>
  <si>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</si>
  <si>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</si>
  <si>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</si>
  <si>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</si>
  <si>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</si>
  <si>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SO 01 Čistírna odpadních vod</t>
  </si>
  <si>
    <t>STA</t>
  </si>
  <si>
    <t>1</t>
  </si>
  <si>
    <t>{5432f3c5-fac6-4f85-8cbd-d591fdb01165}</t>
  </si>
  <si>
    <t>2</t>
  </si>
  <si>
    <t>01.1</t>
  </si>
  <si>
    <t>SO 01.1 Objekt ČOV</t>
  </si>
  <si>
    <t>Soupis</t>
  </si>
  <si>
    <t>{a2a6fbc7-e981-4472-baaf-a1b8821a0710}</t>
  </si>
  <si>
    <t>/</t>
  </si>
  <si>
    <t>01.1.1</t>
  </si>
  <si>
    <t>SO 01.1 Stavební část</t>
  </si>
  <si>
    <t>3</t>
  </si>
  <si>
    <t>{9afc9f4e-5b69-4eb8-9109-a22a8452b719}</t>
  </si>
  <si>
    <t>01.1.2</t>
  </si>
  <si>
    <t>SO 01.1.2 ZTI</t>
  </si>
  <si>
    <t>{c034b6de-32b4-4d3f-b807-2352e3ab6831}</t>
  </si>
  <si>
    <t>01.1.3</t>
  </si>
  <si>
    <t>SO 01.1.3 Elektroinstalace</t>
  </si>
  <si>
    <t>{2685e250-12f4-459e-a630-5db0a25dd0d6}</t>
  </si>
  <si>
    <t>01.2</t>
  </si>
  <si>
    <t>SO 01.2 Propojovací potrubí a měrné objekty</t>
  </si>
  <si>
    <t>{ed02577f-36f8-4f0a-83e1-d0b582914cdd}</t>
  </si>
  <si>
    <t>01.3</t>
  </si>
  <si>
    <t>SO 01.3 Vodovod pro ČOV</t>
  </si>
  <si>
    <t>{32b55364-b2bd-41d7-8871-b9bb37661fa7}</t>
  </si>
  <si>
    <t>01.4</t>
  </si>
  <si>
    <t>SO 01.4 Přípojka NN</t>
  </si>
  <si>
    <t>{615415cf-7747-4a3b-a479-f15b8f39ff61}</t>
  </si>
  <si>
    <t>01.5</t>
  </si>
  <si>
    <t>SO 01.5 Komunikace a zpevněné plochy</t>
  </si>
  <si>
    <t>{9ddde257-3e7e-4641-b354-cd459cd25348}</t>
  </si>
  <si>
    <t>01.6</t>
  </si>
  <si>
    <t>SO 01.6 Oplocení</t>
  </si>
  <si>
    <t>{19b35187-3306-40bc-939a-a3eb0e754b48}</t>
  </si>
  <si>
    <t>01.7</t>
  </si>
  <si>
    <t>SO 01.7 Terénní a sadové úpravy</t>
  </si>
  <si>
    <t>{95fadae2-dcbf-4c7d-b118-7164531383c3}</t>
  </si>
  <si>
    <t>02</t>
  </si>
  <si>
    <t>SO 02 Kanalizace</t>
  </si>
  <si>
    <t>{ef60abe4-c260-4b53-aae1-cd0d40853d7d}</t>
  </si>
  <si>
    <t>02_X</t>
  </si>
  <si>
    <t>SO 02_X Kanalizace - neuznatelné náklady</t>
  </si>
  <si>
    <t>{ad21ca87-d456-4c51-a2e1-a7512e8d0b98}</t>
  </si>
  <si>
    <t>03</t>
  </si>
  <si>
    <t>SO 03 Výtlačný řad z ČS</t>
  </si>
  <si>
    <t>{1ed76a5d-006b-4d17-b092-676536f5591e}</t>
  </si>
  <si>
    <t>04</t>
  </si>
  <si>
    <t>SO 04 Čerpací stanice ČS 1</t>
  </si>
  <si>
    <t>{49d95a10-90ee-498b-9c7b-3fa83d8411f0}</t>
  </si>
  <si>
    <t>05</t>
  </si>
  <si>
    <t>SO 05 Přípojka NN pro ČS 1</t>
  </si>
  <si>
    <t>{f5a1da69-84ba-4505-bebc-c7024467ca26}</t>
  </si>
  <si>
    <t>51</t>
  </si>
  <si>
    <t>PS 01 Technologická část ČOV</t>
  </si>
  <si>
    <t>PRO</t>
  </si>
  <si>
    <t>{d4050849-94ea-44e9-9a7d-8560143768ec}</t>
  </si>
  <si>
    <t>PS 01.1 Strojnětechnologická část</t>
  </si>
  <si>
    <t>{b5ca2392-ce1c-4d1d-9877-edde5e04bbfa}</t>
  </si>
  <si>
    <t>PS 01.2 Elektrotechnologie, MaR</t>
  </si>
  <si>
    <t>{600344e3-970e-4bf3-b86d-77d92731ab7a}</t>
  </si>
  <si>
    <t>52</t>
  </si>
  <si>
    <t>PS 02 Technologická část ČS 1</t>
  </si>
  <si>
    <t>{7afc9104-6cbb-4303-911c-fa65928600cf}</t>
  </si>
  <si>
    <t>53</t>
  </si>
  <si>
    <t>PS 03 Elektrotechnologická část ČS 1</t>
  </si>
  <si>
    <t>{36273cc8-92b2-463d-9a83-515571a60fd7}</t>
  </si>
  <si>
    <t>101</t>
  </si>
  <si>
    <t>VON</t>
  </si>
  <si>
    <t>{26008a81-df23-49e4-aeef-754fe93e1d6e}</t>
  </si>
  <si>
    <t>KRYCÍ LIST SOUPISU PRACÍ</t>
  </si>
  <si>
    <t>Objekt:</t>
  </si>
  <si>
    <t>01 - SO 01 Čistírna odpadních vod</t>
  </si>
  <si>
    <t>Soupis:</t>
  </si>
  <si>
    <t>01.1 - SO 01.1 Objekt ČOV</t>
  </si>
  <si>
    <t>Úroveň 3:</t>
  </si>
  <si>
    <t>01.1.1 - SO 01.1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</si>
  <si>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</si>
  <si>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</si>
  <si>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</si>
  <si>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</si>
  <si>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</si>
  <si>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</si>
  <si>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</si>
  <si>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</si>
  <si>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</si>
  <si>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</si>
  <si>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</si>
  <si>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</si>
  <si>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</si>
  <si>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</si>
  <si>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</si>
  <si>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</si>
  <si>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</si>
  <si>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</si>
  <si>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</si>
  <si>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</si>
  <si>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</si>
  <si>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</si>
  <si>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</si>
  <si>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</si>
  <si>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</si>
  <si>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</si>
  <si>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</si>
  <si>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</si>
  <si>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</si>
  <si>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</si>
  <si>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</si>
  <si>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</si>
  <si>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</si>
  <si>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</si>
  <si>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</si>
  <si>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</si>
  <si>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</si>
  <si>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</si>
  <si>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</si>
  <si>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</si>
  <si>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</si>
  <si>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</si>
  <si>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</si>
  <si>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</si>
  <si>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</si>
  <si>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</si>
  <si>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</si>
  <si>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4</t>
  </si>
  <si>
    <t>1078095601</t>
  </si>
  <si>
    <t>VV</t>
  </si>
  <si>
    <t>24*20</t>
  </si>
  <si>
    <t>Součet</t>
  </si>
  <si>
    <t>115101301</t>
  </si>
  <si>
    <t>Pohotovost čerpací soupravy pro dopravní výšku do 10 m přítok do 500 l/min</t>
  </si>
  <si>
    <t>den</t>
  </si>
  <si>
    <t>-1392975123</t>
  </si>
  <si>
    <t>131251205</t>
  </si>
  <si>
    <t>Hloubení jam zapažených v hornině třídy těžitelnosti I skupiny 3 objem do 1000 m3 strojně</t>
  </si>
  <si>
    <t>m3</t>
  </si>
  <si>
    <t>-1318836578</t>
  </si>
  <si>
    <t>(15,3*12,1*3,75)+(17,3*14,1*0,6)</t>
  </si>
  <si>
    <t>"hor 3 60%" 840,596*0,6</t>
  </si>
  <si>
    <t>131351205</t>
  </si>
  <si>
    <t>Hloubení jam zapažených v hornině třídy těžitelnosti II skupiny 4 objem do 1000 m3 strojně</t>
  </si>
  <si>
    <t>-239025425</t>
  </si>
  <si>
    <t>"hor 4 40%" 840,596*0,4</t>
  </si>
  <si>
    <t>5</t>
  </si>
  <si>
    <t>151711111</t>
  </si>
  <si>
    <t>Osazení zápor ocelových dl do 8 m</t>
  </si>
  <si>
    <t>m</t>
  </si>
  <si>
    <t>8687260</t>
  </si>
  <si>
    <t xml:space="preserve">"viz TZ a PD" </t>
  </si>
  <si>
    <t>"ocelové zápory dl. 6 m"</t>
  </si>
  <si>
    <t>(9+5)*2*6,0</t>
  </si>
  <si>
    <t>6</t>
  </si>
  <si>
    <t>M</t>
  </si>
  <si>
    <t>13010760</t>
  </si>
  <si>
    <t>ocel profilová jakost S235JR (11 375) průřez IPE 300</t>
  </si>
  <si>
    <t>t</t>
  </si>
  <si>
    <t>8</t>
  </si>
  <si>
    <t>-2052712205</t>
  </si>
  <si>
    <t>(9+5)*2*6,0*0,04616</t>
  </si>
  <si>
    <t>7,755*1,05 'Přepočtené koeficientem množství</t>
  </si>
  <si>
    <t>7</t>
  </si>
  <si>
    <t>1517121R01</t>
  </si>
  <si>
    <t>montáž rozpěr pro kotvení záporového pažení</t>
  </si>
  <si>
    <t>211003755</t>
  </si>
  <si>
    <t>"ocelové rozpěry"</t>
  </si>
  <si>
    <t>"U 300" 30,2+23,8</t>
  </si>
  <si>
    <t>"IPE 330" 59,2</t>
  </si>
  <si>
    <t>"IPE 300" 43,76</t>
  </si>
  <si>
    <t>"U 200" 16,8</t>
  </si>
  <si>
    <t>"TR 219x10" 10,94+14,8</t>
  </si>
  <si>
    <t>"TR 89x8" 1,63</t>
  </si>
  <si>
    <t>"P 10" 5</t>
  </si>
  <si>
    <t>2099311253</t>
  </si>
  <si>
    <t>"IPE 300" 43,76*0,04224</t>
  </si>
  <si>
    <t>1,848*1,05 'Přepočtené koeficientem množství</t>
  </si>
  <si>
    <t>9</t>
  </si>
  <si>
    <t>13010762</t>
  </si>
  <si>
    <t>ocel profilová jakost S235JR (11 375) průřez IPE 330</t>
  </si>
  <si>
    <t>-1761204744</t>
  </si>
  <si>
    <t>"IPE 330" 59,2*0,04915</t>
  </si>
  <si>
    <t>2,91*1,05 'Přepočtené koeficientem množství</t>
  </si>
  <si>
    <t>10</t>
  </si>
  <si>
    <t>13010836</t>
  </si>
  <si>
    <t>ocel profilová jakost S235JR (11 375) průřez U (UPN) 300</t>
  </si>
  <si>
    <t>1689672174</t>
  </si>
  <si>
    <t>"U 300" (30,2+23,8)*0,04616</t>
  </si>
  <si>
    <t>2,493*1,05 'Přepočtené koeficientem množství</t>
  </si>
  <si>
    <t>11</t>
  </si>
  <si>
    <t>13010826</t>
  </si>
  <si>
    <t>ocel profilová jakost S235JR (11 375) průřez U (UPN) 200</t>
  </si>
  <si>
    <t>-998475964</t>
  </si>
  <si>
    <t>"U 200" 16,8*0,02528</t>
  </si>
  <si>
    <t>0,425*1,05 'Přepočtené koeficientem množství</t>
  </si>
  <si>
    <t>12</t>
  </si>
  <si>
    <t>5528392R1</t>
  </si>
  <si>
    <t>trubka ocelová bezešvá hladká jakost 11 353 219x10,0mm</t>
  </si>
  <si>
    <t>-873046651</t>
  </si>
  <si>
    <t>25,74*1,05 'Přepočtené koeficientem množství</t>
  </si>
  <si>
    <t>13</t>
  </si>
  <si>
    <t>14011064</t>
  </si>
  <si>
    <t>trubka ocelová bezešvá hladká jakost 11 353 89x8,0mm</t>
  </si>
  <si>
    <t>-114578751</t>
  </si>
  <si>
    <t>1,63*1,05 'Přepočtené koeficientem množství</t>
  </si>
  <si>
    <t>14</t>
  </si>
  <si>
    <t>13611228</t>
  </si>
  <si>
    <t>plech ocelový hladký jakost S235JR tl 10mm tabule</t>
  </si>
  <si>
    <t>-1796752435</t>
  </si>
  <si>
    <t>"P 10" 5*0,0785</t>
  </si>
  <si>
    <t>0,393*1,05 'Přepočtené koeficientem množství</t>
  </si>
  <si>
    <t>151721112</t>
  </si>
  <si>
    <t>Zřízení pažení do ocelových zápor hl výkopu do 10 m s jeho následným odstraněním</t>
  </si>
  <si>
    <t>m2</t>
  </si>
  <si>
    <t>-1537427385</t>
  </si>
  <si>
    <t>(15,1+11,9)*2*3,8</t>
  </si>
  <si>
    <t>16</t>
  </si>
  <si>
    <t>161151103</t>
  </si>
  <si>
    <t>Svislé přemístění výkopku z horniny třídy těžitelnosti I skupiny 1 až 3 hl výkopu přes 4 do 8 m</t>
  </si>
  <si>
    <t>487468701</t>
  </si>
  <si>
    <t>504,358*0,5</t>
  </si>
  <si>
    <t>17</t>
  </si>
  <si>
    <t>161151113</t>
  </si>
  <si>
    <t>Svislé přemístění výkopku z horniny třídy těžitelnosti II skupiny 4 a 5 hl výkopu přes 4 do 8 m</t>
  </si>
  <si>
    <t>-667138976</t>
  </si>
  <si>
    <t>336,238*0,5</t>
  </si>
  <si>
    <t>18</t>
  </si>
  <si>
    <t>162351103</t>
  </si>
  <si>
    <t>Vodorovné přemístění přes 50 do 500 m výkopku/sypaniny z horniny třídy těžitelnosti I skupiny 1 až 3</t>
  </si>
  <si>
    <t>127418516</t>
  </si>
  <si>
    <t>"zásyp " 432,236</t>
  </si>
  <si>
    <t>19</t>
  </si>
  <si>
    <t>162751117</t>
  </si>
  <si>
    <t>Vodorovné přemístění přes 9 000 do 10000 m výkopku/sypaniny z horniny třídy těžitelnosti I skupiny 1 až 3</t>
  </si>
  <si>
    <t>262566925</t>
  </si>
  <si>
    <t>"přebytečný výkopek na skládku" 504,358</t>
  </si>
  <si>
    <t>20</t>
  </si>
  <si>
    <t>162751119</t>
  </si>
  <si>
    <t>Příplatek k vodorovnému přemístění výkopku/sypaniny z horniny třídy těžitelnosti I skupiny 1 až 3 ZKD 1000 m přes 10000 m</t>
  </si>
  <si>
    <t>1460903895</t>
  </si>
  <si>
    <t>504,358*3 'Přepočtené koeficientem množství</t>
  </si>
  <si>
    <t>162751137</t>
  </si>
  <si>
    <t>Vodorovné přemístění přes 9 000 do 10000 m výkopku/sypaniny z horniny třídy těžitelnosti II skupiny 4 a 5</t>
  </si>
  <si>
    <t>307316096</t>
  </si>
  <si>
    <t>"přebytečný výkopek na skládku" 336,238</t>
  </si>
  <si>
    <t>22</t>
  </si>
  <si>
    <t>162751139</t>
  </si>
  <si>
    <t>Příplatek k vodorovnému přemístění výkopku/sypaniny z horniny třídy těžitelnosti II skupiny 4 a 5 ZKD 1000 m přes 10000 m</t>
  </si>
  <si>
    <t>-137448577</t>
  </si>
  <si>
    <t>336,238*3 'Přepočtené koeficientem množství</t>
  </si>
  <si>
    <t>23</t>
  </si>
  <si>
    <t>167151111</t>
  </si>
  <si>
    <t>Nakládání výkopku z hornin třídy těžitelnosti I skupiny 1 až 3 přes 100 m3</t>
  </si>
  <si>
    <t>586726240</t>
  </si>
  <si>
    <t>"zásyp" 432,236</t>
  </si>
  <si>
    <t>24</t>
  </si>
  <si>
    <t>171201231</t>
  </si>
  <si>
    <t>Poplatek za uložení zeminy a kamení na recyklační skládce (skládkovné) kód odpadu 17 05 04</t>
  </si>
  <si>
    <t>1599601860</t>
  </si>
  <si>
    <t>(504,358+336,238)*1,8</t>
  </si>
  <si>
    <t>25</t>
  </si>
  <si>
    <t>174151101</t>
  </si>
  <si>
    <t>Zásyp jam, šachet rýh nebo kolem objektů sypaninou se zhutněním</t>
  </si>
  <si>
    <t>2136474224</t>
  </si>
  <si>
    <t>"výkopy"  840,596</t>
  </si>
  <si>
    <t>"odpočet vytlačená kubatura" -((14,7*11,5*0,2)+(12,4*9,2*4,5)-(3,3*6,6*4,5))</t>
  </si>
  <si>
    <t>"dosypání nad stávající terén" ((12,5+13,0)*2*0,8)</t>
  </si>
  <si>
    <t>26</t>
  </si>
  <si>
    <t>10364100R</t>
  </si>
  <si>
    <t>zemina provhodná pro zásypy</t>
  </si>
  <si>
    <t>911728974</t>
  </si>
  <si>
    <t>432,236*1,8</t>
  </si>
  <si>
    <t>Zakládání</t>
  </si>
  <si>
    <t>27</t>
  </si>
  <si>
    <t>212751107</t>
  </si>
  <si>
    <t>Trativod z drenážních trubek flexibilních PVC-U SN 4 perforace 360° včetně lože otevřený výkop DN 200 pro meliorace</t>
  </si>
  <si>
    <t>1391629215</t>
  </si>
  <si>
    <t>"odvodnění stavební jámy" (10,5+13,5)*2</t>
  </si>
  <si>
    <t>28</t>
  </si>
  <si>
    <t>226112112</t>
  </si>
  <si>
    <t>Vrty velkoprofilové svislé nezapažené D přes 550 do 650 mm hl od 0 do 5 m hornina II</t>
  </si>
  <si>
    <t>-267620305</t>
  </si>
  <si>
    <t>"vrty pro zápory" (9+5)*2*6,1</t>
  </si>
  <si>
    <t>29</t>
  </si>
  <si>
    <t>231111112</t>
  </si>
  <si>
    <t>Zřízení pilot svislých D přes 450 do 650 mm hl od 0 do 30 m bez vytažení pažnic z betonu prostého</t>
  </si>
  <si>
    <t>-640981562</t>
  </si>
  <si>
    <t>"viz TZ a PD"</t>
  </si>
  <si>
    <t>0,36*28</t>
  </si>
  <si>
    <t>30</t>
  </si>
  <si>
    <t>58931963</t>
  </si>
  <si>
    <t>beton C 8/10 kamenivo frakce 0/8</t>
  </si>
  <si>
    <t>1039492796</t>
  </si>
  <si>
    <t>31</t>
  </si>
  <si>
    <t>271532211</t>
  </si>
  <si>
    <t>Podsyp pod základové konstrukce se zhutněním z hrubého kameniva frakce 32 až 63 mm</t>
  </si>
  <si>
    <t>530968229</t>
  </si>
  <si>
    <t>14,7*11,5*0,2</t>
  </si>
  <si>
    <t>32</t>
  </si>
  <si>
    <t>273313511</t>
  </si>
  <si>
    <t>Základové desky z betonu tř. C 12/15</t>
  </si>
  <si>
    <t>1303449119</t>
  </si>
  <si>
    <t>((14,7*11,5)-(3,2*6,5))*0,1</t>
  </si>
  <si>
    <t>33</t>
  </si>
  <si>
    <t>27331355R</t>
  </si>
  <si>
    <t>kluzná vrstva - asfaltové pásy</t>
  </si>
  <si>
    <t>-1121658806</t>
  </si>
  <si>
    <t>(12,6*9,2)-(3,3*6,6)</t>
  </si>
  <si>
    <t>Svislé a kompletní konstrukce</t>
  </si>
  <si>
    <t>34</t>
  </si>
  <si>
    <t>311234031</t>
  </si>
  <si>
    <t>Zdivo jednovrstvé z cihel děrovaných do P10 na maltu M5 tl 240 mm</t>
  </si>
  <si>
    <t>-107144867</t>
  </si>
  <si>
    <t>(8,6*2,8)-(0,9*2,0)</t>
  </si>
  <si>
    <t>((3,2+3,4)*2,8)-(0,8*2,0)</t>
  </si>
  <si>
    <t>35</t>
  </si>
  <si>
    <t>311234061</t>
  </si>
  <si>
    <t>Zdivo jednovrstvé z cihel děrovaných přes P10 do P15 na maltu M5 tl 300 mm</t>
  </si>
  <si>
    <t>-437492589</t>
  </si>
  <si>
    <t>(9,4*3,4*0,5*2)</t>
  </si>
  <si>
    <t>36</t>
  </si>
  <si>
    <t>31123411R</t>
  </si>
  <si>
    <t>Zdivo z cihelných bloku tl. 400 mm</t>
  </si>
  <si>
    <t>-547647354</t>
  </si>
  <si>
    <t>((12,6+8,6)*2*2,6)</t>
  </si>
  <si>
    <t>"odpočet otvorů" -((1,2*0,9*7)+(0,5*0,3)+(0,6*0,9)+(1,7*2,1))</t>
  </si>
  <si>
    <t>37</t>
  </si>
  <si>
    <t>342244111</t>
  </si>
  <si>
    <t>Příčka z cihel děrovaných do P10 na maltu M5 tloušťky 115 mm</t>
  </si>
  <si>
    <t>2071206639</t>
  </si>
  <si>
    <t>(6,2*2,8)-((0,8*2,0)+(0,6*2,08))</t>
  </si>
  <si>
    <t>38</t>
  </si>
  <si>
    <t>380311864</t>
  </si>
  <si>
    <t>Kompletní konstrukce ČOV, nádrží, vodojemů nebo kanálů z betonu prostého tř. C 30/37 tl přes 80 do 150 mm</t>
  </si>
  <si>
    <t>2024739432</t>
  </si>
  <si>
    <t>"uskladňovací nádrž kalu - spádový beton"</t>
  </si>
  <si>
    <t>3,3*5,1*0,1</t>
  </si>
  <si>
    <t>39</t>
  </si>
  <si>
    <t>380326132</t>
  </si>
  <si>
    <t>Kompletní konstrukce ČOV, nádrží ze ŽB se zvýšenými nároky na prostředí tř. C 30/37 tl přes 150 do 300 mm</t>
  </si>
  <si>
    <t>-1530302585</t>
  </si>
  <si>
    <t>"stropy" ((7,0*9,2)-((1,4*0,7)+(1,5*0,8)))*0,25</t>
  </si>
  <si>
    <t>40</t>
  </si>
  <si>
    <t>380326133</t>
  </si>
  <si>
    <t>Kompletní konstrukce ČOV, nádrží ze ŽB se zvýšenými nároky na prostředí tř. C 30/37 tl přes 300 mm</t>
  </si>
  <si>
    <t>1607619589</t>
  </si>
  <si>
    <t>"dno" ((14,4*10,2)-(6,6*3,3))*0,5</t>
  </si>
  <si>
    <t>"stěny" ((12,4+12,4+5,1+5,1+5,1)*4,5*0,4)+((9,2+5,0+5,0+2,9)*4,75*0,4)+((6,2+3,3)*1,3*0,4)</t>
  </si>
  <si>
    <t>41</t>
  </si>
  <si>
    <t>380356231</t>
  </si>
  <si>
    <t>Bednění kompletních konstrukcí ČOV, nádrží nebo vodojemů neomítaných ploch rovinných zřízení</t>
  </si>
  <si>
    <t>-764040093</t>
  </si>
  <si>
    <t>"stropy" ((3,3*5,1)+(2,5*5,1)+(6,2*2,9))-((1,4*0,7)+(1,5*0,8))</t>
  </si>
  <si>
    <t>"dno" (((14,4+10,2)*2)*0,5)-((6,6+3,3)*0,5)</t>
  </si>
  <si>
    <t>"stěny" ((5,9+12,4+9,2+5,9+3,3+6,6)*4,75)</t>
  </si>
  <si>
    <t>"stěny" ((3,3+5,1)+(2,5+5,1))*2*4,5</t>
  </si>
  <si>
    <t>"stěny" ((5,0+4,0)*2*2*4,75)+((3,3+6,6)*1,5)+((6,2+2,9)*1,25)</t>
  </si>
  <si>
    <t>42</t>
  </si>
  <si>
    <t>380356232</t>
  </si>
  <si>
    <t>Bednění kompletních konstrukcí ČOV, nádrží nebo vodojemů neomítaných ploch rovinných odstranění</t>
  </si>
  <si>
    <t>-333411228</t>
  </si>
  <si>
    <t>43</t>
  </si>
  <si>
    <t>380361006</t>
  </si>
  <si>
    <t>Výztuž kompletních konstrukcí ČOV, nádrží nebo vodojemů z betonářské oceli 10 505</t>
  </si>
  <si>
    <t>-1761390372</t>
  </si>
  <si>
    <t>(15,555+181,66)*0,12</t>
  </si>
  <si>
    <t>Vodorovné konstrukce</t>
  </si>
  <si>
    <t>44</t>
  </si>
  <si>
    <t>417321414</t>
  </si>
  <si>
    <t>Ztužující pásy a věnce ze ŽB tř. C 20/25</t>
  </si>
  <si>
    <t>-1287098590</t>
  </si>
  <si>
    <t>(12,6+8,6)*2*0,25*0,4</t>
  </si>
  <si>
    <t>45</t>
  </si>
  <si>
    <t>417351115</t>
  </si>
  <si>
    <t>Zřízení bednění ztužujících věnců</t>
  </si>
  <si>
    <t>-1739526742</t>
  </si>
  <si>
    <t>(12,6+8,6)*2*0,25*2</t>
  </si>
  <si>
    <t>46</t>
  </si>
  <si>
    <t>417351116</t>
  </si>
  <si>
    <t>Odstranění bednění ztužujících věnců</t>
  </si>
  <si>
    <t>-449981478</t>
  </si>
  <si>
    <t>47</t>
  </si>
  <si>
    <t>417361821</t>
  </si>
  <si>
    <t>Výztuž ztužujících pásů a věnců betonářskou ocelí 10 505</t>
  </si>
  <si>
    <t>456900415</t>
  </si>
  <si>
    <t>4,24*0,12</t>
  </si>
  <si>
    <t>Úpravy povrchů, podlahy a osazování výplní</t>
  </si>
  <si>
    <t>48</t>
  </si>
  <si>
    <t>612131300</t>
  </si>
  <si>
    <t>Vápenný postřik vnitřních stěn nanášený strojně</t>
  </si>
  <si>
    <t>606408812</t>
  </si>
  <si>
    <t>((6,4+5,1)+(1,2+2,1)+(3,05+3,25)+(3,1+3,1)+(8,6+5,05))*2*2,8</t>
  </si>
  <si>
    <t xml:space="preserve">"odpočet otvorů" </t>
  </si>
  <si>
    <t>-(((0,6*2,0)+(0,8*2,0)+(0,9*2,0*2))*2)</t>
  </si>
  <si>
    <t>-((1,2*0,9*7)+(0,5*0,3)+(0,6*0,9)+(1,7*2,1))</t>
  </si>
  <si>
    <t>49</t>
  </si>
  <si>
    <t>612321121</t>
  </si>
  <si>
    <t>Vápenocementová omítka hladká jednovrstvá vnitřních stěn nanášená ručně</t>
  </si>
  <si>
    <t>-1964935490</t>
  </si>
  <si>
    <t>50</t>
  </si>
  <si>
    <t>622131300</t>
  </si>
  <si>
    <t>Vápenný postřik vnějších stěn nanášený celoplošně strojně</t>
  </si>
  <si>
    <t>-1978312856</t>
  </si>
  <si>
    <t>((9,4+12,6)*2*2,6)+(9,4*3,4*0,5*2)</t>
  </si>
  <si>
    <t>622521001</t>
  </si>
  <si>
    <t>Tenkovrstvá silikátová zrnitá omítka tl. 1,0 mm včetně penetrace vnějších stěn</t>
  </si>
  <si>
    <t>282184309</t>
  </si>
  <si>
    <t>622521051R</t>
  </si>
  <si>
    <t>Marmolitová omítka  včetně penetrace vnějších stěn</t>
  </si>
  <si>
    <t>1860238109</t>
  </si>
  <si>
    <t>"sokl"</t>
  </si>
  <si>
    <t>(12,6+9,4)*2*0,3</t>
  </si>
  <si>
    <t>632451211</t>
  </si>
  <si>
    <t>Potěr cementový samonivelační litý C20 tl přes 30 do 35 mm</t>
  </si>
  <si>
    <t>-1543756737</t>
  </si>
  <si>
    <t xml:space="preserve">"podlahy" </t>
  </si>
  <si>
    <t>"m.č. 2.03" 3,0*3,05</t>
  </si>
  <si>
    <t>Trubní vedení</t>
  </si>
  <si>
    <t>54</t>
  </si>
  <si>
    <t>894411311</t>
  </si>
  <si>
    <t>Osazení betonových nebo železobetonových dílců - skruží rovných</t>
  </si>
  <si>
    <t>kus</t>
  </si>
  <si>
    <t>-1623770013</t>
  </si>
  <si>
    <t>"čerpací jímky odvodnění" 4</t>
  </si>
  <si>
    <t>55</t>
  </si>
  <si>
    <t>59225465</t>
  </si>
  <si>
    <t>skruž betonová studňová kruhová 60x50x9cm</t>
  </si>
  <si>
    <t>-727035206</t>
  </si>
  <si>
    <t>Ostatní konstrukce a práce, bourání</t>
  </si>
  <si>
    <t>56</t>
  </si>
  <si>
    <t>933901111</t>
  </si>
  <si>
    <t>Provedení zkoušky vodotěsnosti nádrže do 1000 m3</t>
  </si>
  <si>
    <t>1128560647</t>
  </si>
  <si>
    <t>((3,3*5,1)+(2,5*5,1)+(5,0*4,0*2))*4,5</t>
  </si>
  <si>
    <t>57</t>
  </si>
  <si>
    <t>08211321R</t>
  </si>
  <si>
    <t>vodné a stočné</t>
  </si>
  <si>
    <t>-1613272083</t>
  </si>
  <si>
    <t>58</t>
  </si>
  <si>
    <t>939941111</t>
  </si>
  <si>
    <t>Zřízení těsnění pracovní spáry ocelovým plechem ve dně</t>
  </si>
  <si>
    <t>-2076167029</t>
  </si>
  <si>
    <t>5,8+5,8+9,2+9,2+12,8+6,2</t>
  </si>
  <si>
    <t>59</t>
  </si>
  <si>
    <t>13611R01</t>
  </si>
  <si>
    <t>těsnící plech</t>
  </si>
  <si>
    <t>-602973926</t>
  </si>
  <si>
    <t>60</t>
  </si>
  <si>
    <t>941111121</t>
  </si>
  <si>
    <t>Montáž lešení řadového trubkového lehkého s podlahami zatížení do 200 kg/m2 š od 0,9 do 1,2 m v do 10 m</t>
  </si>
  <si>
    <t>-422233329</t>
  </si>
  <si>
    <t>(13,5+10,4)*2*5,0</t>
  </si>
  <si>
    <t>61</t>
  </si>
  <si>
    <t>941111221</t>
  </si>
  <si>
    <t>Příplatek k lešení řadovému trubkovému lehkému s podlahami š 1,2 m v 10 m za první a ZKD den použití</t>
  </si>
  <si>
    <t>1419487608</t>
  </si>
  <si>
    <t>239*20 'Přepočtené koeficientem množství</t>
  </si>
  <si>
    <t>62</t>
  </si>
  <si>
    <t>941111821</t>
  </si>
  <si>
    <t>Demontáž lešení řadového trubkového lehkého s podlahami zatížení do 200 kg/m2 š od 0,9 do 1,2 m v do 10 m</t>
  </si>
  <si>
    <t>1396933388</t>
  </si>
  <si>
    <t>63</t>
  </si>
  <si>
    <t>943211111</t>
  </si>
  <si>
    <t>Montáž lešení prostorového rámového lehkého s podlahami zatížení do 200 kg/m2 v do 10 m</t>
  </si>
  <si>
    <t>-1370250516</t>
  </si>
  <si>
    <t>(6,4*8,8*2,8)+(8,8*5,0*7,7)</t>
  </si>
  <si>
    <t>64</t>
  </si>
  <si>
    <t>943211211</t>
  </si>
  <si>
    <t>Příplatek k lešení prostorovému rámovému lehkému s podlahami v do 10 m za první a ZKD den použití</t>
  </si>
  <si>
    <t>371324202</t>
  </si>
  <si>
    <t>496,496*20 'Přepočtené koeficientem množství</t>
  </si>
  <si>
    <t>65</t>
  </si>
  <si>
    <t>943211811</t>
  </si>
  <si>
    <t>Demontáž lešení prostorového rámového lehkého s podlahami zatížení do 200 kg/m2 v do 10 m</t>
  </si>
  <si>
    <t>-1808263663</t>
  </si>
  <si>
    <t>66</t>
  </si>
  <si>
    <t>949101111</t>
  </si>
  <si>
    <t>Lešení pomocné pro objekty pozemních staveb s lešeňovou podlahou v do 1,9 m zatížení do 150 kg/m2</t>
  </si>
  <si>
    <t>985580909</t>
  </si>
  <si>
    <t>(6,4*8,8)*3</t>
  </si>
  <si>
    <t>67</t>
  </si>
  <si>
    <t>952901221</t>
  </si>
  <si>
    <t>Vyčištění budov průmyslových objektů při jakékoliv výšce podlaží</t>
  </si>
  <si>
    <t>772411344</t>
  </si>
  <si>
    <t>(6,4*8,8)*2</t>
  </si>
  <si>
    <t>68</t>
  </si>
  <si>
    <t>95332R113</t>
  </si>
  <si>
    <t>zateplení věnců tl. 100 mm</t>
  </si>
  <si>
    <t>1529194592</t>
  </si>
  <si>
    <t>(18,2+9,8)*2*0,25</t>
  </si>
  <si>
    <t>69</t>
  </si>
  <si>
    <t>95332R115</t>
  </si>
  <si>
    <t>zateplení věnců tl. 50 mm</t>
  </si>
  <si>
    <t>-883818581</t>
  </si>
  <si>
    <t>(12,6+9,4)*2*0,25</t>
  </si>
  <si>
    <t>998</t>
  </si>
  <si>
    <t>Přesun hmot</t>
  </si>
  <si>
    <t>70</t>
  </si>
  <si>
    <t>998142251</t>
  </si>
  <si>
    <t>Přesun hmot pro nádrže, jímky, zásobníky a jámy betonové monolitické v do 25 m</t>
  </si>
  <si>
    <t>-415102321</t>
  </si>
  <si>
    <t>PSV</t>
  </si>
  <si>
    <t>Práce a dodávky PSV</t>
  </si>
  <si>
    <t>711</t>
  </si>
  <si>
    <t>Izolace proti vodě, vlhkosti a plynům</t>
  </si>
  <si>
    <t>71</t>
  </si>
  <si>
    <t>711111011</t>
  </si>
  <si>
    <t>Provedení izolace proti zemní vlhkosti vodorovné za studena suspenzí asfaltovou</t>
  </si>
  <si>
    <t>-4031550</t>
  </si>
  <si>
    <t>"vnější stěny nádrže"</t>
  </si>
  <si>
    <t>(5,9+12,6+9,2+5,9+3,3+6,6)*5,2</t>
  </si>
  <si>
    <t>72</t>
  </si>
  <si>
    <t>11163150</t>
  </si>
  <si>
    <t>lak penetrační asfaltový</t>
  </si>
  <si>
    <t>182494977</t>
  </si>
  <si>
    <t>226,2*0,001 'Přepočtené koeficientem množství</t>
  </si>
  <si>
    <t>73</t>
  </si>
  <si>
    <t>711141559</t>
  </si>
  <si>
    <t>Provedení izolace proti zemní vlhkosti pásy přitavením vodorovné NAIP</t>
  </si>
  <si>
    <t>889900563</t>
  </si>
  <si>
    <t xml:space="preserve">"podlaha  m.č. 2.01, 2.03, 2.04, 2.05" </t>
  </si>
  <si>
    <t>((5,4*5,1)-(2,1*1,3))+(3,0*3,05)+(3,05*3,25)+(1,2*2,0)</t>
  </si>
  <si>
    <t>74</t>
  </si>
  <si>
    <t>62855001R</t>
  </si>
  <si>
    <t>pás asfaltový hydroizolační</t>
  </si>
  <si>
    <t>-2040503582</t>
  </si>
  <si>
    <t>46,273*1,15 'Přepočtené koeficientem množství</t>
  </si>
  <si>
    <t>75</t>
  </si>
  <si>
    <t>998711201</t>
  </si>
  <si>
    <t>Přesun hmot procentní pro izolace proti vodě, vlhkosti a plynům v objektech v do 6 m</t>
  </si>
  <si>
    <t>%</t>
  </si>
  <si>
    <t>-1939267786</t>
  </si>
  <si>
    <t>76</t>
  </si>
  <si>
    <t>998711293</t>
  </si>
  <si>
    <t>Příplatek k přesunu hmot procentní 711 za zvětšený přesun do 500 m</t>
  </si>
  <si>
    <t>-1616647521</t>
  </si>
  <si>
    <t>713</t>
  </si>
  <si>
    <t>Izolace tepelné</t>
  </si>
  <si>
    <t>77</t>
  </si>
  <si>
    <t>713121111</t>
  </si>
  <si>
    <t>Montáž izolace tepelné podlah volně kladenými rohožemi, pásy, dílci, deskami 1 vrstva</t>
  </si>
  <si>
    <t>-1193492341</t>
  </si>
  <si>
    <t>"stropy" 12,6*9,4</t>
  </si>
  <si>
    <t>78</t>
  </si>
  <si>
    <t>63150983R</t>
  </si>
  <si>
    <t>rohož izolační z minerální vlny tl 50mm</t>
  </si>
  <si>
    <t>-1191835067</t>
  </si>
  <si>
    <t>118,44*1,02 'Přepočtené koeficientem množství</t>
  </si>
  <si>
    <t>79</t>
  </si>
  <si>
    <t>713121131</t>
  </si>
  <si>
    <t>Montáž izolace tepelné podlah parotěsné reflexní tl do 5 mm</t>
  </si>
  <si>
    <t>-1136563772</t>
  </si>
  <si>
    <t>80</t>
  </si>
  <si>
    <t>28355300R</t>
  </si>
  <si>
    <t>parotěsná zábrana</t>
  </si>
  <si>
    <t>844118908</t>
  </si>
  <si>
    <t>118,44*1,05 'Přepočtené koeficientem množství</t>
  </si>
  <si>
    <t>81</t>
  </si>
  <si>
    <t>713131145</t>
  </si>
  <si>
    <t>Montáž izolace tepelné stěn a základů lepením bodově rohoží, pásů, dílců, desek</t>
  </si>
  <si>
    <t>-35090896</t>
  </si>
  <si>
    <t>(9,2+12,4)*2*1,4</t>
  </si>
  <si>
    <t>82</t>
  </si>
  <si>
    <t>28376443</t>
  </si>
  <si>
    <t>deska XPS hrana rovná a strukturovaný povrch 300kPa tl 100mm</t>
  </si>
  <si>
    <t>1470839022</t>
  </si>
  <si>
    <t>60,48*1,05 'Přepočtené koeficientem množství</t>
  </si>
  <si>
    <t>83</t>
  </si>
  <si>
    <t>713151111</t>
  </si>
  <si>
    <t>Montáž izolace tepelné střech šikmých kladené volně mezi krokve rohoží, pásů, desek</t>
  </si>
  <si>
    <t>-179190997</t>
  </si>
  <si>
    <t>6,2*2*13,0</t>
  </si>
  <si>
    <t>84</t>
  </si>
  <si>
    <t>631509R1</t>
  </si>
  <si>
    <t>rohož izolační z minerální vlny  tl 180mm</t>
  </si>
  <si>
    <t>507541667</t>
  </si>
  <si>
    <t>161,2*1,02 'Přepočtené koeficientem množství</t>
  </si>
  <si>
    <t>85</t>
  </si>
  <si>
    <t>713151141</t>
  </si>
  <si>
    <t>Montáž izolace tepelné střech šikmých parotěsné reflexní tl do 5 mm</t>
  </si>
  <si>
    <t>439885679</t>
  </si>
  <si>
    <t>86</t>
  </si>
  <si>
    <t>1086234448</t>
  </si>
  <si>
    <t>161,2*1,05 'Přepočtené koeficientem množství</t>
  </si>
  <si>
    <t>87</t>
  </si>
  <si>
    <t>998713201</t>
  </si>
  <si>
    <t>Přesun hmot procentní pro izolace tepelné v objektech v do 6 m</t>
  </si>
  <si>
    <t>1667931599</t>
  </si>
  <si>
    <t>88</t>
  </si>
  <si>
    <t>998713293</t>
  </si>
  <si>
    <t>Příplatek k přesunu hmot procentní 713 za zvětšený přesun do 500 m</t>
  </si>
  <si>
    <t>287613464</t>
  </si>
  <si>
    <t>762</t>
  </si>
  <si>
    <t>Konstrukce tesařské</t>
  </si>
  <si>
    <t>89</t>
  </si>
  <si>
    <t>762332131</t>
  </si>
  <si>
    <t>Montáž vázaných kcí krovů pravidelných z hraněného řeziva průřezové pl do 120 cm2</t>
  </si>
  <si>
    <t>-239404797</t>
  </si>
  <si>
    <t>"rozpěrky 100x80 mm" 3,0*2*13</t>
  </si>
  <si>
    <t>90</t>
  </si>
  <si>
    <t>60512125</t>
  </si>
  <si>
    <t>hranol stavební řezivo průřezu do 120cm2 do dl 6m</t>
  </si>
  <si>
    <t>-349682668</t>
  </si>
  <si>
    <t>78*0,1*0,08</t>
  </si>
  <si>
    <t>91</t>
  </si>
  <si>
    <t>762332132</t>
  </si>
  <si>
    <t>Montáž vázaných kcí krovů pravidelných z hraněného řeziva průřezové pl přes 120 do 224 cm2</t>
  </si>
  <si>
    <t>-18592759</t>
  </si>
  <si>
    <t>"krokve 180x100 mm" 6,2*2*13</t>
  </si>
  <si>
    <t>"pozednice  120x160" 12,6*2</t>
  </si>
  <si>
    <t>92</t>
  </si>
  <si>
    <t>60512130</t>
  </si>
  <si>
    <t>hranol stavební řezivo průřezu do 224cm2 do dl 6m</t>
  </si>
  <si>
    <t>-951595823</t>
  </si>
  <si>
    <t>"krokve 180x100 mm" 6,2*2*13*0,18*0,1</t>
  </si>
  <si>
    <t>"pozednice  120x160" 12,6*2*0,12*0,16</t>
  </si>
  <si>
    <t>93</t>
  </si>
  <si>
    <t>762342211</t>
  </si>
  <si>
    <t>Montáž laťování na střechách jednoduchých sklonu do 60° osové vzdálenosti do 150 mm</t>
  </si>
  <si>
    <t>384695447</t>
  </si>
  <si>
    <t>6,2*2*13,0*2</t>
  </si>
  <si>
    <t>94</t>
  </si>
  <si>
    <t>60514101</t>
  </si>
  <si>
    <t>řezivo jehličnaté lať 10-25cm2</t>
  </si>
  <si>
    <t>746806466</t>
  </si>
  <si>
    <t>322,4*7*0,04*0,06</t>
  </si>
  <si>
    <t>95</t>
  </si>
  <si>
    <t>762395000</t>
  </si>
  <si>
    <t>Spojovací prostředky krovů, bednění, laťování, nadstřešních konstrukcí</t>
  </si>
  <si>
    <t>838590786</t>
  </si>
  <si>
    <t>0,624+3,386+5,416</t>
  </si>
  <si>
    <t>96</t>
  </si>
  <si>
    <t>762521104</t>
  </si>
  <si>
    <t>Položení podlahy z hrubých prken na sraz</t>
  </si>
  <si>
    <t>-791529733</t>
  </si>
  <si>
    <t>"polezná lávka - půda" 1,0*12,0</t>
  </si>
  <si>
    <t>97</t>
  </si>
  <si>
    <t>60511022</t>
  </si>
  <si>
    <t>řezivo jehličnaté středové smrk tl 33-100mm dl 2-3,5m</t>
  </si>
  <si>
    <t>-963920973</t>
  </si>
  <si>
    <t>12,0*0,025</t>
  </si>
  <si>
    <t>98</t>
  </si>
  <si>
    <t>762795000</t>
  </si>
  <si>
    <t>Spojovací prostředky pro montáž prostorových vázaných kcí</t>
  </si>
  <si>
    <t>1850461579</t>
  </si>
  <si>
    <t>99</t>
  </si>
  <si>
    <t>998762201</t>
  </si>
  <si>
    <t>Přesun hmot procentní pro kce tesařské v objektech v do 6 m</t>
  </si>
  <si>
    <t>-1199833853</t>
  </si>
  <si>
    <t>100</t>
  </si>
  <si>
    <t>998762294</t>
  </si>
  <si>
    <t>Příplatek k přesunu hmot procentní 762 za zvětšený přesun do 1000 m</t>
  </si>
  <si>
    <t>-1360477662</t>
  </si>
  <si>
    <t>764</t>
  </si>
  <si>
    <t>Konstrukce klempířské</t>
  </si>
  <si>
    <t>7642144R5</t>
  </si>
  <si>
    <t>Oplechování střechy z Pz plechu mechanicky kotvené rš 370 mm</t>
  </si>
  <si>
    <t>-334708600</t>
  </si>
  <si>
    <t>"K/7" 13,1*2</t>
  </si>
  <si>
    <t>102</t>
  </si>
  <si>
    <t>7642164R6</t>
  </si>
  <si>
    <t>Oplechování parapetů rovných mechanicky kotvené z Pz plechu rš 470 mm</t>
  </si>
  <si>
    <t>1194179875</t>
  </si>
  <si>
    <t>"K/8, K/9" (1,2*7)+(0,6*1)</t>
  </si>
  <si>
    <t>103</t>
  </si>
  <si>
    <t>764216R01</t>
  </si>
  <si>
    <t>větrací kominek DN 200 mm - PVC</t>
  </si>
  <si>
    <t>-179276340</t>
  </si>
  <si>
    <t>"K/12" 2,2*6</t>
  </si>
  <si>
    <t>104</t>
  </si>
  <si>
    <t>764216R51</t>
  </si>
  <si>
    <t>ventilační turbína Anticoro 200</t>
  </si>
  <si>
    <t>-2042351748</t>
  </si>
  <si>
    <t>"K/12" 6</t>
  </si>
  <si>
    <t>105</t>
  </si>
  <si>
    <t>764511404</t>
  </si>
  <si>
    <t>Žlab podokapní půlkruhový z Pz plechu rš 330 mm</t>
  </si>
  <si>
    <t>1624863581</t>
  </si>
  <si>
    <t>"K/3" 26</t>
  </si>
  <si>
    <t>106</t>
  </si>
  <si>
    <t>764511444</t>
  </si>
  <si>
    <t>Kotlík oválný (trychtýřový) pro podokapní žlaby z Pz plechu 330/120 mm</t>
  </si>
  <si>
    <t>-1526672194</t>
  </si>
  <si>
    <t>"K/1" 2</t>
  </si>
  <si>
    <t>107</t>
  </si>
  <si>
    <t>764518423</t>
  </si>
  <si>
    <t>Svody kruhové včetně objímek, kolen, odskoků z Pz plechu průměru 120 mm</t>
  </si>
  <si>
    <t>217682651</t>
  </si>
  <si>
    <t>"K/5" 3,0*2</t>
  </si>
  <si>
    <t>108</t>
  </si>
  <si>
    <t>764551K10</t>
  </si>
  <si>
    <t>venkovní mřížka 200x200 mm zinkovaný plech</t>
  </si>
  <si>
    <t>-1048345758</t>
  </si>
  <si>
    <t>"K/10" 4</t>
  </si>
  <si>
    <t>109</t>
  </si>
  <si>
    <t>764551K11</t>
  </si>
  <si>
    <t>mřížka DN 150 mm - plast</t>
  </si>
  <si>
    <t>-505304095</t>
  </si>
  <si>
    <t>"K/11" 4</t>
  </si>
  <si>
    <t>110</t>
  </si>
  <si>
    <t>998764201</t>
  </si>
  <si>
    <t>Přesun hmot procentní pro konstrukce klempířské v objektech v do 6 m</t>
  </si>
  <si>
    <t>-1513163401</t>
  </si>
  <si>
    <t>111</t>
  </si>
  <si>
    <t>998764293</t>
  </si>
  <si>
    <t>Příplatek k přesunu hmot procentní 764 za zvětšený přesun do 500 m</t>
  </si>
  <si>
    <t>-1596997796</t>
  </si>
  <si>
    <t>765</t>
  </si>
  <si>
    <t>Krytina skládaná</t>
  </si>
  <si>
    <t>112</t>
  </si>
  <si>
    <t>7651130R1</t>
  </si>
  <si>
    <t>Krytina keramická</t>
  </si>
  <si>
    <t>356717469</t>
  </si>
  <si>
    <t>113</t>
  </si>
  <si>
    <t>998765201</t>
  </si>
  <si>
    <t>Přesun hmot procentní pro krytiny skládané v objektech v do 6 m</t>
  </si>
  <si>
    <t>1671477701</t>
  </si>
  <si>
    <t>114</t>
  </si>
  <si>
    <t>998765293</t>
  </si>
  <si>
    <t>Příplatek k přesunu hmot procentní 765 za zvětšený přesun do 500 m</t>
  </si>
  <si>
    <t>-2088095037</t>
  </si>
  <si>
    <t>766</t>
  </si>
  <si>
    <t>Konstrukce truhlářské</t>
  </si>
  <si>
    <t>115</t>
  </si>
  <si>
    <t>766421231</t>
  </si>
  <si>
    <t>Montáž obložení podhledů jednoduchých palubkami z tvrdého dřeva š přes 40 do 60 mm</t>
  </si>
  <si>
    <t>1599094363</t>
  </si>
  <si>
    <t>"stropy" 11,8*8,6</t>
  </si>
  <si>
    <t>116</t>
  </si>
  <si>
    <t>61191155R</t>
  </si>
  <si>
    <t>palubky obkladové 20 mm</t>
  </si>
  <si>
    <t>993753026</t>
  </si>
  <si>
    <t>117</t>
  </si>
  <si>
    <t>7664271R1</t>
  </si>
  <si>
    <t>Podkladový roštu pro obložení podhledů 50/30 mm - dodávka a montáž</t>
  </si>
  <si>
    <t>-1039948653</t>
  </si>
  <si>
    <t>8,6*11,8</t>
  </si>
  <si>
    <t>118</t>
  </si>
  <si>
    <t>766622131</t>
  </si>
  <si>
    <t>Montáž plastových oken plochy přes 1 m2 otevíravých v do 1,5 m s rámem</t>
  </si>
  <si>
    <t>1310941531</t>
  </si>
  <si>
    <t>(1,2*0,9*7)+(0,6*0,9)</t>
  </si>
  <si>
    <t>119</t>
  </si>
  <si>
    <t>61140T06</t>
  </si>
  <si>
    <t>okno zdvojené plastové 1200x900 mm otevíravé jednokřídlové, vč kování</t>
  </si>
  <si>
    <t>-1381651791</t>
  </si>
  <si>
    <t>"T/6" 7</t>
  </si>
  <si>
    <t>120</t>
  </si>
  <si>
    <t>61140T07</t>
  </si>
  <si>
    <t>okno zdvojené plastové 600x900 mm otevíravé jednokřídlové, vč kování</t>
  </si>
  <si>
    <t>659653798</t>
  </si>
  <si>
    <t>"T/7" 1</t>
  </si>
  <si>
    <t>121</t>
  </si>
  <si>
    <t>766660R01</t>
  </si>
  <si>
    <t>Montáž dveřních křídel otvíravých jednokřídlových š do 0,8 m do plastové zárubně</t>
  </si>
  <si>
    <t>-558109376</t>
  </si>
  <si>
    <t>1+1</t>
  </si>
  <si>
    <t>122</t>
  </si>
  <si>
    <t>61140T5P</t>
  </si>
  <si>
    <t>dveře jednokřídlé plastové 600x1970mm vč. zárubní, kování, zámku a hliníkového prahu</t>
  </si>
  <si>
    <t>-628151654</t>
  </si>
  <si>
    <t>"T5/P" 1</t>
  </si>
  <si>
    <t>123</t>
  </si>
  <si>
    <t>61140T3P</t>
  </si>
  <si>
    <t>dveře jednokřídlé plastové 800x1970mm vč. zárubní, kování, zámku a hliníkového prahu</t>
  </si>
  <si>
    <t>-443327286</t>
  </si>
  <si>
    <t>"T3/P" 1</t>
  </si>
  <si>
    <t>124</t>
  </si>
  <si>
    <t>766660R02</t>
  </si>
  <si>
    <t>Montáž dveřních křídel otvíravých jednokřídlových š přes 0,8 m do plastové zárubně</t>
  </si>
  <si>
    <t>1272821926</t>
  </si>
  <si>
    <t>125</t>
  </si>
  <si>
    <t>61140T2P</t>
  </si>
  <si>
    <t>dveře jednokřídlé plastové 900x1970mm vč. zárubní, kování, zámku a hliníkového prahu</t>
  </si>
  <si>
    <t>36427985</t>
  </si>
  <si>
    <t>"T2P" 1</t>
  </si>
  <si>
    <t>126</t>
  </si>
  <si>
    <t>61140T3L</t>
  </si>
  <si>
    <t>127465991</t>
  </si>
  <si>
    <t>"T3L" 1</t>
  </si>
  <si>
    <t>127</t>
  </si>
  <si>
    <t>766660R12</t>
  </si>
  <si>
    <t>Montáž dveřních křídel otvíravých dvoukřídlových š přes 1,45 m do plastové zárubně</t>
  </si>
  <si>
    <t>-992984428</t>
  </si>
  <si>
    <t>128</t>
  </si>
  <si>
    <t>61140T01</t>
  </si>
  <si>
    <t>dveře dvoukřídlé plastové 1600/1970, zateplené vč. plastové zárubně, kování, zámku a hliníkového prahu</t>
  </si>
  <si>
    <t>-363911127</t>
  </si>
  <si>
    <t>"T/1" 1</t>
  </si>
  <si>
    <t>129</t>
  </si>
  <si>
    <t>76666T8</t>
  </si>
  <si>
    <t>Dřevění vstupní a větrací mřížka 600x1500 mm do štítové stěny krytá žaluziemi se stí proti hmyzu, vč. kování , zámku a nátěrů- dadávka a montáž vč. kotevních a montážních prvků</t>
  </si>
  <si>
    <t>1883803343</t>
  </si>
  <si>
    <t>"T/8" 1</t>
  </si>
  <si>
    <t>130</t>
  </si>
  <si>
    <t>76666T9</t>
  </si>
  <si>
    <t>Dřevění vstupní a větrací mřížka 600x600 mm do štítové stěny krytá žaluziemi se stí proti hmyzu, vč. kování , zámku a nátěrů- dadávka a montáž vč. kotevních a montážních prvků</t>
  </si>
  <si>
    <t>1696201603</t>
  </si>
  <si>
    <t>"T/9" 1</t>
  </si>
  <si>
    <t>131</t>
  </si>
  <si>
    <t>998766201</t>
  </si>
  <si>
    <t>Přesun hmot procentní pro kce truhlářské v objektech v do 6 m</t>
  </si>
  <si>
    <t>1143913095</t>
  </si>
  <si>
    <t>132</t>
  </si>
  <si>
    <t>998766293</t>
  </si>
  <si>
    <t>Příplatek k přesunu hmot procentní 766 za zvětšený přesun do 500 m</t>
  </si>
  <si>
    <t>334847973</t>
  </si>
  <si>
    <t>767</t>
  </si>
  <si>
    <t>Konstrukce zámečnické</t>
  </si>
  <si>
    <t>133</t>
  </si>
  <si>
    <t>767161R01</t>
  </si>
  <si>
    <t>Ocelové zábradlí v. 1000 mm vč. kotvení - žárově pozinkováno - dodávka a montáž</t>
  </si>
  <si>
    <t>-1376167090</t>
  </si>
  <si>
    <t>(3,75*2+2,25)*2+(1,5+1,4+0,7)*2</t>
  </si>
  <si>
    <t>134</t>
  </si>
  <si>
    <t>76799555</t>
  </si>
  <si>
    <t>okopový plech - žárově pozinkováno  - dodávka a montáž</t>
  </si>
  <si>
    <t>385308118</t>
  </si>
  <si>
    <t>135</t>
  </si>
  <si>
    <t>767995Z01</t>
  </si>
  <si>
    <t>ocelový poklop dělený 800x1500 mm, žárově pozinkovaný s ochranným nátěrem a rámem - dodávka a montáž</t>
  </si>
  <si>
    <t>2119901148</t>
  </si>
  <si>
    <t>"Z/1" 1</t>
  </si>
  <si>
    <t>136</t>
  </si>
  <si>
    <t>767995Z02</t>
  </si>
  <si>
    <t>ocelový poklop dělený 700x1400 mm, žárově pozinkovaný s ochranným nátěrem a rámem - dodávka a montáž</t>
  </si>
  <si>
    <t>821210984</t>
  </si>
  <si>
    <t>"Z/2" 1</t>
  </si>
  <si>
    <t>137</t>
  </si>
  <si>
    <t>767995Z03</t>
  </si>
  <si>
    <t>ocelový poklop 200x600 mm, žárově pozinkovaný s ochranným nátěrem a rámem - dodávka a montáž</t>
  </si>
  <si>
    <t>-1038656641</t>
  </si>
  <si>
    <t>"Z/3" 2</t>
  </si>
  <si>
    <t>138</t>
  </si>
  <si>
    <t>767995Z04</t>
  </si>
  <si>
    <t>kotevní tyč pro přikotvení pozednice (ocelová tyč d 16 mm dl. 300 mm) - dodávka a montáž</t>
  </si>
  <si>
    <t>-1444304381</t>
  </si>
  <si>
    <t>"Z/4" 14</t>
  </si>
  <si>
    <t>139</t>
  </si>
  <si>
    <t>767995Z05</t>
  </si>
  <si>
    <t>kotevní úhelníky pro uchycení krokve k pozednic) - dodávka a montáž</t>
  </si>
  <si>
    <t>kg</t>
  </si>
  <si>
    <t>258152277</t>
  </si>
  <si>
    <t>"Z/5" 86,32+5,34</t>
  </si>
  <si>
    <t>140</t>
  </si>
  <si>
    <t>767995Z06</t>
  </si>
  <si>
    <t>spojování kleštin ke krokvím (svorník d 16 mm dl. 260 mm) - dodávka a montáž</t>
  </si>
  <si>
    <t>1459680136</t>
  </si>
  <si>
    <t>"Z/6" 17,88</t>
  </si>
  <si>
    <t>141</t>
  </si>
  <si>
    <t>767995Z07</t>
  </si>
  <si>
    <t>kotevní úhelníky pro uchycení průvlaku k dolní kleštině - dodávka a montáž</t>
  </si>
  <si>
    <t>-177586806</t>
  </si>
  <si>
    <t>"Z/7" 14,91</t>
  </si>
  <si>
    <t>142</t>
  </si>
  <si>
    <t>998767201</t>
  </si>
  <si>
    <t>Přesun hmot procentní pro zámečnické konstrukce v objektech v do 6 m</t>
  </si>
  <si>
    <t>-270004161</t>
  </si>
  <si>
    <t>143</t>
  </si>
  <si>
    <t>998767293</t>
  </si>
  <si>
    <t>Příplatek k přesunu hmot procentní 767 za zvětšený přesun do 500 m</t>
  </si>
  <si>
    <t>-426058979</t>
  </si>
  <si>
    <t>771</t>
  </si>
  <si>
    <t>Podlahy z dlaždic</t>
  </si>
  <si>
    <t>144</t>
  </si>
  <si>
    <t>771121011</t>
  </si>
  <si>
    <t>Nátěr penetrační na podlahu</t>
  </si>
  <si>
    <t>1215565880</t>
  </si>
  <si>
    <t xml:space="preserve">"podlaha  m.č. 2.01, 2.04, 2.05" </t>
  </si>
  <si>
    <t>((5,4*5,1)-(2,1*1,3))+(3,05*3,25)+(1,2*2,0)</t>
  </si>
  <si>
    <t>145</t>
  </si>
  <si>
    <t>771571131R</t>
  </si>
  <si>
    <t xml:space="preserve">Montáž podlah z keramických dlaždic protiskluzných do malty </t>
  </si>
  <si>
    <t>-1728968144</t>
  </si>
  <si>
    <t xml:space="preserve">"podlaha  m.č. 2.05" </t>
  </si>
  <si>
    <t>(1,2*2,0)</t>
  </si>
  <si>
    <t>146</t>
  </si>
  <si>
    <t>59761434R</t>
  </si>
  <si>
    <t>dlaždice keramické</t>
  </si>
  <si>
    <t>-1293445950</t>
  </si>
  <si>
    <t>2,4*1,1 'Přepočtené koeficientem množství</t>
  </si>
  <si>
    <t>147</t>
  </si>
  <si>
    <t>771573217R</t>
  </si>
  <si>
    <t xml:space="preserve">Montáž podlah keramických pro mechanické zatížení protiskluzných lepených standardním lepidlem </t>
  </si>
  <si>
    <t>1485593476</t>
  </si>
  <si>
    <t xml:space="preserve">"podlaha  m.č. 2.01, 2.04" </t>
  </si>
  <si>
    <t>((5,4*5,1)-(2,1*1,3))+(3,05*3,25)</t>
  </si>
  <si>
    <t>148</t>
  </si>
  <si>
    <t>-905503058</t>
  </si>
  <si>
    <t>34,723*1,1 'Přepočtené koeficientem množství</t>
  </si>
  <si>
    <t>149</t>
  </si>
  <si>
    <t>771577143</t>
  </si>
  <si>
    <t>Příplatek k montáži podlah keramických lepených disperzním lepidlem za spárování bílým cementem</t>
  </si>
  <si>
    <t>-985987665</t>
  </si>
  <si>
    <t>150</t>
  </si>
  <si>
    <t>771577151</t>
  </si>
  <si>
    <t>Příplatek k montáži podlah keramických do malty za plochu do 5 m2</t>
  </si>
  <si>
    <t>1288472484</t>
  </si>
  <si>
    <t>151</t>
  </si>
  <si>
    <t>998771201</t>
  </si>
  <si>
    <t>Přesun hmot procentní pro podlahy z dlaždic v objektech v do 6 m</t>
  </si>
  <si>
    <t>-101295969</t>
  </si>
  <si>
    <t>152</t>
  </si>
  <si>
    <t>998771293</t>
  </si>
  <si>
    <t>Příplatek k přesunu hmot procentní 771 za zvětšený přesun do 500 m</t>
  </si>
  <si>
    <t>462842350</t>
  </si>
  <si>
    <t>781</t>
  </si>
  <si>
    <t>Dokončovací práce - obklady</t>
  </si>
  <si>
    <t>153</t>
  </si>
  <si>
    <t>781121011</t>
  </si>
  <si>
    <t>Nátěr penetrační na stěnu</t>
  </si>
  <si>
    <t>-1612698166</t>
  </si>
  <si>
    <t>"m.č. 2.5" ((1,2+2,0)*2*1,8)-(0,6*1,8)</t>
  </si>
  <si>
    <t>154</t>
  </si>
  <si>
    <t>781473114R</t>
  </si>
  <si>
    <t>Montáž obkladů vnitřních keramických hladkých  lepených standardním lepidlem</t>
  </si>
  <si>
    <t>-1213835373</t>
  </si>
  <si>
    <t>155</t>
  </si>
  <si>
    <t>59761040R</t>
  </si>
  <si>
    <t xml:space="preserve">obklad keramický </t>
  </si>
  <si>
    <t>1363464146</t>
  </si>
  <si>
    <t>10,44*1,1 'Přepočtené koeficientem množství</t>
  </si>
  <si>
    <t>156</t>
  </si>
  <si>
    <t>781495211</t>
  </si>
  <si>
    <t>Čištění vnitřních ploch stěn po provedení obkladu chemickými prostředky</t>
  </si>
  <si>
    <t>1333325124</t>
  </si>
  <si>
    <t>157</t>
  </si>
  <si>
    <t>998781201</t>
  </si>
  <si>
    <t>Přesun hmot procentní pro obklady keramické v objektech v do 6 m</t>
  </si>
  <si>
    <t>1808302867</t>
  </si>
  <si>
    <t>158</t>
  </si>
  <si>
    <t>998781293</t>
  </si>
  <si>
    <t>Příplatek k přesunu hmot procentní 781 za zvětšený přesun do 500 m</t>
  </si>
  <si>
    <t>1000204328</t>
  </si>
  <si>
    <t>783</t>
  </si>
  <si>
    <t>Dokončovací práce - nátěry</t>
  </si>
  <si>
    <t>159</t>
  </si>
  <si>
    <t>783947151R</t>
  </si>
  <si>
    <t>Ochranný nátěr betonové podlahy</t>
  </si>
  <si>
    <t>570340978</t>
  </si>
  <si>
    <t>"m.č. 2.03" 3,0*3,01</t>
  </si>
  <si>
    <t>160</t>
  </si>
  <si>
    <t>7839471R</t>
  </si>
  <si>
    <t>Vnitřní nátěr nádrží Antikon</t>
  </si>
  <si>
    <t>-1420292673</t>
  </si>
  <si>
    <t>"dno" (3,3*5,1)+(2,5*5,1)+(4,0*5,0*2)</t>
  </si>
  <si>
    <t>"stěny" (((3,3+5,1)+(2,5*5,1))*4,5)+((4,0+5,0)*2*2*4,75)</t>
  </si>
  <si>
    <t>784</t>
  </si>
  <si>
    <t>Dokončovací práce - malby a tapety</t>
  </si>
  <si>
    <t>161</t>
  </si>
  <si>
    <t>784181003</t>
  </si>
  <si>
    <t>Jednonásobné pačokování v místnostech v přes 3,80 do 5,00 m</t>
  </si>
  <si>
    <t>292907</t>
  </si>
  <si>
    <t>"odpočet obkladů" -10,44</t>
  </si>
  <si>
    <t>162</t>
  </si>
  <si>
    <t>7842111R</t>
  </si>
  <si>
    <t>Trojnásobné  malby</t>
  </si>
  <si>
    <t>-451338497</t>
  </si>
  <si>
    <t>01.1.2 - SO 01.1.2 ZTI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</si>
  <si>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</si>
  <si>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</si>
  <si>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</si>
  <si>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721</t>
  </si>
  <si>
    <t>Zdravotechnika - vnitřní kanalizace</t>
  </si>
  <si>
    <t>721173402</t>
  </si>
  <si>
    <t>Potrubí kanalizační z PVC SN 4 svodné DN 125</t>
  </si>
  <si>
    <t>327920837</t>
  </si>
  <si>
    <t>721173723</t>
  </si>
  <si>
    <t>Potrubí kanalizační z PE připojovací DN 50</t>
  </si>
  <si>
    <t>1733369245</t>
  </si>
  <si>
    <t>721173726</t>
  </si>
  <si>
    <t>Potrubí kanalizační z PE připojovací DN 100</t>
  </si>
  <si>
    <t>-1448070971</t>
  </si>
  <si>
    <t>721233R1</t>
  </si>
  <si>
    <t>čistící kus DN 125</t>
  </si>
  <si>
    <t>1241737976</t>
  </si>
  <si>
    <t>72127R02</t>
  </si>
  <si>
    <t>větrací hlavice DN 250</t>
  </si>
  <si>
    <t>-653206907</t>
  </si>
  <si>
    <t>721290111</t>
  </si>
  <si>
    <t>Zkouška těsnosti potrubí kanalizace vodou DN do 125</t>
  </si>
  <si>
    <t>-1565868964</t>
  </si>
  <si>
    <t>998721201</t>
  </si>
  <si>
    <t>Přesun hmot procentní pro vnitřní kanalizace v objektech v do 6 m</t>
  </si>
  <si>
    <t>1624441439</t>
  </si>
  <si>
    <t>998721293</t>
  </si>
  <si>
    <t>Příplatek k přesunu hmot procentní 721 za zvětšený přesun do 500 m</t>
  </si>
  <si>
    <t>-2105323029</t>
  </si>
  <si>
    <t>722</t>
  </si>
  <si>
    <t>Zdravotechnika - vnitřní vodovod</t>
  </si>
  <si>
    <t>722174002</t>
  </si>
  <si>
    <t>Potrubí vodovodní plastové PPR svar polyfúze PN 16 D 20x2,8 mm</t>
  </si>
  <si>
    <t>-884616374</t>
  </si>
  <si>
    <t>722174003</t>
  </si>
  <si>
    <t>Potrubí vodovodní plastové PPR svar polyfúze PN 16 D 25x3,5 mm</t>
  </si>
  <si>
    <t>1645963385</t>
  </si>
  <si>
    <t>722174004</t>
  </si>
  <si>
    <t>Potrubí vodovodní plastové PPR svar polyfúze PN 16 D 32x4,4 mm</t>
  </si>
  <si>
    <t>1783559250</t>
  </si>
  <si>
    <t>722181211</t>
  </si>
  <si>
    <t>Ochrana vodovodního potrubí přilepenými termoizolačními trubicemi z PE tl do 6 mm DN do 22 mm</t>
  </si>
  <si>
    <t>-92446307</t>
  </si>
  <si>
    <t>722181212</t>
  </si>
  <si>
    <t>Ochrana vodovodního potrubí přilepenými termoizolačními trubicemi z PE tl do 6 mm DN přes 22 do 32 mm</t>
  </si>
  <si>
    <t>-110960024</t>
  </si>
  <si>
    <t>722231073</t>
  </si>
  <si>
    <t>Ventil zpětný mosazný G 3/4" PN 10 do 110°C se dvěma závity</t>
  </si>
  <si>
    <t>-289810924</t>
  </si>
  <si>
    <t>7222311R1</t>
  </si>
  <si>
    <t>Ventil uzavírací s vypouštěním DN 20</t>
  </si>
  <si>
    <t>-1201160553</t>
  </si>
  <si>
    <t>7222311R2</t>
  </si>
  <si>
    <t>Ventil rohový  DN 20</t>
  </si>
  <si>
    <t>1454767366</t>
  </si>
  <si>
    <t>722290215</t>
  </si>
  <si>
    <t>Zkouška těsnosti vodovodního potrubí hrdlového nebo přírubového DN do 100</t>
  </si>
  <si>
    <t>-553577249</t>
  </si>
  <si>
    <t>722290234</t>
  </si>
  <si>
    <t>Proplach a dezinfekce vodovodního potrubí DN do 80</t>
  </si>
  <si>
    <t>1294240446</t>
  </si>
  <si>
    <t>998722201</t>
  </si>
  <si>
    <t>Přesun hmot procentní pro vnitřní vodovod v objektech v do 6 m</t>
  </si>
  <si>
    <t>-1474243372</t>
  </si>
  <si>
    <t>998722293</t>
  </si>
  <si>
    <t>Příplatek k přesunu hmot procentní 722 za zvětšený přesun do 500 m</t>
  </si>
  <si>
    <t>832663318</t>
  </si>
  <si>
    <t>725</t>
  </si>
  <si>
    <t>Zdravotechnika - zařizovací předměty</t>
  </si>
  <si>
    <t>7251112R31</t>
  </si>
  <si>
    <t>záchodová mísa horizontální odpad</t>
  </si>
  <si>
    <t>soubor</t>
  </si>
  <si>
    <t>-2025541001</t>
  </si>
  <si>
    <t>725211R605</t>
  </si>
  <si>
    <t>Umyvadlo 550x480 mm</t>
  </si>
  <si>
    <t>-2012605887</t>
  </si>
  <si>
    <t>7255311R</t>
  </si>
  <si>
    <t>Elektrický ohřívač průtokový TUV (2,5kW)</t>
  </si>
  <si>
    <t>1882277714</t>
  </si>
  <si>
    <t>725822R13</t>
  </si>
  <si>
    <t>Baterie umyvadlová</t>
  </si>
  <si>
    <t>-732197054</t>
  </si>
  <si>
    <t>998725201</t>
  </si>
  <si>
    <t>Přesun hmot procentní pro zařizovací předměty v objektech v do 6 m</t>
  </si>
  <si>
    <t>-391587382</t>
  </si>
  <si>
    <t>998725293</t>
  </si>
  <si>
    <t>Příplatek k přesunu hmot procentní 725 za zvětšený přesun do 500 m</t>
  </si>
  <si>
    <t>-1187530572</t>
  </si>
  <si>
    <t>01.1.3 - SO 01.1.3 Elektroinstalace</t>
  </si>
  <si>
    <t>D1 - Dodávka skříní a přístrojů</t>
  </si>
  <si>
    <t>2. - Svítidla a světelné zdroje</t>
  </si>
  <si>
    <t>3. - Dodávka kabelů a vodičů</t>
  </si>
  <si>
    <t>4 - Montážní práce a materiál</t>
  </si>
  <si>
    <t>D1</t>
  </si>
  <si>
    <t>Dodávka skříní a přístrojů</t>
  </si>
  <si>
    <t>Pol246</t>
  </si>
  <si>
    <t>Dodávka rozvaděče RH 1 rozvaděčová skříň oceloplechová skříň 1000x800x350mm, IP54</t>
  </si>
  <si>
    <t>ks</t>
  </si>
  <si>
    <t>1.1</t>
  </si>
  <si>
    <t>3 pol. Vypínač 63A/400V, vč. Vypínací cívky</t>
  </si>
  <si>
    <t>1.2</t>
  </si>
  <si>
    <t>1.pol. Jistič 6A/B</t>
  </si>
  <si>
    <t>1.3</t>
  </si>
  <si>
    <t>bezpečnostní vyrážecí tlačítko červené 2/2</t>
  </si>
  <si>
    <t>1.4</t>
  </si>
  <si>
    <t>signální svítidlo LED, 230VAC, bílá barva</t>
  </si>
  <si>
    <t>1.5</t>
  </si>
  <si>
    <t>přepěťová ochrana 3.pol., typ B+C</t>
  </si>
  <si>
    <t>1.6</t>
  </si>
  <si>
    <t>3.pol.pojistkový odpínač do 63A/400V</t>
  </si>
  <si>
    <t>1.7</t>
  </si>
  <si>
    <t>přepěťová ochrana 1.pol., typ B+C</t>
  </si>
  <si>
    <t>1.8</t>
  </si>
  <si>
    <t>Ovládací přepínač 1-0-2, 6A/230V</t>
  </si>
  <si>
    <t>1.9</t>
  </si>
  <si>
    <t>1.pol jistič 10A/B</t>
  </si>
  <si>
    <t>1.10</t>
  </si>
  <si>
    <t>1.pol jistič 16A/B</t>
  </si>
  <si>
    <t>1.11</t>
  </si>
  <si>
    <t>4.pol. Proudový chránič 3,N, 40A/B, 30 mA</t>
  </si>
  <si>
    <t>1.12</t>
  </si>
  <si>
    <t>soubor drobného montážního materiálu</t>
  </si>
  <si>
    <t>1.13</t>
  </si>
  <si>
    <t>1. pol. Jistič do 2A/C</t>
  </si>
  <si>
    <t>1.14</t>
  </si>
  <si>
    <t>3. pol. Jistič 20A/C</t>
  </si>
  <si>
    <t>1.15</t>
  </si>
  <si>
    <t>1. pol. Jistič 4A/C</t>
  </si>
  <si>
    <t>1.16</t>
  </si>
  <si>
    <t>stykač 16A, cívka 230VAC</t>
  </si>
  <si>
    <t>1.17</t>
  </si>
  <si>
    <t>svorka řadová 4 mm2</t>
  </si>
  <si>
    <t>1.18</t>
  </si>
  <si>
    <t>svorka řadová 10 mm2</t>
  </si>
  <si>
    <t>1.19</t>
  </si>
  <si>
    <t>3. pol. Jistič 32A/B</t>
  </si>
  <si>
    <t>1.20</t>
  </si>
  <si>
    <t>3. pol. Jistič 25/B</t>
  </si>
  <si>
    <t>1.21</t>
  </si>
  <si>
    <t>Kontrolní relé výpadku napájení a fáze</t>
  </si>
  <si>
    <t>1.22</t>
  </si>
  <si>
    <t>Pomocné relé 4P/6A, cívka 230VAC</t>
  </si>
  <si>
    <t>2.</t>
  </si>
  <si>
    <t>Svítidla a světelné zdroje</t>
  </si>
  <si>
    <t>2.1</t>
  </si>
  <si>
    <t>zářivkové svítidlo 2xZ36W, IP54, přisazené (A)</t>
  </si>
  <si>
    <t>2.2</t>
  </si>
  <si>
    <t>nouzové únikové 11W/230Vs vlast. Zdrojem 60 min. (N)</t>
  </si>
  <si>
    <t>3.</t>
  </si>
  <si>
    <t>Dodávka kabelů a vodičů</t>
  </si>
  <si>
    <t>3.1</t>
  </si>
  <si>
    <t>kabel CYKY-J 3x1,5 mm2</t>
  </si>
  <si>
    <t>3.2</t>
  </si>
  <si>
    <t>kabel CYKY-J 5x4 mm2</t>
  </si>
  <si>
    <t>3.3</t>
  </si>
  <si>
    <t>kabel CYKY-J 3x2,5 mm2</t>
  </si>
  <si>
    <t>3.4</t>
  </si>
  <si>
    <t>kabel CYKY-O 3x1,5 mm2</t>
  </si>
  <si>
    <t>3.5</t>
  </si>
  <si>
    <t>kabel CYKY-J 7x1,5 mm2</t>
  </si>
  <si>
    <t>3.6</t>
  </si>
  <si>
    <t>vodič CYA 6 mm2 – zelenožlutý</t>
  </si>
  <si>
    <t>3.7</t>
  </si>
  <si>
    <t>kabel CYKY-J 12x1,5 mm2</t>
  </si>
  <si>
    <t>3.8</t>
  </si>
  <si>
    <t>vodič CYA 10 mm2 – zelenožlutý</t>
  </si>
  <si>
    <t>3.9</t>
  </si>
  <si>
    <t>kabel CYKY-J 5x1,5 mm2</t>
  </si>
  <si>
    <t>3.10</t>
  </si>
  <si>
    <t>kabel CYKY-J 4x16 mm2</t>
  </si>
  <si>
    <t>3.11</t>
  </si>
  <si>
    <t>kabel CYKY-J 5x16 mm2</t>
  </si>
  <si>
    <t>3.12</t>
  </si>
  <si>
    <t>kabel CYKY-J 4x10 mm2</t>
  </si>
  <si>
    <t>Montážní práce a materiál</t>
  </si>
  <si>
    <t>4.led</t>
  </si>
  <si>
    <t>krabicová rozvodka na povrch do 6 mm2</t>
  </si>
  <si>
    <t>4.2</t>
  </si>
  <si>
    <t>kabelový kovový žlab 62/50 vč. Příslušenství</t>
  </si>
  <si>
    <t>4.3</t>
  </si>
  <si>
    <t>instalační lišta 40/40</t>
  </si>
  <si>
    <t>4.4</t>
  </si>
  <si>
    <t>instalační lišta 40/20</t>
  </si>
  <si>
    <t>4.5</t>
  </si>
  <si>
    <t>trubka pr. 32 mm</t>
  </si>
  <si>
    <t>4.6</t>
  </si>
  <si>
    <t>trubka pr.20 mm</t>
  </si>
  <si>
    <t>4.7</t>
  </si>
  <si>
    <t>zásuvková skříň 400V/25A, 230V/16A, chránič</t>
  </si>
  <si>
    <t>4.8</t>
  </si>
  <si>
    <t>ovládač v plastové skříni, 2x tlačítko, IP54</t>
  </si>
  <si>
    <t>4.9</t>
  </si>
  <si>
    <t>přímotopný konvertor vč. Ovládání, 0,5-2kW/230V, IP43</t>
  </si>
  <si>
    <t>4.10</t>
  </si>
  <si>
    <t>výkop 35x70 vč. Záhozu</t>
  </si>
  <si>
    <t>4.11</t>
  </si>
  <si>
    <t>pásek FeZn 30x4, volně ve výkopu, vč. Svorek</t>
  </si>
  <si>
    <t>4.12</t>
  </si>
  <si>
    <t>jímací vodič FeZn 8, vč. podpěr</t>
  </si>
  <si>
    <t>4.13</t>
  </si>
  <si>
    <t>jímací vodič FeZn10, vč. podpěr</t>
  </si>
  <si>
    <t>4.14</t>
  </si>
  <si>
    <t>svorka SZ</t>
  </si>
  <si>
    <t>4.15</t>
  </si>
  <si>
    <t>ochranný úhelník OÚ</t>
  </si>
  <si>
    <t>4.16</t>
  </si>
  <si>
    <t>držák OÚ</t>
  </si>
  <si>
    <t>4.17</t>
  </si>
  <si>
    <t>svorka SS</t>
  </si>
  <si>
    <t>4.18</t>
  </si>
  <si>
    <t>svorka SK</t>
  </si>
  <si>
    <t>4.19</t>
  </si>
  <si>
    <t>svorka SO</t>
  </si>
  <si>
    <t>4.20</t>
  </si>
  <si>
    <t>svorka SJT</t>
  </si>
  <si>
    <t>4.21</t>
  </si>
  <si>
    <t>jímač JT1,5</t>
  </si>
  <si>
    <t>4.22</t>
  </si>
  <si>
    <t>ocelová nosná konstrukce metalizovaná</t>
  </si>
  <si>
    <t>4.23</t>
  </si>
  <si>
    <t>revize vč. Zprávy</t>
  </si>
  <si>
    <t>4.24</t>
  </si>
  <si>
    <t>montážní práce</t>
  </si>
  <si>
    <t>4.25</t>
  </si>
  <si>
    <t>prostorový hygrostat 1P, 230VAC</t>
  </si>
  <si>
    <t>4.26</t>
  </si>
  <si>
    <t>prostorový termostat 1P, 230VAC</t>
  </si>
  <si>
    <t>01.2 - SO 01.2 Propojovací potrubí a měrné objekty</t>
  </si>
  <si>
    <t>504753608</t>
  </si>
  <si>
    <t>24*5</t>
  </si>
  <si>
    <t>-2065403349</t>
  </si>
  <si>
    <t>132251252</t>
  </si>
  <si>
    <t>Hloubení rýh nezapažených š do 2000 mm v hornině třídy těžitelnosti I skupiny 3 objem do 50 m3 strojně</t>
  </si>
  <si>
    <t>-128748709</t>
  </si>
  <si>
    <t>(0,9*0,5*23,1)</t>
  </si>
  <si>
    <t>Vodorovné přemístění do 500 m výkopku/sypaniny z horniny třídy těžitelnosti I, skupiny 1 až 3</t>
  </si>
  <si>
    <t>594754734</t>
  </si>
  <si>
    <t>"zemina na  mezideponii a zpět" 10,395*2</t>
  </si>
  <si>
    <t>-816537767</t>
  </si>
  <si>
    <t>"zemina na násyp ze skládku"41,58-10,395</t>
  </si>
  <si>
    <t>1321454798</t>
  </si>
  <si>
    <t>10,395*3 'Přepočtené koeficientem množství</t>
  </si>
  <si>
    <t>167151101</t>
  </si>
  <si>
    <t>Nakládání výkopku z hornin třídy těžitelnosti I skupiny 1 až 3 do 100 m3</t>
  </si>
  <si>
    <t>-1983290694</t>
  </si>
  <si>
    <t>"násyp " 31,185+10,395</t>
  </si>
  <si>
    <t>"obsyp" 10,395</t>
  </si>
  <si>
    <t>171151103</t>
  </si>
  <si>
    <t>Uložení sypaniny z hornin soudržných do násypů zhutněných strojně</t>
  </si>
  <si>
    <t>491440435</t>
  </si>
  <si>
    <t>"zásyp nad rostlý terén"</t>
  </si>
  <si>
    <t>(1,5*1,2*23,1)</t>
  </si>
  <si>
    <t>175151101</t>
  </si>
  <si>
    <t>Obsypání potrubí strojně sypaninou bez prohození, uloženou do 3 m</t>
  </si>
  <si>
    <t>971749704</t>
  </si>
  <si>
    <t>"DN 200" (0,9*0,5*23,1)</t>
  </si>
  <si>
    <t>58344155</t>
  </si>
  <si>
    <t>štěrkodrť frakce 0/22</t>
  </si>
  <si>
    <t>1146773397</t>
  </si>
  <si>
    <t>10,395*2,0</t>
  </si>
  <si>
    <t>321311115</t>
  </si>
  <si>
    <t>Konstrukce vodních staveb z betonu prostého mrazuvzdorného tř. C 25/30</t>
  </si>
  <si>
    <t>-1959012472</t>
  </si>
  <si>
    <t>"prahy" 0,3*0,7*7,2*2</t>
  </si>
  <si>
    <t>321311116</t>
  </si>
  <si>
    <t>Konstrukce vodních staveb z betonu prostého mrazuvzdorného tř. C 30/37</t>
  </si>
  <si>
    <t>1039796061</t>
  </si>
  <si>
    <t>"Výustní objekt"(1,96*0,8*0,3)+(1,54*0,8*0,3)+(1,6*1,1*0,4)+(1,0*0,7*0,3)+(1,0*1,55*0,2)</t>
  </si>
  <si>
    <t>321351010</t>
  </si>
  <si>
    <t>Bednění konstrukcí vodních staveb rovinné - zřízení</t>
  </si>
  <si>
    <t>1781952486</t>
  </si>
  <si>
    <t>"prahy" 2*0,7*7,2*2</t>
  </si>
  <si>
    <t>"Výustní objekt"(1,96*0,8*2)+(1,54*0,8*2)+(1,6*1,1*2)+(1,0*0,7*2)</t>
  </si>
  <si>
    <t>321352010</t>
  </si>
  <si>
    <t>Bednění konstrukcí vodních staveb rovinné - odstranění</t>
  </si>
  <si>
    <t>1435560823</t>
  </si>
  <si>
    <t>359901211R</t>
  </si>
  <si>
    <t>Monitoring stoky jakékoli výšky na nové kanalizaci</t>
  </si>
  <si>
    <t>1209347395</t>
  </si>
  <si>
    <t>23,1</t>
  </si>
  <si>
    <t>451561111</t>
  </si>
  <si>
    <t>Lože pod dlažby z kameniva drceného drobného vrstva tl do 100 mm</t>
  </si>
  <si>
    <t>1603607907</t>
  </si>
  <si>
    <t>"pod VO" 1,6*2,2</t>
  </si>
  <si>
    <t>451573111</t>
  </si>
  <si>
    <t>Lože pod potrubí otevřený výkop ze štěrkopísku</t>
  </si>
  <si>
    <t>1490744365</t>
  </si>
  <si>
    <t>0,9*0,15*23,1</t>
  </si>
  <si>
    <t>"šachty" (1,8*1,8*0,1*2)+(2,1*2,1*0,1)</t>
  </si>
  <si>
    <t>452311141</t>
  </si>
  <si>
    <t>Podkladní desky z betonu prostého bez zvýšených nároků na prostředí tř. C 16/20 otevřený výkop</t>
  </si>
  <si>
    <t>-230237446</t>
  </si>
  <si>
    <t>"šachty" (1,8*1,8*0,15*2)+(2,1*2,1*0,15)</t>
  </si>
  <si>
    <t>463212121</t>
  </si>
  <si>
    <t>Rovnanina z lomového kamene upraveného s vyplněním spár těženým kamenivem</t>
  </si>
  <si>
    <t>181921943</t>
  </si>
  <si>
    <t>"koryto potoka u VO" ((6,7*6,0)-(1,6*2,2))*0,4</t>
  </si>
  <si>
    <t>463212191</t>
  </si>
  <si>
    <t>Příplatek za vypracováni líce rovnaniny</t>
  </si>
  <si>
    <t>-1018325430</t>
  </si>
  <si>
    <t>"koryto potoka u VO" ((6,7*6,0)-(1,6*2,2))</t>
  </si>
  <si>
    <t>465513127R</t>
  </si>
  <si>
    <t>Dlažba z dlažebních kostek na cementovou maltu s vyspárováním tl 200 mm</t>
  </si>
  <si>
    <t>-1464309329</t>
  </si>
  <si>
    <t>"VO" 1,0*1,5</t>
  </si>
  <si>
    <t>871355241</t>
  </si>
  <si>
    <t>Kanalizační potrubí z tvrdého PVC vícevrstvé tuhost třídy SN12 DN 200</t>
  </si>
  <si>
    <t>-515275131</t>
  </si>
  <si>
    <t>"odtok z ČOV" 12,8+2</t>
  </si>
  <si>
    <t>"obtok ČOV" 8,3</t>
  </si>
  <si>
    <t>891355111</t>
  </si>
  <si>
    <t>Montáž koncových klapek hrdlových DN 200</t>
  </si>
  <si>
    <t>1654836704</t>
  </si>
  <si>
    <t>42284018R</t>
  </si>
  <si>
    <t>klapka zpětná koncová litinová pro odpadní vodu  DN 200</t>
  </si>
  <si>
    <t>-755211604</t>
  </si>
  <si>
    <t>892352121</t>
  </si>
  <si>
    <t>Tlaková zkouška vzduchem potrubí DN 200 těsnícím vakem ucpávkovým</t>
  </si>
  <si>
    <t>úsek</t>
  </si>
  <si>
    <t>1809499668</t>
  </si>
  <si>
    <t>Osazení betonových nebo železobetonových dílců pro šachty skruží rovných</t>
  </si>
  <si>
    <t>-233069147</t>
  </si>
  <si>
    <t>"měrný objekt" 1</t>
  </si>
  <si>
    <t>CSB.0059088.URS</t>
  </si>
  <si>
    <t>Skruž šachtová se stupadly DN 1500,  XA3, hs 500, t 150 mm</t>
  </si>
  <si>
    <t>341501239</t>
  </si>
  <si>
    <t>59224342</t>
  </si>
  <si>
    <t>těsnění elastomerové pro spojení šachetních dílů DN 1500</t>
  </si>
  <si>
    <t>-573393710</t>
  </si>
  <si>
    <t>894414111</t>
  </si>
  <si>
    <t>Osazení betonových nebo železobetonových dílců pro šachty skruží základových (dno)</t>
  </si>
  <si>
    <t>-667055414</t>
  </si>
  <si>
    <t>"SC1, SC2" 1+1</t>
  </si>
  <si>
    <t>592240R01</t>
  </si>
  <si>
    <t>dno betonové šachtové 100x98,5x23cm</t>
  </si>
  <si>
    <t>149207212</t>
  </si>
  <si>
    <t>592240R02</t>
  </si>
  <si>
    <t>dno betonové šachtové 150x150x25cm</t>
  </si>
  <si>
    <t>-2045257494</t>
  </si>
  <si>
    <t>894414211</t>
  </si>
  <si>
    <t>Osazení betonových nebo železobetonových dílců pro šachty desek zákrytových</t>
  </si>
  <si>
    <t>1940095668</t>
  </si>
  <si>
    <t>59224075</t>
  </si>
  <si>
    <t>deska betonová zákrytová k ukončení šachet 1000/625x200mm</t>
  </si>
  <si>
    <t>-72322845</t>
  </si>
  <si>
    <t>592244R5</t>
  </si>
  <si>
    <t>deska betonová zákrytová šachty DN 1500 kanalizační 180/80x20cm</t>
  </si>
  <si>
    <t>1562497470</t>
  </si>
  <si>
    <t>899104112</t>
  </si>
  <si>
    <t>Osazení poklopů litinových nebo ocelových včetně rámů pro třídu zatížení D400, E600</t>
  </si>
  <si>
    <t>-1207684751</t>
  </si>
  <si>
    <t>552411R5</t>
  </si>
  <si>
    <t xml:space="preserve">poklop kanalizační litinový DN 800  D 400  s ventilem a odvětráním, zámkem </t>
  </si>
  <si>
    <t>-658252443</t>
  </si>
  <si>
    <t>552411R7</t>
  </si>
  <si>
    <t>poklop kanalizační litinový DN 625  D 400  s ventilem a odvětráním, zámkem</t>
  </si>
  <si>
    <t>-536397989</t>
  </si>
  <si>
    <t>998276101</t>
  </si>
  <si>
    <t>Přesun hmot pro trubní vedení z trub z plastických hmot otevřený výkop</t>
  </si>
  <si>
    <t>635648701</t>
  </si>
  <si>
    <t>998276124</t>
  </si>
  <si>
    <t>Příplatek k přesunu hmot pro trubní vedení z trub z plastických hmot za zvětšený přesun do 500 m</t>
  </si>
  <si>
    <t>303396025</t>
  </si>
  <si>
    <t>01.3 - SO 01.3 Vodovod pro ČOV</t>
  </si>
  <si>
    <t>950994367</t>
  </si>
  <si>
    <t>24*10</t>
  </si>
  <si>
    <t>-1844225696</t>
  </si>
  <si>
    <t>132254204</t>
  </si>
  <si>
    <t>Hloubení zapažených rýh š do 2000 mm v hornině třídy těžitelnosti I skupiny 3 objem do 500 m3</t>
  </si>
  <si>
    <t>1064312039</t>
  </si>
  <si>
    <t>(0,9*1,8*237,2)</t>
  </si>
  <si>
    <t>"rozšíření pro VŠ" (2,0*2,0*1,75)</t>
  </si>
  <si>
    <t>151101101</t>
  </si>
  <si>
    <t>Zřízení příložného pažení a rozepření stěn rýh hl do 2 m</t>
  </si>
  <si>
    <t>1551534894</t>
  </si>
  <si>
    <t>(2*1,8*237,2)</t>
  </si>
  <si>
    <t>"rozšíření pro VŠ" (2,0*4*1,75)</t>
  </si>
  <si>
    <t>151101111</t>
  </si>
  <si>
    <t>Odstranění příložného pažení a rozepření stěn rýh hl do 2 m</t>
  </si>
  <si>
    <t>-1582249472</t>
  </si>
  <si>
    <t>200647774</t>
  </si>
  <si>
    <t>" zásyp zeminou na mezideponii a zpět" (287,947*2)</t>
  </si>
  <si>
    <t>"obsyp" 79,129</t>
  </si>
  <si>
    <t>-573573765</t>
  </si>
  <si>
    <t>"přebytečný výkopek na skládku" 391,264-287,947</t>
  </si>
  <si>
    <t>-517216351</t>
  </si>
  <si>
    <t>103,317*3 'Přepočtené koeficientem množství</t>
  </si>
  <si>
    <t>-960287121</t>
  </si>
  <si>
    <t>"obsyp, zásyp " 79,129+287,947</t>
  </si>
  <si>
    <t>29877151</t>
  </si>
  <si>
    <t>"výkopy" 391,264</t>
  </si>
  <si>
    <t>"odpočet vytlačená kubatura" -((0,9*0,45*15,5)+(0,9*0,47*222,1)+(0,75*0,75*3,14*1,75))</t>
  </si>
  <si>
    <t>-299545749</t>
  </si>
  <si>
    <t>(0,6*0,35*15,1)+(0,9*0,38*222,1)</t>
  </si>
  <si>
    <t>-1987355229</t>
  </si>
  <si>
    <t>79,129*2,0</t>
  </si>
  <si>
    <t>766324061</t>
  </si>
  <si>
    <t>103,317*1,8</t>
  </si>
  <si>
    <t>208850497</t>
  </si>
  <si>
    <t>(0,9*0,1*15,1)+(0,9*0,1*222,1)+(1,5*1,5*0,1)</t>
  </si>
  <si>
    <t>1777219870</t>
  </si>
  <si>
    <t>"pod VŠ" 1,5*1,5*0,25</t>
  </si>
  <si>
    <t>452351101</t>
  </si>
  <si>
    <t>Bednění podkladních desek nebo bloků nebo sedlového lože otevřený výkop</t>
  </si>
  <si>
    <t>1922038594</t>
  </si>
  <si>
    <t>"pod VŠ" 1,5*4*0,25</t>
  </si>
  <si>
    <t>857242122</t>
  </si>
  <si>
    <t>Montáž litinových tvarovek jednoosých přírubových otevřený výkop DN 80</t>
  </si>
  <si>
    <t>791088869</t>
  </si>
  <si>
    <t>1+1+1</t>
  </si>
  <si>
    <t>55254047</t>
  </si>
  <si>
    <t>koleno 90° s patkou přírubové litinové vodovodní N-kus PN10/40 DN 80</t>
  </si>
  <si>
    <t>1883628346</t>
  </si>
  <si>
    <t>55259811</t>
  </si>
  <si>
    <t>přechod přírubový (FFR) tvárná litina DN 80/50 dl 200mm</t>
  </si>
  <si>
    <t>-396732430</t>
  </si>
  <si>
    <t>55252226</t>
  </si>
  <si>
    <t>trouba přírubová TT PN10/16/25/40 DN 80 dl 300mm</t>
  </si>
  <si>
    <t>-1318825713</t>
  </si>
  <si>
    <t>871171211</t>
  </si>
  <si>
    <t>Montáž potrubí z PE100 SDR 11 otevřený výkop svařovaných elektrotvarovkou D 40 x 3,7 mm</t>
  </si>
  <si>
    <t>-1110107799</t>
  </si>
  <si>
    <t>"přípojka" 15,1</t>
  </si>
  <si>
    <t>28613171</t>
  </si>
  <si>
    <t>trubka vodovodní PE100 SDR11 se signalizační vrstvou 40x3,7mm</t>
  </si>
  <si>
    <t>-1898775889</t>
  </si>
  <si>
    <t>15,1*1,015 'Přepočtené koeficientem množství</t>
  </si>
  <si>
    <t>871211211</t>
  </si>
  <si>
    <t>Montáž potrubí z PE100 SDR 11 otevřený výkop svařovaných elektrotvarovkou D 63 x 5,8 mm</t>
  </si>
  <si>
    <t>1655725582</t>
  </si>
  <si>
    <t>"vodovodní řad" 222,1</t>
  </si>
  <si>
    <t>28613173</t>
  </si>
  <si>
    <t>trubka vodovodní PE100 SDR11 se signalizační vrstvou 63x5,8mm</t>
  </si>
  <si>
    <t>1862126628</t>
  </si>
  <si>
    <t>222,1*1,015 'Přepočtené koeficientem množství</t>
  </si>
  <si>
    <t>877171101</t>
  </si>
  <si>
    <t>Montáž elektrospojek na vodovodním potrubí z PE trub d 40</t>
  </si>
  <si>
    <t>1515123205</t>
  </si>
  <si>
    <t>3+2</t>
  </si>
  <si>
    <t>28615970</t>
  </si>
  <si>
    <t>elektrospojka SDR11 PE 100 PN16 D 40mm</t>
  </si>
  <si>
    <t>186174361</t>
  </si>
  <si>
    <t>28614893</t>
  </si>
  <si>
    <t>oblouk 45° SDR11 PE 100 PN16 D 40mm</t>
  </si>
  <si>
    <t>151858479</t>
  </si>
  <si>
    <t>877211101</t>
  </si>
  <si>
    <t>Montáž elektrospojek na vodovodním potrubí z PE trub d 63</t>
  </si>
  <si>
    <t>-1208561484</t>
  </si>
  <si>
    <t>9+2+2+1</t>
  </si>
  <si>
    <t>28615972</t>
  </si>
  <si>
    <t>elektrospojka SDR11 PE 100 PN16 D 63mm</t>
  </si>
  <si>
    <t>1384856201</t>
  </si>
  <si>
    <t>28614895</t>
  </si>
  <si>
    <t>oblouk 45° SDR11 PE 100 PN16 D 63mm</t>
  </si>
  <si>
    <t>-781246146</t>
  </si>
  <si>
    <t>286148R1</t>
  </si>
  <si>
    <t>oblouk 30° SDR11 PE 100 PN16 D 63mm</t>
  </si>
  <si>
    <t>14621591</t>
  </si>
  <si>
    <t>28653R01</t>
  </si>
  <si>
    <t>nákružek lemový PE 100 SDR11 63mm + točivá příruba DN 50</t>
  </si>
  <si>
    <t>1328963743</t>
  </si>
  <si>
    <t>891181112</t>
  </si>
  <si>
    <t>Montáž vodovodních šoupátek otevřený výkop DN 40</t>
  </si>
  <si>
    <t>-1263822377</t>
  </si>
  <si>
    <t>42221320</t>
  </si>
  <si>
    <t>šoupátko pitná voda litina GGG 50 dlouhá stavební dl PN10/16 DN 40x240mm</t>
  </si>
  <si>
    <t>-2087965507</t>
  </si>
  <si>
    <t>42291072</t>
  </si>
  <si>
    <t>souprava zemní pro šoupátka DN 40-50mm Rd 1,5m</t>
  </si>
  <si>
    <t>-1491874015</t>
  </si>
  <si>
    <t>891231112</t>
  </si>
  <si>
    <t>Montáž vodovodních šoupátek otevřený výkop DN 65</t>
  </si>
  <si>
    <t>1867864375</t>
  </si>
  <si>
    <t>42221322</t>
  </si>
  <si>
    <t>šoupátko pitná voda litina GGG 50 dlouhá stavební dl PN10/16 DN 65x270mm</t>
  </si>
  <si>
    <t>207307539</t>
  </si>
  <si>
    <t>42291073</t>
  </si>
  <si>
    <t>souprava zemní pro šoupátka DN 65-80mm Rd 1,5m</t>
  </si>
  <si>
    <t>494874727</t>
  </si>
  <si>
    <t>891239111</t>
  </si>
  <si>
    <t>Montáž navrtávacích pasů na potrubí z jakýchkoli trub DN 65</t>
  </si>
  <si>
    <t>-1085200332</t>
  </si>
  <si>
    <t>"viz TZ a PD" 1</t>
  </si>
  <si>
    <t>42271411</t>
  </si>
  <si>
    <t>pás navrtávací z tvárné litiny DN 65, pro litinové a ocelové potrubí, se závitovým výstupem 1",5/4",6/4",2"</t>
  </si>
  <si>
    <t>-1894013414</t>
  </si>
  <si>
    <t>891241112</t>
  </si>
  <si>
    <t>Montáž vodovodních šoupátek otevřený výkop DN 80</t>
  </si>
  <si>
    <t>-1329229154</t>
  </si>
  <si>
    <t>42221323</t>
  </si>
  <si>
    <t>šoupátko pitná voda litina GGG 50 dlouhá stavební dl PN10/16 DN 80x280mm</t>
  </si>
  <si>
    <t>466669101</t>
  </si>
  <si>
    <t>-1792029363</t>
  </si>
  <si>
    <t>891261112</t>
  </si>
  <si>
    <t>Montáž vodovodních šoupátek otevřený výkop DN 100</t>
  </si>
  <si>
    <t>1627606094</t>
  </si>
  <si>
    <t>891279111</t>
  </si>
  <si>
    <t>Montáž navrtávacích pasů na potrubí z jakýchkoli trub DN 125</t>
  </si>
  <si>
    <t>-1889335492</t>
  </si>
  <si>
    <t>42271419</t>
  </si>
  <si>
    <t>pás navrtávací z tvárné litiny DN 125, pro litinové a ocelové potrubí, se závitovým výstupem 1",5/4",6/4",2"</t>
  </si>
  <si>
    <t>1901869252</t>
  </si>
  <si>
    <t>89155R001</t>
  </si>
  <si>
    <t>Průchodka zdí pro PE D 40</t>
  </si>
  <si>
    <t>305345969</t>
  </si>
  <si>
    <t>892233122</t>
  </si>
  <si>
    <t>Proplach a dezinfekce vodovodního potrubí DN od 40 do 70</t>
  </si>
  <si>
    <t>314817386</t>
  </si>
  <si>
    <t>15,1+222,1</t>
  </si>
  <si>
    <t>892241111</t>
  </si>
  <si>
    <t>Tlaková zkouška vodou potrubí DN do 80</t>
  </si>
  <si>
    <t>909883851</t>
  </si>
  <si>
    <t>892372111</t>
  </si>
  <si>
    <t>Zabezpečení konců potrubí DN do 300 při tlakových zkouškách vodou</t>
  </si>
  <si>
    <t>-1267908787</t>
  </si>
  <si>
    <t>893811261</t>
  </si>
  <si>
    <t>Osazení vodoměrné šachty kruhové z PP obetonované pro statické zatížení D do 1,2 m hl do 1,2 m</t>
  </si>
  <si>
    <t>-1545099061</t>
  </si>
  <si>
    <t>5623057R</t>
  </si>
  <si>
    <t>šachta vodoměrná kruhová 1,2/1,2 m vč. poklopu a víka</t>
  </si>
  <si>
    <t>-1762922549</t>
  </si>
  <si>
    <t>8938R001</t>
  </si>
  <si>
    <t>Vodoměrná sestava</t>
  </si>
  <si>
    <t>kpl</t>
  </si>
  <si>
    <t>1483064944</t>
  </si>
  <si>
    <t>899721111</t>
  </si>
  <si>
    <t>Signalizační vodič DN do 150 mm na potrubí</t>
  </si>
  <si>
    <t>-1083200970</t>
  </si>
  <si>
    <t>899722112</t>
  </si>
  <si>
    <t>Krytí potrubí z plastů výstražnou fólií z PVC 25 cm</t>
  </si>
  <si>
    <t>-1138025733</t>
  </si>
  <si>
    <t>-1599774021</t>
  </si>
  <si>
    <t>01.4 - SO 01.4 Přípojka NN</t>
  </si>
  <si>
    <t>D1 - Montážní materiál a práce</t>
  </si>
  <si>
    <t>Montážní materiál a práce</t>
  </si>
  <si>
    <t>Pol57</t>
  </si>
  <si>
    <t>Pojistková vložka nožová, 63A</t>
  </si>
  <si>
    <t>Pol1</t>
  </si>
  <si>
    <t>Elektroměrová rozvodnice do pilíře, IP43, 1x přímé měření, jistič 40/B/3, jednotarifní 3fáz. Elektroměr 1x přímé měření 25/B/1, dvoutarif, 3F Elektroměr přijímač HDO, jistič 2A/B/1</t>
  </si>
  <si>
    <t>Pol2</t>
  </si>
  <si>
    <t>Ukončení kabelu do 4x50</t>
  </si>
  <si>
    <t>Pol71</t>
  </si>
  <si>
    <t>Výchozí revize</t>
  </si>
  <si>
    <t>Pol61</t>
  </si>
  <si>
    <t>Výkop 35x 80 vč. Záhozu, tř.3</t>
  </si>
  <si>
    <t>Pol62</t>
  </si>
  <si>
    <t>Uzemňovací vodič FeZn 30x4 volně vč. Svorek</t>
  </si>
  <si>
    <t>Pol63</t>
  </si>
  <si>
    <t>Měření zemního odporu</t>
  </si>
  <si>
    <t>Pol64</t>
  </si>
  <si>
    <t>Odvoz zeminy</t>
  </si>
  <si>
    <t>Pol4</t>
  </si>
  <si>
    <t>Trubka ohebná pr. 90, vč. Příslušenství ve výkopu</t>
  </si>
  <si>
    <t>Pol66</t>
  </si>
  <si>
    <t>Kabelové lože 2x 10 cm písku, cihla napříč</t>
  </si>
  <si>
    <t>Pol67</t>
  </si>
  <si>
    <t>PD skutečného provedení</t>
  </si>
  <si>
    <t>Pol68</t>
  </si>
  <si>
    <t>Stavební instalace rozváděčů</t>
  </si>
  <si>
    <t>Pol5</t>
  </si>
  <si>
    <t>Montážní práce ostatní</t>
  </si>
  <si>
    <t>Pol70</t>
  </si>
  <si>
    <t>Úprava povrchu</t>
  </si>
  <si>
    <t>Pol6</t>
  </si>
  <si>
    <t>Výkop 50x 120 vč. Záhozu, tř.3</t>
  </si>
  <si>
    <t>Pol77</t>
  </si>
  <si>
    <t>Výstavba pilíře</t>
  </si>
  <si>
    <t>Pol74</t>
  </si>
  <si>
    <t>Výkop pro základ pilíře</t>
  </si>
  <si>
    <t>Pol75</t>
  </si>
  <si>
    <t>Betonový základ</t>
  </si>
  <si>
    <t>Pol76</t>
  </si>
  <si>
    <t>Materiál pro výstavbu pilíře</t>
  </si>
  <si>
    <t>Pol7</t>
  </si>
  <si>
    <t>Kabel AYKY 4x 50 volně</t>
  </si>
  <si>
    <t>01.5 - SO 01.5 Komunikace a zpevněné plochy</t>
  </si>
  <si>
    <t xml:space="preserve">    5 - Komunikace pozemní</t>
  </si>
  <si>
    <t>122251103</t>
  </si>
  <si>
    <t>Odkopávky a prokopávky nezapažené v hornině třídy těžitelnosti I skupiny 3 objem do 100 m3 strojně</t>
  </si>
  <si>
    <t>1110148185</t>
  </si>
  <si>
    <t>"pod pochozí plochy dlažba"  20*0,1</t>
  </si>
  <si>
    <t>"areálová komunikace asfalt" 180*0,22</t>
  </si>
  <si>
    <t>"příjezdová štěrková komunikace" 930*0,1</t>
  </si>
  <si>
    <t>-1467809709</t>
  </si>
  <si>
    <t>"přebytečný výkopek na skládku" 134,6</t>
  </si>
  <si>
    <t>1051762221</t>
  </si>
  <si>
    <t>134,6*3 'Přepočtené koeficientem množství</t>
  </si>
  <si>
    <t>-564552442</t>
  </si>
  <si>
    <t>134,6*1,8</t>
  </si>
  <si>
    <t>181951112</t>
  </si>
  <si>
    <t>Úprava pláně v hornině třídy těžitelnosti I skupiny 1 až 3 se zhutněním strojně</t>
  </si>
  <si>
    <t>523744417</t>
  </si>
  <si>
    <t>"pochozí plochy dlažba" 20</t>
  </si>
  <si>
    <t>"areálová komunikace asfalt" 180</t>
  </si>
  <si>
    <t>"příjezdová štěrková komunikace" 930</t>
  </si>
  <si>
    <t>"betonová rampa" 3*1,85</t>
  </si>
  <si>
    <t>271542211</t>
  </si>
  <si>
    <t>Podsyp pod základové konstrukce se zhutněním z netříděné štěrkodrtě</t>
  </si>
  <si>
    <t>230449931</t>
  </si>
  <si>
    <t>"betonová rampa" 3*1,85*0,15</t>
  </si>
  <si>
    <t>273322611</t>
  </si>
  <si>
    <t>Základové desky ze ŽB se zvýšenými nároky na prostředí tř. C 30/37</t>
  </si>
  <si>
    <t>1405206930</t>
  </si>
  <si>
    <t>"betonová rampa" 3*1,85*0,25</t>
  </si>
  <si>
    <t>273361821</t>
  </si>
  <si>
    <t>Výztuž základových desek betonářskou ocelí 10 505 (R)</t>
  </si>
  <si>
    <t>-2017503107</t>
  </si>
  <si>
    <t>"betonová rampa" 3*1,85*0,25*0,12</t>
  </si>
  <si>
    <t>Komunikace pozemní</t>
  </si>
  <si>
    <t>564851111A</t>
  </si>
  <si>
    <t>Podklad ze štěrkodrtě ŠD tl 150 mm</t>
  </si>
  <si>
    <t>2062320331</t>
  </si>
  <si>
    <t>564861111A</t>
  </si>
  <si>
    <t>Podklad ze štěrkodrtě ŠD tl 200 mm</t>
  </si>
  <si>
    <t>999940366</t>
  </si>
  <si>
    <t>564871116A</t>
  </si>
  <si>
    <t>Podklad ze štěrkodrtě ŠD tl. 300 mm</t>
  </si>
  <si>
    <t>581588761</t>
  </si>
  <si>
    <t>565145101A</t>
  </si>
  <si>
    <t xml:space="preserve">Asfaltový beton vrstva podkladní ACP 16 (obalované kamenivo OKS) tl 60 mm </t>
  </si>
  <si>
    <t>869212934</t>
  </si>
  <si>
    <t>567122111A</t>
  </si>
  <si>
    <t>Podklad ze směsi stmelené cementem SC C 8/10 (KSC I) tl 120 mm</t>
  </si>
  <si>
    <t>1074236730</t>
  </si>
  <si>
    <t>573311511</t>
  </si>
  <si>
    <t>Prolití podkladu asfaltem v množství 2,5 kg/m2</t>
  </si>
  <si>
    <t>167096325</t>
  </si>
  <si>
    <t>"příjezdová štěrková komunikace" 930*2</t>
  </si>
  <si>
    <t>573312411</t>
  </si>
  <si>
    <t>Prolití podkladu asfaltem v množství 5 kg/m2</t>
  </si>
  <si>
    <t>-1845803425</t>
  </si>
  <si>
    <t>574381112</t>
  </si>
  <si>
    <t>Penetrační makadam hrubý PMH tl 100 mm</t>
  </si>
  <si>
    <t>-1428666299</t>
  </si>
  <si>
    <t>577134111A</t>
  </si>
  <si>
    <t xml:space="preserve">Asfaltový beton vrstva obrusná ACO 11 (ABS) tř. I tl 40 mm </t>
  </si>
  <si>
    <t>1579231984</t>
  </si>
  <si>
    <t>5789011R1</t>
  </si>
  <si>
    <t>Ruční zaštěrkování fr. 16/22 mm tl. 30 mm</t>
  </si>
  <si>
    <t>309860399</t>
  </si>
  <si>
    <t>5789011R2</t>
  </si>
  <si>
    <t>Ruční zaštěrkování fr. 8/16 mm tl. 30 mm</t>
  </si>
  <si>
    <t>2055300523</t>
  </si>
  <si>
    <t>5789011R3</t>
  </si>
  <si>
    <t>Ruční zaštěrkování fr. 4/8 mm tl. 30 mm</t>
  </si>
  <si>
    <t>1741494121</t>
  </si>
  <si>
    <t>596211110</t>
  </si>
  <si>
    <t>Kladení zámkové dlažby komunikací pro pěší ručně tl 60 mm skupiny A pl do 50 m2</t>
  </si>
  <si>
    <t>1180455764</t>
  </si>
  <si>
    <t>592450R1</t>
  </si>
  <si>
    <t>dlažba betonová tl 50 mm</t>
  </si>
  <si>
    <t>1594425762</t>
  </si>
  <si>
    <t>914111111</t>
  </si>
  <si>
    <t>Montáž svislé dopravní značky do velikosti 1 m2 objímkami na sloupek nebo konzolu</t>
  </si>
  <si>
    <t>-392338680</t>
  </si>
  <si>
    <t>2+1</t>
  </si>
  <si>
    <t>40445622</t>
  </si>
  <si>
    <t>informativní značky provozní IP1-IP3, IP4b-IP7, IP10a, b 750x750mm</t>
  </si>
  <si>
    <t>-549414346</t>
  </si>
  <si>
    <t>"IP10a" 1</t>
  </si>
  <si>
    <t>40445650R</t>
  </si>
  <si>
    <t>dodatkové tabulky (mimo dopravní obsluhu)</t>
  </si>
  <si>
    <t>-65316752</t>
  </si>
  <si>
    <t>40445619</t>
  </si>
  <si>
    <t>zákazové, příkazové dopravní značky B1-B34, C1-15 500mm</t>
  </si>
  <si>
    <t>-977724068</t>
  </si>
  <si>
    <t>"B1" 1</t>
  </si>
  <si>
    <t>914511111</t>
  </si>
  <si>
    <t>Montáž sloupku dopravních značek délky do 3,5 m s betonovým základem</t>
  </si>
  <si>
    <t>-869669773</t>
  </si>
  <si>
    <t>40445235R</t>
  </si>
  <si>
    <t>sloupek pro dopravní značku vč. betonové patky</t>
  </si>
  <si>
    <t>1422362019</t>
  </si>
  <si>
    <t>916131213</t>
  </si>
  <si>
    <t>Osazení silničního obrubníku betonového stojatého s boční opěrou do lože z betonu prostého</t>
  </si>
  <si>
    <t>1943631830</t>
  </si>
  <si>
    <t>"ABO 13-10" 20+6+4+20+8+10</t>
  </si>
  <si>
    <t>59217019</t>
  </si>
  <si>
    <t>obrubník betonový chodníkový 1000x100x200mm</t>
  </si>
  <si>
    <t>-847890603</t>
  </si>
  <si>
    <t>998225111</t>
  </si>
  <si>
    <t>Přesun hmot pro pozemní komunikace s krytem z kamene, monolitickým betonovým nebo živičným</t>
  </si>
  <si>
    <t>-1801439602</t>
  </si>
  <si>
    <t>01.6 - SO 01.6 Oplocení</t>
  </si>
  <si>
    <t>131212532</t>
  </si>
  <si>
    <t>Hloubení jamek objem do 0,5 m3 v nesoudržných horninách třídy těžitelnosti I skupiny 3 ručně</t>
  </si>
  <si>
    <t>-325670404</t>
  </si>
  <si>
    <t>"pro patky sloupků"</t>
  </si>
  <si>
    <t>0,45*0,45*0,75*34</t>
  </si>
  <si>
    <t>"pro bránu" (0,45*0,45*0,75*4)</t>
  </si>
  <si>
    <t>1223972391</t>
  </si>
  <si>
    <t>"výkopek na skládku" 5,572</t>
  </si>
  <si>
    <t>1089123344</t>
  </si>
  <si>
    <t>5,572*1,8</t>
  </si>
  <si>
    <t>275313911</t>
  </si>
  <si>
    <t>Základové patky z betonu tř. C 30/37</t>
  </si>
  <si>
    <t>-2095255408</t>
  </si>
  <si>
    <t>"pro sloupky"</t>
  </si>
  <si>
    <t>338171121</t>
  </si>
  <si>
    <t>Osazování sloupků a vzpěr plotových ocelových v přes 2 do 2,6 m se zalitím MC</t>
  </si>
  <si>
    <t>-1778160921</t>
  </si>
  <si>
    <t>"viz PD a TZ"</t>
  </si>
  <si>
    <t>34+4</t>
  </si>
  <si>
    <t>5534226R11</t>
  </si>
  <si>
    <t>sloupek plotový průběžný vč. nátěru 2600/108x4,0</t>
  </si>
  <si>
    <t>763275807</t>
  </si>
  <si>
    <t>55342263R</t>
  </si>
  <si>
    <t>sloupek plotový průběžný  2600/48x1,5mm vč. nátěru</t>
  </si>
  <si>
    <t>1503931744</t>
  </si>
  <si>
    <t>55342256R</t>
  </si>
  <si>
    <t>sloupek plotový rohový  2750/38x1,5mm vč. nátěru</t>
  </si>
  <si>
    <t>-1409942327</t>
  </si>
  <si>
    <t>348101250</t>
  </si>
  <si>
    <t>Osazení vrat nebo vrátek k oplocení na ocelové sloupky pl přes 8 do 10 m2</t>
  </si>
  <si>
    <t>-508865080</t>
  </si>
  <si>
    <t>553424R23</t>
  </si>
  <si>
    <t>branka s výplní pletivem 1000x1900 mm a bezpečnostním zámkem</t>
  </si>
  <si>
    <t>-1837467158</t>
  </si>
  <si>
    <t>553424R25</t>
  </si>
  <si>
    <t>Dvoukřídlá brána s výplní pletivem 4000 x1900 mm a bezpečnostním zámkem</t>
  </si>
  <si>
    <t>1413227590</t>
  </si>
  <si>
    <t>348401130</t>
  </si>
  <si>
    <t>Montáž oplocení ze strojového pletiva s napínacími dráty v přes 1,6 do 2,0 m</t>
  </si>
  <si>
    <t>-460183277</t>
  </si>
  <si>
    <t>((30+22)*2)-5</t>
  </si>
  <si>
    <t>313275042</t>
  </si>
  <si>
    <t>pletivo poplastované čtvercová oka 50 mm x 2,2 mm x 180 cm</t>
  </si>
  <si>
    <t>-1701292262</t>
  </si>
  <si>
    <t>998232110</t>
  </si>
  <si>
    <t>Přesun hmot pro oplocení zděné z cihel nebo tvárnic v do 3 m</t>
  </si>
  <si>
    <t>541730655</t>
  </si>
  <si>
    <t>01.7 - SO 01.7 Terénní a sadové úpravy</t>
  </si>
  <si>
    <t>121151123</t>
  </si>
  <si>
    <t>Sejmutí ornice plochy přes 500 m2 tl vrstvy do 200 mm strojně</t>
  </si>
  <si>
    <t>411449320</t>
  </si>
  <si>
    <t>"viz TZ a PD" 2200</t>
  </si>
  <si>
    <t>153651255</t>
  </si>
  <si>
    <t>"ornice na mezideponíí a zpět" (2200*0,2)+(1100*0,2)</t>
  </si>
  <si>
    <t>-1515542235</t>
  </si>
  <si>
    <t>"ornice" 1100*0,2</t>
  </si>
  <si>
    <t>181151311</t>
  </si>
  <si>
    <t>Plošná úprava terénu přes 500 m2 zemina skupiny 1 až 4 nerovnosti přes 50 do 100 mm v rovinně a svahu do 1:5</t>
  </si>
  <si>
    <t>648875981</t>
  </si>
  <si>
    <t>"zatravnění" 1100</t>
  </si>
  <si>
    <t>181351113</t>
  </si>
  <si>
    <t>Rozprostření ornice tl vrstvy do 200 mm pl přes 500 m2 v rovině nebo ve svahu do 1:5 strojně</t>
  </si>
  <si>
    <t>-1975493227</t>
  </si>
  <si>
    <t>181411121</t>
  </si>
  <si>
    <t>Založení lučního trávníku výsevem pl do 1000 m2 v rovině a ve svahu do 1:5</t>
  </si>
  <si>
    <t>-1560143261</t>
  </si>
  <si>
    <t>00572470</t>
  </si>
  <si>
    <t>osivo směs travní univerzál</t>
  </si>
  <si>
    <t>-1093108911</t>
  </si>
  <si>
    <t>1100*0,015 'Přepočtené koeficientem množství</t>
  </si>
  <si>
    <t>-1354188549</t>
  </si>
  <si>
    <t>02 - SO 02 Kanalizace</t>
  </si>
  <si>
    <t xml:space="preserve">    997 - Přesun sutě</t>
  </si>
  <si>
    <t>M - Práce a dodávky M</t>
  </si>
  <si>
    <t xml:space="preserve">    23-M - Montáže potrubí</t>
  </si>
  <si>
    <t>112151013R</t>
  </si>
  <si>
    <t>Volné kácení stromů s rozřezáním a odvětvením D kmene do 300 mm , odvozem a likvidací</t>
  </si>
  <si>
    <t>1075877499</t>
  </si>
  <si>
    <t>113107223</t>
  </si>
  <si>
    <t>Odstranění podkladu z kameniva drceného tl přes 200 do 300 mm strojně pl přes 200 m2</t>
  </si>
  <si>
    <t>-116032030</t>
  </si>
  <si>
    <t>"asfalt. komunikace SÚS" (1,6*1075)+(1,2*100)</t>
  </si>
  <si>
    <t>"MK asfalt" (1,0*2993)+(0,6*400)</t>
  </si>
  <si>
    <t>"MK štěrk" (1,0*198)</t>
  </si>
  <si>
    <t>113107242</t>
  </si>
  <si>
    <t>Odstranění podkladu živičného tl přes 50 do 100 mm strojně pl přes 200 m2</t>
  </si>
  <si>
    <t>-1551958357</t>
  </si>
  <si>
    <t>113107244</t>
  </si>
  <si>
    <t>Odstranění podkladu živičného tl přes 150 do 200 mm strojně pl přes 200 m2</t>
  </si>
  <si>
    <t>-1495296423</t>
  </si>
  <si>
    <t>-233443102</t>
  </si>
  <si>
    <t>24*60</t>
  </si>
  <si>
    <t>1082451229</t>
  </si>
  <si>
    <t>119001401</t>
  </si>
  <si>
    <t>Dočasné zajištění potrubí ocelového nebo litinového DN do 200 mm</t>
  </si>
  <si>
    <t>1006213822</t>
  </si>
  <si>
    <t>(1,0*40)+(0,6*113)</t>
  </si>
  <si>
    <t>119001411</t>
  </si>
  <si>
    <t>Dočasné zajištění potrubí betonového, ŽB nebo kameninového DN do 200 mm</t>
  </si>
  <si>
    <t>1341550168</t>
  </si>
  <si>
    <t>(1,0*9)+(0,6*30)</t>
  </si>
  <si>
    <t>119001412</t>
  </si>
  <si>
    <t>Dočasné zajištění potrubí betonového, ŽB nebo kameninového DN přes 200 do 500 mm</t>
  </si>
  <si>
    <t>-1637797101</t>
  </si>
  <si>
    <t>(1,0*30)</t>
  </si>
  <si>
    <t>119001413R</t>
  </si>
  <si>
    <t>Dočasné zajištění potrubí betonového, ŽB nebo kameninového DN do 700 mm</t>
  </si>
  <si>
    <t>-751258389</t>
  </si>
  <si>
    <t>(1,0*6)</t>
  </si>
  <si>
    <t>119001421</t>
  </si>
  <si>
    <t>Dočasné zajištění kabelů a kabelových tratí ze 3 volně ložených kabelů</t>
  </si>
  <si>
    <t>-1064378480</t>
  </si>
  <si>
    <t>(1,0*51)+(0,6*143)</t>
  </si>
  <si>
    <t>121151113</t>
  </si>
  <si>
    <t>Sejmutí ornice plochy do 500 m2 tl vrstvy do 200 mm strojně</t>
  </si>
  <si>
    <t>-615423861</t>
  </si>
  <si>
    <t>"zatravnění" (1,0*245)+(0,6*500)</t>
  </si>
  <si>
    <t>131251201</t>
  </si>
  <si>
    <t>Hloubení jam zapažených v hornině třídy těžitelnosti I skupiny 3 objem do 20 m3 strojně</t>
  </si>
  <si>
    <t>292482749</t>
  </si>
  <si>
    <t>"startovací a cílové jámy protlaku pod vodotečí"</t>
  </si>
  <si>
    <t>"stoka A1" (4,0*2,0*4,2)+(2,0*2,0*4,2)</t>
  </si>
  <si>
    <t>"stoka A3C" (4,0*2,0*3,4)+(2,0*2,0*3,4)</t>
  </si>
  <si>
    <t>"hor 3 60%" 91,2*0,6</t>
  </si>
  <si>
    <t>131351201</t>
  </si>
  <si>
    <t>Hloubení jam zapažených v hornině třídy těžitelnosti II skupiny 4 objem do 20 m3 strojně</t>
  </si>
  <si>
    <t>524257420</t>
  </si>
  <si>
    <t>"hor 4 40%" 91,2*0,4</t>
  </si>
  <si>
    <t>132254207</t>
  </si>
  <si>
    <t>Hloubení zapažených rýh š do 2000 mm v hornině třídy těžitelnosti I skupiny 3 objem přes 5000 m3</t>
  </si>
  <si>
    <t>-353066173</t>
  </si>
  <si>
    <t>"řad A" (1,0*3,9*205)+(1,0*3,2*73)+(1,0*2,65*222)+(1,0*2,4*346,8)</t>
  </si>
  <si>
    <t>"řad A1" (1,0*3,4*22)+(1,0*2,3*62,3)</t>
  </si>
  <si>
    <t>"řad A2" (1,0*3,55*35)+(1,0*2,55*87)+(1,0*2,25*171,3)</t>
  </si>
  <si>
    <t>"řad A2a" (1,0*2,3*125)+(1,0*3,9*113)+(1,0*2,9*93)</t>
  </si>
  <si>
    <t>"řad A2a1" (1,0*2,4*43,0)</t>
  </si>
  <si>
    <t>"řad A3" (1,0*4,2*51)+(1,0*3,55*65)+(1,0*2,6*103)+(1,0*2,3*141,3)</t>
  </si>
  <si>
    <t>"řad A3a" (1,0*3,15*26)+(1,0*2,35*45,5)</t>
  </si>
  <si>
    <t>"řad A3b" (1,0*3,25*20)+(1,0*2,2*191,7)</t>
  </si>
  <si>
    <t>"řad A3c" (1,0*2,75*69)+(1,0*2,3*133)</t>
  </si>
  <si>
    <t>"řad A3c1" (1,0*2,8*45)+(1,0*2,2*100)+(1,0*2,3*352,8)</t>
  </si>
  <si>
    <t>"řad A3c1a" (1,0*2,45*47,3)</t>
  </si>
  <si>
    <t>"řad A3c2" (1,0*2,3*120,5)</t>
  </si>
  <si>
    <t>"řad A3c3" (1,0*2,25*144,4)</t>
  </si>
  <si>
    <t>"řad A3d" (1,0*2,85*39)+(1,0*2,3*256)</t>
  </si>
  <si>
    <t>"řad A4" (1,0*2,7*6,2)</t>
  </si>
  <si>
    <t>"řad A5" (1,0*2,3*35,0)</t>
  </si>
  <si>
    <t>"řad A6" (1,0*2,3*41,9)</t>
  </si>
  <si>
    <t>"řad A6a" (1,0*2,15*21,0)</t>
  </si>
  <si>
    <t>"řad A7" (1,0*2,35*70,8)</t>
  </si>
  <si>
    <t>"řad A8" (1,0*2,65*31)+(1,0*2,25*167,3)</t>
  </si>
  <si>
    <t>"řad A9" (1,0*2,2*46)+(1,0*2,9*36,2)</t>
  </si>
  <si>
    <t>"řad B" (1,0*4,15*18)+(1,0*4,15*72)+(1,0*3,1*72)+(1,0*2,85*42)+(1,0*3,0*61)+(1,0*2,65*128,8)</t>
  </si>
  <si>
    <t>"řad B1" (1,0*2,35*132,3)</t>
  </si>
  <si>
    <t>"řad B2" (1,0*2,45*55,2)</t>
  </si>
  <si>
    <t>"rozšíření pro šachty" (1,5*2,5*184*2,7)</t>
  </si>
  <si>
    <t>"gravitační přípojky" (0,6*2,6*915,36)</t>
  </si>
  <si>
    <t>"tlakové přípojky" (0,6*2,5*52,5)</t>
  </si>
  <si>
    <t xml:space="preserve">"odpočet povrchů" </t>
  </si>
  <si>
    <t xml:space="preserve"> -((1,0*0,53*1075)+(1,0*0,31*2993)+(1,0*0,3*198)+(1,0*0,2*245))</t>
  </si>
  <si>
    <t xml:space="preserve"> -((0,6*0,53*100)+(0,6*0,31*400)+(0,6*0,3*20)+(0,6*0,2*480))</t>
  </si>
  <si>
    <t>"hor 3 60%" 13641,807*0,6</t>
  </si>
  <si>
    <t>132354207</t>
  </si>
  <si>
    <t>Hloubení zapažených rýh š do 2000 mm v hornině třídy těžitelnosti II skupiny 4 objem přes 5000 m3</t>
  </si>
  <si>
    <t>-1558298027</t>
  </si>
  <si>
    <t>"hor 4 40%" 13641,807*0,4</t>
  </si>
  <si>
    <t>139001101</t>
  </si>
  <si>
    <t>Příplatek za ztížení vykopávky v blízkosti podzemního vedení</t>
  </si>
  <si>
    <t>1299672350</t>
  </si>
  <si>
    <t>(1,1*1,6*136,8)+(1,3*1,8*107,8)+(1,3*1,8*27)+(2,0*2,5*30)+(2,1*2,6*6)</t>
  </si>
  <si>
    <t>141721223</t>
  </si>
  <si>
    <t>Řízený zemní protlak délky do 50 m hl do 6 m se zatažením potrubí průměru vrtu přes 450 do 500 mm v hornině třídy těžitelnosti I a II skupiny 1 až 4</t>
  </si>
  <si>
    <t>180860802</t>
  </si>
  <si>
    <t>"protlak pod vodotečí"</t>
  </si>
  <si>
    <t>"stoka A1" 14,6</t>
  </si>
  <si>
    <t>"stoka A3c" 9,2</t>
  </si>
  <si>
    <t>140111R5</t>
  </si>
  <si>
    <t>trubka ocelová D 508x8 mm</t>
  </si>
  <si>
    <t>-1676979958</t>
  </si>
  <si>
    <t>151101102</t>
  </si>
  <si>
    <t>Zřízení příložného pažení a rozepření stěn rýh hl přes 2 do 4 m</t>
  </si>
  <si>
    <t>708951173</t>
  </si>
  <si>
    <t>"DN 300"</t>
  </si>
  <si>
    <t>"řad A" (2*3,9*205)+(2*3,2*73)+(2*2,65*222)+(2*2,4*346,8)</t>
  </si>
  <si>
    <t>"řad A1" (2*3,4*22)+(2*2,3*62,3)</t>
  </si>
  <si>
    <t>"řad A2" (2*3,55*35)+(2*2,55*87)+(2*2,25*171,3)</t>
  </si>
  <si>
    <t>"řad A2a" (2*2,3*125)+(2*3,9*113)+(2*2,9*93)</t>
  </si>
  <si>
    <t>"řad A2a1" (2*2,4*43,0)</t>
  </si>
  <si>
    <t>"řad A3" (2*3,55*65)+(2*2,6*103)+(2*2,3*141,3)</t>
  </si>
  <si>
    <t>"řad A3a" (2*3,15*26)+(2*2,35*45,5)</t>
  </si>
  <si>
    <t>"řad A3b" (2*3,25*20)+(2*2,2*191,7)</t>
  </si>
  <si>
    <t>"řad A3c" (2*2,75*69)+(2*2,3*133)</t>
  </si>
  <si>
    <t>"řad A3c1" (2*2,8*45)+(2*2,2*100)+(2*2,3*352,8)</t>
  </si>
  <si>
    <t>"řad A3c1a" (2*2,45*47,3)</t>
  </si>
  <si>
    <t>"řad A3c2" (2*2,3*120,5)</t>
  </si>
  <si>
    <t>"řad A3c3" (2*2,25*144,4)</t>
  </si>
  <si>
    <t>"řad A3d" (2*2,85*39)+(2*2,3*256)</t>
  </si>
  <si>
    <t>"řad A4" (2*2,7*6,2)</t>
  </si>
  <si>
    <t>"řad A5" (2*2,3*35,0)</t>
  </si>
  <si>
    <t>"řad A6" (2*2,3*41,9)</t>
  </si>
  <si>
    <t>"řad A6a" (2*2,15*21,0)</t>
  </si>
  <si>
    <t>"řad A7" (2*2,35*70,8)</t>
  </si>
  <si>
    <t>"řad A8" (2*2,65*31)+(2*2,25*167,3)</t>
  </si>
  <si>
    <t>"řad A9" (2*2,2*46)+(2*2,9*36,2)</t>
  </si>
  <si>
    <t>"řad B" (2*3,1*72)+(2*2,85*42)+(2*3,0*61)+(2*2,65*128,8)</t>
  </si>
  <si>
    <t>"řad B1" (2*2,35*132,3)</t>
  </si>
  <si>
    <t>"řad B2" (2*2,45*55,2)</t>
  </si>
  <si>
    <t>"rozšíření pro šachty" (1,5*2*184*2,7)</t>
  </si>
  <si>
    <t>"gravitační přípojky" (2*2,6*915,36)</t>
  </si>
  <si>
    <t>"tlakové přípojky" (2*2,5*52,5)</t>
  </si>
  <si>
    <t>151101112</t>
  </si>
  <si>
    <t>Odstranění příložného pažení a rozepření stěn rýh hl přes 2 do 4 m</t>
  </si>
  <si>
    <t>1820198538</t>
  </si>
  <si>
    <t>151101201</t>
  </si>
  <si>
    <t>Zřízení příložného pažení stěn výkopu hl do 4 m</t>
  </si>
  <si>
    <t>1180927939</t>
  </si>
  <si>
    <t>"stoka A3c" ((4,0+2,0)*2*3,4)+((2,0+2,0)*2*3,4)</t>
  </si>
  <si>
    <t>151101202</t>
  </si>
  <si>
    <t>Zřízení příložného pažení stěn výkopu hl přes 4 do 8 m</t>
  </si>
  <si>
    <t>-1203629082</t>
  </si>
  <si>
    <t>"stoka A1" ((4,0+2,0)*2*4,2)+((2,0+2,0)*2*4,2)</t>
  </si>
  <si>
    <t>151101211</t>
  </si>
  <si>
    <t>Odstranění příložného pažení stěn hl do 4 m</t>
  </si>
  <si>
    <t>-1592029789</t>
  </si>
  <si>
    <t>151101212</t>
  </si>
  <si>
    <t>Odstranění příložného pažení stěn hl přes 4 do 8 m</t>
  </si>
  <si>
    <t>-1875122330</t>
  </si>
  <si>
    <t>151101301</t>
  </si>
  <si>
    <t>Zřízení rozepření stěn při pažení příložném hl do 4 m</t>
  </si>
  <si>
    <t>1982482229</t>
  </si>
  <si>
    <t>"stoka A3c" (4,0*2,0*3,4)+(2,0*2,0*3,4)</t>
  </si>
  <si>
    <t>151101302</t>
  </si>
  <si>
    <t>Zřízení rozepření stěn při pažení příložném hl přes 4 do 8 m</t>
  </si>
  <si>
    <t>-1198556862</t>
  </si>
  <si>
    <t>151101311</t>
  </si>
  <si>
    <t>Odstranění rozepření stěn při pažení příložném hl do 4 m</t>
  </si>
  <si>
    <t>-1145167605</t>
  </si>
  <si>
    <t>151101312</t>
  </si>
  <si>
    <t>Odstranění rozepření stěn při pažení příložném hl přes 4 do 8 m</t>
  </si>
  <si>
    <t>1505047947</t>
  </si>
  <si>
    <t>151201103</t>
  </si>
  <si>
    <t>Zřízení zátažného pažení a rozepření stěn rýh hl přes 4 do 8 m</t>
  </si>
  <si>
    <t>1467460822</t>
  </si>
  <si>
    <t>"řad A3" (2*4,2*51)</t>
  </si>
  <si>
    <t>"řad B" (2*4,15*18)+(2*4,15*72)</t>
  </si>
  <si>
    <t>151201113</t>
  </si>
  <si>
    <t>Odstranění zátažného pažení a rozepření stěn rýh hl přes 4 do 8 m</t>
  </si>
  <si>
    <t>1676974620</t>
  </si>
  <si>
    <t>287033572</t>
  </si>
  <si>
    <t>8185,084*0,7*0,03</t>
  </si>
  <si>
    <t>1251175763</t>
  </si>
  <si>
    <t>5456,723*0,7*0,03</t>
  </si>
  <si>
    <t>1852613622</t>
  </si>
  <si>
    <t>"zásyp zeminou na mezideponii a zpět" 8185,084*2</t>
  </si>
  <si>
    <t>"obsyp šp" 2413,603</t>
  </si>
  <si>
    <t>"ornice na mezideponii a zpět" 109,0*2</t>
  </si>
  <si>
    <t>162351123</t>
  </si>
  <si>
    <t>Vodorovné přemístění přes 50 do 500 m výkopku/sypaniny z hornin třídy těžitelnosti II skupiny 4 a 5</t>
  </si>
  <si>
    <t>2097439256</t>
  </si>
  <si>
    <t>"zásyp zeminou na mezideponii a zpět"</t>
  </si>
  <si>
    <t>(10110,735-8185,084)*2</t>
  </si>
  <si>
    <t>1061911314</t>
  </si>
  <si>
    <t>"přebytečný výkopek na skládku"</t>
  </si>
  <si>
    <t>(5456,723-1925,651)</t>
  </si>
  <si>
    <t>-1952868661</t>
  </si>
  <si>
    <t>3531,072*3 'Přepočtené koeficientem množství</t>
  </si>
  <si>
    <t>134674618</t>
  </si>
  <si>
    <t>"zásyp zeminou " 8185,084</t>
  </si>
  <si>
    <t>"obsyp šp" 2422,297</t>
  </si>
  <si>
    <t>"ornice" 109,0*2</t>
  </si>
  <si>
    <t>167151112</t>
  </si>
  <si>
    <t>Nakládání výkopku z hornin třídy těžitelnosti II skupiny 4 a 5 přes 100 m3</t>
  </si>
  <si>
    <t>538137744</t>
  </si>
  <si>
    <t>"zásyp"</t>
  </si>
  <si>
    <t>(10110,735-8185,084)</t>
  </si>
  <si>
    <t>171103R1</t>
  </si>
  <si>
    <t>separační těsnící jílové hrázky</t>
  </si>
  <si>
    <t>1592950027</t>
  </si>
  <si>
    <t>"cca po 30 m - proti prodění podzemní vody podél potrubí"</t>
  </si>
  <si>
    <t>((1,0*0,5*1,2)-0,08)*150</t>
  </si>
  <si>
    <t>-1531079302</t>
  </si>
  <si>
    <t>3531,0728*1,8</t>
  </si>
  <si>
    <t>1181225939</t>
  </si>
  <si>
    <t>"hloubení rýh" 13641,807</t>
  </si>
  <si>
    <t>"odpočet vytlačená kubatura" -((1,0*0,69*4497,7)+(0,6*0,55*915,36)+(0,6*0,34*52,5)+(1,12*184))</t>
  </si>
  <si>
    <t>"hloubení startovacích a cílových jam" 91,2</t>
  </si>
  <si>
    <t>-1365918296</t>
  </si>
  <si>
    <t>"DN 300" ((1,0*0,54)-0,06)*4497,7</t>
  </si>
  <si>
    <t>"gravitační přípojky DN 150" (0,6*0,45*915,36)</t>
  </si>
  <si>
    <t>"tlakové přípojky DN 40" (0,6*0,24*52,5)</t>
  </si>
  <si>
    <t>58337331</t>
  </si>
  <si>
    <t>štěrkopísek frakce 0/22</t>
  </si>
  <si>
    <t>-1368178145</t>
  </si>
  <si>
    <t>2413,603*2,0</t>
  </si>
  <si>
    <t>181351103</t>
  </si>
  <si>
    <t>Rozprostření ornice tl vrstvy do 200 mm pl přes 100 do 500 m2 v rovině nebo ve svahu do 1:5 strojně</t>
  </si>
  <si>
    <t>574930521</t>
  </si>
  <si>
    <t>1983568788</t>
  </si>
  <si>
    <t>750925801</t>
  </si>
  <si>
    <t>545*0,015 'Přepočtené koeficientem množství</t>
  </si>
  <si>
    <t>181951111</t>
  </si>
  <si>
    <t>Úprava pláně v hornině třídy těžitelnosti I skupiny 1 až 3 bez zhutnění strojně</t>
  </si>
  <si>
    <t>-125523910</t>
  </si>
  <si>
    <t>-1839871242</t>
  </si>
  <si>
    <t>"asfalt. komunikace SÚS" (1,0*1075)+(0,6*100)</t>
  </si>
  <si>
    <t>212752101</t>
  </si>
  <si>
    <t>Trativod z drenážních trubek korugovaných PE-HD SN 4 perforace 360° včetně lože otevřený výkop DN 100 pro liniové stavby</t>
  </si>
  <si>
    <t>385938780</t>
  </si>
  <si>
    <t>4521,2-(14,6+9,2)</t>
  </si>
  <si>
    <t>-37536509</t>
  </si>
  <si>
    <t>"kanalizační šachty" 1,5*1,5*0,15*184</t>
  </si>
  <si>
    <t>-2020311774</t>
  </si>
  <si>
    <t>"DN 300" 4521,5</t>
  </si>
  <si>
    <t>-1913222130</t>
  </si>
  <si>
    <t>"DN 300" (1,0*0,15*4497,7)</t>
  </si>
  <si>
    <t>"gravitační přípojky DN 150" (0,6*0,1*915,16)</t>
  </si>
  <si>
    <t>"tlakové přípojky DN 40" (0,6*0,1*52,5)</t>
  </si>
  <si>
    <t>"kanalizační šachty" (1,5*1,5*0,1*184)</t>
  </si>
  <si>
    <t>452112112</t>
  </si>
  <si>
    <t>Osazení betonových prstenců nebo rámů v do 100 mm</t>
  </si>
  <si>
    <t>357110640</t>
  </si>
  <si>
    <t>11+30+44+51</t>
  </si>
  <si>
    <t>59224184</t>
  </si>
  <si>
    <t>prstenec šachtový vyrovnávací betonový 625x120x40mm</t>
  </si>
  <si>
    <t>-1140089656</t>
  </si>
  <si>
    <t>59224185</t>
  </si>
  <si>
    <t>prstenec šachtový vyrovnávací betonový 625x120x60mm</t>
  </si>
  <si>
    <t>-1155281494</t>
  </si>
  <si>
    <t>59224176</t>
  </si>
  <si>
    <t>prstenec šachtový vyrovnávací betonový 625x120x80mm</t>
  </si>
  <si>
    <t>-2023784365</t>
  </si>
  <si>
    <t>59224187</t>
  </si>
  <si>
    <t>prstenec šachtový vyrovnávací betonový 625x120x100mm</t>
  </si>
  <si>
    <t>-1096596914</t>
  </si>
  <si>
    <t>452112122</t>
  </si>
  <si>
    <t>Osazení betonových prstenců nebo rámů v do 200 mm</t>
  </si>
  <si>
    <t>861948426</t>
  </si>
  <si>
    <t>98+2+8</t>
  </si>
  <si>
    <t>59224188</t>
  </si>
  <si>
    <t>prstenec šachtový vyrovnávací betonový 625x120x120mm</t>
  </si>
  <si>
    <t>-44700067</t>
  </si>
  <si>
    <t>59224R81</t>
  </si>
  <si>
    <t>prstenec šachtový vyrovnávací betonový 625x120x150mm</t>
  </si>
  <si>
    <t>-1702840062</t>
  </si>
  <si>
    <t>59224R82</t>
  </si>
  <si>
    <t>prstenec šachtový vyrovnávací betonový 625x120x200mm</t>
  </si>
  <si>
    <t>743970334</t>
  </si>
  <si>
    <t>1523013593</t>
  </si>
  <si>
    <t>565175103A</t>
  </si>
  <si>
    <t xml:space="preserve">Asfaltový beton vrstva podkladní ACP 16 (obalované kamenivo OKS) tl 120 mm </t>
  </si>
  <si>
    <t>-4365613</t>
  </si>
  <si>
    <t>573111112A</t>
  </si>
  <si>
    <t>Postřik živičný infiltrační s posypem z asfaltu</t>
  </si>
  <si>
    <t>-2015186319</t>
  </si>
  <si>
    <t>573231108A</t>
  </si>
  <si>
    <t>Postřik živičný spojovací ze silniční emulze v množství</t>
  </si>
  <si>
    <t>-1646198058</t>
  </si>
  <si>
    <t>577155111A</t>
  </si>
  <si>
    <t xml:space="preserve">Asfaltový beton vrstva obrusná ACO 16 (ABH) tl 60 mm </t>
  </si>
  <si>
    <t>1594411931</t>
  </si>
  <si>
    <t>577166111A</t>
  </si>
  <si>
    <t>Asfaltový beton vrstva ložní ACL 22 (ABVH) tl 70 mm</t>
  </si>
  <si>
    <t>404372136</t>
  </si>
  <si>
    <t>871185201</t>
  </si>
  <si>
    <t>Montáž kanalizačního potrubí z PE SDR11 otevřený výkop svařovaných elektrotvarovkou D 40x3,7 mm</t>
  </si>
  <si>
    <t>-1499179681</t>
  </si>
  <si>
    <t>"tlakové přípojky" 52,5</t>
  </si>
  <si>
    <t>28613682</t>
  </si>
  <si>
    <t>potrubí dvouvrstvé PE100 RC se signalizační vrstvou SDR11 40x3,7mm dl 12m</t>
  </si>
  <si>
    <t>494759814</t>
  </si>
  <si>
    <t>52,5*1,015 'Přepočtené koeficientem množství</t>
  </si>
  <si>
    <t>871310310</t>
  </si>
  <si>
    <t>Montáž kanalizačního potrubí hladkého plnostěnného SN 10 z polypropylenu DN 150</t>
  </si>
  <si>
    <t>2123900307</t>
  </si>
  <si>
    <t>"gravitační přípojky" 947,56</t>
  </si>
  <si>
    <t>"neuznatelné" -32,2</t>
  </si>
  <si>
    <t>28617025</t>
  </si>
  <si>
    <t>trubka kanalizační PP plnostěnná třívrstvá DN 150x1000mm SN12</t>
  </si>
  <si>
    <t>-1896687567</t>
  </si>
  <si>
    <t>915,36*1,015 'Přepočtené koeficientem množství</t>
  </si>
  <si>
    <t>871370310</t>
  </si>
  <si>
    <t>Montáž kanalizačního potrubí hladkého plnostěnného SN 10 z polypropylenu DN 300</t>
  </si>
  <si>
    <t>-2036033432</t>
  </si>
  <si>
    <t>"řad A" 846,8</t>
  </si>
  <si>
    <t>"řad A1" 101,6</t>
  </si>
  <si>
    <t>"řad A2" 293,3</t>
  </si>
  <si>
    <t>"řad A2a" 331,0</t>
  </si>
  <si>
    <t>"řad A2a1" 43,0</t>
  </si>
  <si>
    <t>"řad A3" 360,3</t>
  </si>
  <si>
    <t>"řad A3a"71,5</t>
  </si>
  <si>
    <t>"řad A3b" 111,7</t>
  </si>
  <si>
    <t>"řad A3c" 220,0</t>
  </si>
  <si>
    <t>"řad A3c1" 497,8</t>
  </si>
  <si>
    <t>"řad A3c1a" 47,3</t>
  </si>
  <si>
    <t>"řad A3c2" 120,5</t>
  </si>
  <si>
    <t>"řad A3c3" 144,4</t>
  </si>
  <si>
    <t>"řad A3d" 295,0</t>
  </si>
  <si>
    <t>"řad A4" 6,2</t>
  </si>
  <si>
    <t>"řad A5" 35,0</t>
  </si>
  <si>
    <t>"řad A6" 41,9</t>
  </si>
  <si>
    <t>"řad A6a" 21,0</t>
  </si>
  <si>
    <t>"řad A7" 70,8</t>
  </si>
  <si>
    <t>"řad A8" 198,3</t>
  </si>
  <si>
    <t>"řad A9" 82,8</t>
  </si>
  <si>
    <t>"řad B" 393,8</t>
  </si>
  <si>
    <t>"řad B1" 132,3</t>
  </si>
  <si>
    <t>"řad B2" 55,2</t>
  </si>
  <si>
    <t>28617028</t>
  </si>
  <si>
    <t>trubka kanalizační PP plnostěnná třívrstvá DN 300x1000mm SN12</t>
  </si>
  <si>
    <t>1787810829</t>
  </si>
  <si>
    <t>4521,5*1,015 'Přepočtené koeficientem množství</t>
  </si>
  <si>
    <t>877310310</t>
  </si>
  <si>
    <t>Montáž kolen na kanalizačním potrubí z PP trub hladkých plnostěnných DN 150</t>
  </si>
  <si>
    <t>-844547947</t>
  </si>
  <si>
    <t>"gravitační přípojky" 177</t>
  </si>
  <si>
    <t>28617172R</t>
  </si>
  <si>
    <t>koleno kanalizační PP SN12 30° DN 150</t>
  </si>
  <si>
    <t>-1291094597</t>
  </si>
  <si>
    <t>177*1,015 'Přepočtené koeficientem množství</t>
  </si>
  <si>
    <t>877370320</t>
  </si>
  <si>
    <t>Montáž odboček na kanalizačním potrubí z PP trub hladkých plnostěnných DN 300</t>
  </si>
  <si>
    <t>-832172661</t>
  </si>
  <si>
    <t>28617214r</t>
  </si>
  <si>
    <t>odbočka kanalizační PP SN12 45° DN 300/150</t>
  </si>
  <si>
    <t>-862391642</t>
  </si>
  <si>
    <t>633815657</t>
  </si>
  <si>
    <t>-1319728905</t>
  </si>
  <si>
    <t>892372121</t>
  </si>
  <si>
    <t>Tlaková zkouška vzduchem potrubí DN 300 těsnícím vakem ucpávkovým</t>
  </si>
  <si>
    <t>-913725882</t>
  </si>
  <si>
    <t>-1696346600</t>
  </si>
  <si>
    <t>93+108+85+1+2</t>
  </si>
  <si>
    <t>59224161</t>
  </si>
  <si>
    <t>skruž kanalizační s ocelovými stupadly 100x50x12cm</t>
  </si>
  <si>
    <t>592178541</t>
  </si>
  <si>
    <t>59224162</t>
  </si>
  <si>
    <t>skruž kanalizační s ocelovými stupadly 100x100x12cm</t>
  </si>
  <si>
    <t>-327585463</t>
  </si>
  <si>
    <t>592242R100</t>
  </si>
  <si>
    <t>skruž kanalizační s ocelovými stupadly 120x100x15cm</t>
  </si>
  <si>
    <t>-361326835</t>
  </si>
  <si>
    <t>592242R050</t>
  </si>
  <si>
    <t>skruž kanalizační s ocelovými stupadly 120x50x15cm</t>
  </si>
  <si>
    <t>-1352919257</t>
  </si>
  <si>
    <t>59224160</t>
  </si>
  <si>
    <t>skruž kanalizační s ocelovými stupadly 100x25x12cm</t>
  </si>
  <si>
    <t>-879970836</t>
  </si>
  <si>
    <t>59224348</t>
  </si>
  <si>
    <t>těsnění elastomerové pro spojení šachetních dílů DN 1000</t>
  </si>
  <si>
    <t>1822944006</t>
  </si>
  <si>
    <t>59224341</t>
  </si>
  <si>
    <t>těsnění elastomerové pro spojení šachetních dílů DN 1200</t>
  </si>
  <si>
    <t>370873780</t>
  </si>
  <si>
    <t>59224340</t>
  </si>
  <si>
    <t>těsnění elastomerové pro spojení šachetních dílů DN 800</t>
  </si>
  <si>
    <t>-1572769542</t>
  </si>
  <si>
    <t>894412411</t>
  </si>
  <si>
    <t>Osazení betonových nebo železobetonových dílců pro šachty skruží přechodových</t>
  </si>
  <si>
    <t>-1854860867</t>
  </si>
  <si>
    <t>182</t>
  </si>
  <si>
    <t>59224168</t>
  </si>
  <si>
    <t>skruž betonová přechodová 62,5/100x60x12cm, stupadla poplastovaná kapsová</t>
  </si>
  <si>
    <t>385783558</t>
  </si>
  <si>
    <t>-285790296</t>
  </si>
  <si>
    <t>133+1+1+48+1</t>
  </si>
  <si>
    <t>59224R01</t>
  </si>
  <si>
    <t>dno betonové šachtové TBZ-Q.1 300/600</t>
  </si>
  <si>
    <t>-611647953</t>
  </si>
  <si>
    <t>59224R02</t>
  </si>
  <si>
    <t>dno betonové šachtové TBZ-Q.1 150/600</t>
  </si>
  <si>
    <t>145474632</t>
  </si>
  <si>
    <t>59224R03</t>
  </si>
  <si>
    <t>dno betonové šachtové TBZ-Q.1 300/800</t>
  </si>
  <si>
    <t>-1560890876</t>
  </si>
  <si>
    <t>59224R04</t>
  </si>
  <si>
    <t>dno betonové šachtové TBZ-Q.1 300/1000</t>
  </si>
  <si>
    <t>192083119</t>
  </si>
  <si>
    <t>59224R05</t>
  </si>
  <si>
    <t>dno betonové šachtové TBZ-Q.1 800-1200</t>
  </si>
  <si>
    <t>550985468</t>
  </si>
  <si>
    <t>774365821</t>
  </si>
  <si>
    <t>592243R1</t>
  </si>
  <si>
    <t>deska betonová zákrytová 100/62,5x20cm</t>
  </si>
  <si>
    <t>1030484534</t>
  </si>
  <si>
    <t>59224421</t>
  </si>
  <si>
    <t>deska betonová přechodová šachty DN 1200 kanalizační 147/100x25cm</t>
  </si>
  <si>
    <t>1043186000</t>
  </si>
  <si>
    <t>89441R11</t>
  </si>
  <si>
    <t>Domovní čerpací jímka - prefa vč. technologie</t>
  </si>
  <si>
    <t>-1939179105</t>
  </si>
  <si>
    <t>"viz TZ a PD" 2</t>
  </si>
  <si>
    <t>1490901985</t>
  </si>
  <si>
    <t>184</t>
  </si>
  <si>
    <t>55241R10</t>
  </si>
  <si>
    <t xml:space="preserve">poklop kanalizační litinový DN 625  D 400  s ventilem a odvětráním, zámkem </t>
  </si>
  <si>
    <t>290484084</t>
  </si>
  <si>
    <t>899911240</t>
  </si>
  <si>
    <t>Kluzná objímka výšky 25 mm vnějšího průměru potrubí přes 500 mm do 549 mm</t>
  </si>
  <si>
    <t>-1757729684</t>
  </si>
  <si>
    <t>899913165</t>
  </si>
  <si>
    <t>Uzavírací manžeta chráničky potrubí DN 300 x 500</t>
  </si>
  <si>
    <t>172271088</t>
  </si>
  <si>
    <t>919112212</t>
  </si>
  <si>
    <t>Řezání spár pro vytvoření komůrky š 10 mm hl 20 mm pro těsnící zálivku v živičném krytu</t>
  </si>
  <si>
    <t>1636365807</t>
  </si>
  <si>
    <t>(1075+100+2993+400)*2</t>
  </si>
  <si>
    <t>919122111</t>
  </si>
  <si>
    <t>Těsnění spár zálivkou za tepla pro komůrky š 10 mm hl 20 mm s těsnicím profilem</t>
  </si>
  <si>
    <t>266514107</t>
  </si>
  <si>
    <t>919735111</t>
  </si>
  <si>
    <t>Řezání stávajícího živičného krytu hl do 50 mm</t>
  </si>
  <si>
    <t>746171331</t>
  </si>
  <si>
    <t>997</t>
  </si>
  <si>
    <t>Přesun sutě</t>
  </si>
  <si>
    <t>997221551</t>
  </si>
  <si>
    <t>Vodorovná doprava suti ze sypkých materiálů do 1 km</t>
  </si>
  <si>
    <t>-822852774</t>
  </si>
  <si>
    <t>"kamenivo" 2319,24</t>
  </si>
  <si>
    <t>997221559</t>
  </si>
  <si>
    <t>Příplatek ZKD 1 km u vodorovné dopravy suti ze sypkých materiálů</t>
  </si>
  <si>
    <t>1615419870</t>
  </si>
  <si>
    <t>2319,24*9 'Přepočtené koeficientem množství</t>
  </si>
  <si>
    <t>997221561</t>
  </si>
  <si>
    <t>Vodorovná doprava suti z kusových materiálů do 1 km</t>
  </si>
  <si>
    <t>-1434806819</t>
  </si>
  <si>
    <t>"asfalt" 711,26+828</t>
  </si>
  <si>
    <t>997221569</t>
  </si>
  <si>
    <t>Příplatek ZKD 1 km u vodorovné dopravy suti z kusových materiálů</t>
  </si>
  <si>
    <t>-851779778</t>
  </si>
  <si>
    <t>1539,26*9 'Přepočtené koeficientem množství</t>
  </si>
  <si>
    <t>997221873</t>
  </si>
  <si>
    <t>Poplatek za uložení stavebního odpadu na recyklační skládce (skládkovné) zeminy a kamení zatříděného do Katalogu odpadů pod kódem 17 05 04</t>
  </si>
  <si>
    <t>994145487</t>
  </si>
  <si>
    <t>997221875</t>
  </si>
  <si>
    <t>Poplatek za uložení stavebního odpadu na recyklační skládce (skládkovné) asfaltového bez obsahu dehtu zatříděného do Katalogu odpadů pod kódem 17 03 02</t>
  </si>
  <si>
    <t>1158085830</t>
  </si>
  <si>
    <t>1894244458</t>
  </si>
  <si>
    <t>495143212</t>
  </si>
  <si>
    <t>Práce a dodávky M</t>
  </si>
  <si>
    <t>23-M</t>
  </si>
  <si>
    <t>Montáže potrubí</t>
  </si>
  <si>
    <t>230200123</t>
  </si>
  <si>
    <t>Nasunutí potrubní sekce do ocelové chráničky DN 300</t>
  </si>
  <si>
    <t>1883445355</t>
  </si>
  <si>
    <t>02_X - SO 02_X Kanalizace - neuznatelné náklady</t>
  </si>
  <si>
    <t>113154332</t>
  </si>
  <si>
    <t>Frézování živičného krytu tl 40 mm pruh š přes 1 do 2 m pl přes 1000 do 10000 m2 bez překážek v trase</t>
  </si>
  <si>
    <t>523111198</t>
  </si>
  <si>
    <t>"asfalt. komunikace SÚS" (3,5*1075)+(1,2*50)</t>
  </si>
  <si>
    <t>1828803791</t>
  </si>
  <si>
    <t>(0,6*7)</t>
  </si>
  <si>
    <t>-440861540</t>
  </si>
  <si>
    <t>-589077939</t>
  </si>
  <si>
    <t>"gravitační přípojky" (0,6*2,6*32,2)</t>
  </si>
  <si>
    <t>"hor 3 60%" 50,232*0,6</t>
  </si>
  <si>
    <t>-1285895304</t>
  </si>
  <si>
    <t>"hor 4 40%" 50,232*0,4</t>
  </si>
  <si>
    <t>-1249834970</t>
  </si>
  <si>
    <t>(1,1*1,6*4,2)+(1,3*1,8*4,2)</t>
  </si>
  <si>
    <t>-185358338</t>
  </si>
  <si>
    <t>"gravitační přípojky" (2*2,6*32,2)</t>
  </si>
  <si>
    <t>1719741943</t>
  </si>
  <si>
    <t>-1877385835</t>
  </si>
  <si>
    <t>"zásyp zeminou na mezideponii a zpět" 30,139*2</t>
  </si>
  <si>
    <t>"obsyp šp" 8,694</t>
  </si>
  <si>
    <t>1269857113</t>
  </si>
  <si>
    <t>(39,606-30,139)*2</t>
  </si>
  <si>
    <t>-1863994701</t>
  </si>
  <si>
    <t>(20,093-9,467)</t>
  </si>
  <si>
    <t>453547316</t>
  </si>
  <si>
    <t>10,626*3 'Přepočtené koeficientem množství</t>
  </si>
  <si>
    <t>-1533195971</t>
  </si>
  <si>
    <t>"zásyp zeminou" 30,139</t>
  </si>
  <si>
    <t>1518753265</t>
  </si>
  <si>
    <t>(39,606-30,139)</t>
  </si>
  <si>
    <t>192804179</t>
  </si>
  <si>
    <t>10,626*1,8</t>
  </si>
  <si>
    <t>-315209110</t>
  </si>
  <si>
    <t>"hloubení rýh" 50,232</t>
  </si>
  <si>
    <t>"odpočet vytlačená kubatura" -((0,6*0,55*32,2))</t>
  </si>
  <si>
    <t>985447314</t>
  </si>
  <si>
    <t>"gravitační přípojky DN 150" (0,6*0,45*32,2)</t>
  </si>
  <si>
    <t>221029925</t>
  </si>
  <si>
    <t>8,693*2,0</t>
  </si>
  <si>
    <t>72860049</t>
  </si>
  <si>
    <t>"gravitační přípojky DN 150" (0,6*0,1*32,2)</t>
  </si>
  <si>
    <t>9058628</t>
  </si>
  <si>
    <t>-10124642</t>
  </si>
  <si>
    <t>-901040165</t>
  </si>
  <si>
    <t>-614934857</t>
  </si>
  <si>
    <t xml:space="preserve">"gravitační přípojky" </t>
  </si>
  <si>
    <t>"na stoce A3C1" 4,82</t>
  </si>
  <si>
    <t>"na stoce A3c3" 3,6+3,73+3,46+2,76</t>
  </si>
  <si>
    <t>"na stoce B" 5,94+7,89</t>
  </si>
  <si>
    <t>-1499082119</t>
  </si>
  <si>
    <t>32,2*1,015 'Přepočtené koeficientem množství</t>
  </si>
  <si>
    <t>36151667</t>
  </si>
  <si>
    <t>"frézování" 351,67</t>
  </si>
  <si>
    <t>2079575704</t>
  </si>
  <si>
    <t>351,67*9 'Přepočtené koeficientem množství</t>
  </si>
  <si>
    <t>1334885353</t>
  </si>
  <si>
    <t>-379891385</t>
  </si>
  <si>
    <t>-318927093</t>
  </si>
  <si>
    <t>03 - SO 03 Výtlačný řad z ČS</t>
  </si>
  <si>
    <t>-1048734652</t>
  </si>
  <si>
    <t>777767350</t>
  </si>
  <si>
    <t>1430981562</t>
  </si>
  <si>
    <t>0,8*1</t>
  </si>
  <si>
    <t>-908900216</t>
  </si>
  <si>
    <t>-308738567</t>
  </si>
  <si>
    <t>"zatravnění" 0,8*312</t>
  </si>
  <si>
    <t>1532568929</t>
  </si>
  <si>
    <t>"výtlak" (0,8*1,95*22)+(0,8*1,7*289,8)</t>
  </si>
  <si>
    <t>"odpočet povrchů" -(0,8*0,2*311,8)</t>
  </si>
  <si>
    <t>-1241472770</t>
  </si>
  <si>
    <t>(1,1*1,6*0,8)+(1,3*1,8*0,8)</t>
  </si>
  <si>
    <t>1466668495</t>
  </si>
  <si>
    <t>"výtlak" (2*1,95*22)+(2*1,7*289,8)</t>
  </si>
  <si>
    <t>-1823059448</t>
  </si>
  <si>
    <t>-1548172954</t>
  </si>
  <si>
    <t>"zásyp zeminou na mezideponii a zpět" 283,773*2</t>
  </si>
  <si>
    <t>"obsyp šp" 69,843</t>
  </si>
  <si>
    <t>"ornice na mezideponii a zpět" 49,92*2</t>
  </si>
  <si>
    <t>1098648465</t>
  </si>
  <si>
    <t>"přebytečný výkopek na skládku" 378,56-283,773</t>
  </si>
  <si>
    <t>1717622032</t>
  </si>
  <si>
    <t>94,787*3 'Přepočtené koeficientem množství</t>
  </si>
  <si>
    <t>1809679493</t>
  </si>
  <si>
    <t>"zásyp zeminou " 283,773</t>
  </si>
  <si>
    <t>"ornice" 49,92</t>
  </si>
  <si>
    <t>-14945404</t>
  </si>
  <si>
    <t>94,787*1,8</t>
  </si>
  <si>
    <t>-1491865271</t>
  </si>
  <si>
    <t>"hloubení rýh" 378,56</t>
  </si>
  <si>
    <t>"odpočet vytlačená kubatura" -(0,8*0,38*311,8)</t>
  </si>
  <si>
    <t>1810782160</t>
  </si>
  <si>
    <t>"DN 75" 0,8*0,28*311,8</t>
  </si>
  <si>
    <t>-1361516949</t>
  </si>
  <si>
    <t>69,843*2</t>
  </si>
  <si>
    <t>-833844108</t>
  </si>
  <si>
    <t>-1768591291</t>
  </si>
  <si>
    <t>-202592511</t>
  </si>
  <si>
    <t>249,6*0,015 'Přepočtené koeficientem množství</t>
  </si>
  <si>
    <t>-1177867337</t>
  </si>
  <si>
    <t>-2062416371</t>
  </si>
  <si>
    <t>0,8*0,1*311,8</t>
  </si>
  <si>
    <t>871235201R</t>
  </si>
  <si>
    <t>Montáž kanalizačního potrubí z PE SDR11 otevřený výkop svařovaných elektrotvarovkou D 75x6,8 mm, vč. tvarovek</t>
  </si>
  <si>
    <t>-724603449</t>
  </si>
  <si>
    <t>"výtlak" 311,8</t>
  </si>
  <si>
    <t>28613383</t>
  </si>
  <si>
    <t>potrubí kanalizační tlakové PE100 SDR11 návin se signalizační vrstvou 75x6,8mm</t>
  </si>
  <si>
    <t>1637425491</t>
  </si>
  <si>
    <t>311,8*1,015 'Přepočtené koeficientem množství</t>
  </si>
  <si>
    <t>877235201</t>
  </si>
  <si>
    <t>Montáž elektrospojek na kanalizačním potrubí z PE trub d 75</t>
  </si>
  <si>
    <t>-29144981</t>
  </si>
  <si>
    <t>4+2+4</t>
  </si>
  <si>
    <t>28615973</t>
  </si>
  <si>
    <t>elektrospojka SDR11 PE 100 PN16 D 75mm</t>
  </si>
  <si>
    <t>-934314498</t>
  </si>
  <si>
    <t>286531R1</t>
  </si>
  <si>
    <t>nákružek lemový PE 100 SDR11 75mm  + točivá příruba d 75 mm</t>
  </si>
  <si>
    <t>-695876624</t>
  </si>
  <si>
    <t>286149R5</t>
  </si>
  <si>
    <t>tvarovka  30° PE 100 PN16 D 75mm</t>
  </si>
  <si>
    <t>-2113502158</t>
  </si>
  <si>
    <t>877235210</t>
  </si>
  <si>
    <t>Montáž elektrokolen 45° na kanalizačním potrubí z PE trub d 75</t>
  </si>
  <si>
    <t>1949115680</t>
  </si>
  <si>
    <t>28614947</t>
  </si>
  <si>
    <t>elektrokoleno 45° PE 100 PN16 D 75mm</t>
  </si>
  <si>
    <t>64263041</t>
  </si>
  <si>
    <t>877235212</t>
  </si>
  <si>
    <t>Montáž elektrokolen 90° na kanalizačním potrubí z PE trub d 75</t>
  </si>
  <si>
    <t>1898820798</t>
  </si>
  <si>
    <t>28653056</t>
  </si>
  <si>
    <t>elektrokoleno 90° PE 100 D 75mm</t>
  </si>
  <si>
    <t>1917607545</t>
  </si>
  <si>
    <t>891212222</t>
  </si>
  <si>
    <t>Montáž kanalizačních šoupátek s ručním kolečkem v šachtách DN 50</t>
  </si>
  <si>
    <t>-1904960730</t>
  </si>
  <si>
    <t>42221R01</t>
  </si>
  <si>
    <t>šoupátko odpadní voda litina deskové dl PN10/16 DN 50 mm</t>
  </si>
  <si>
    <t>-890231830</t>
  </si>
  <si>
    <t>891212631</t>
  </si>
  <si>
    <t>Montáž ventilů kanalizačních odvzdušňovacích přírubových DN 50</t>
  </si>
  <si>
    <t>144230496</t>
  </si>
  <si>
    <t>42213017</t>
  </si>
  <si>
    <t>ventil odvzdušňovací/zavzdušňovací přírubový PN 16, odpadní voda DN 50</t>
  </si>
  <si>
    <t>-1128029385</t>
  </si>
  <si>
    <t>891212695</t>
  </si>
  <si>
    <t>Příplatek za montáž ventilů v objektech DN od 50 do 200</t>
  </si>
  <si>
    <t>-1279539648</t>
  </si>
  <si>
    <t>216673756</t>
  </si>
  <si>
    <t>311,8</t>
  </si>
  <si>
    <t>89442R1</t>
  </si>
  <si>
    <t>Vzdušníková šachta  - dodávka a montáž</t>
  </si>
  <si>
    <t>-395276921</t>
  </si>
  <si>
    <t>2019021610</t>
  </si>
  <si>
    <t>899722113</t>
  </si>
  <si>
    <t>Krytí potrubí z plastů výstražnou fólií z PVC 34cm</t>
  </si>
  <si>
    <t>1088201926</t>
  </si>
  <si>
    <t>-159806043</t>
  </si>
  <si>
    <t>-60224999</t>
  </si>
  <si>
    <t>04 - SO 04 Čerpací stanice ČS 1</t>
  </si>
  <si>
    <t>113151111</t>
  </si>
  <si>
    <t>Rozebrání zpevněných ploch ze silničních dílců</t>
  </si>
  <si>
    <t>-967230823</t>
  </si>
  <si>
    <t>"pod ohlubňový rám</t>
  </si>
  <si>
    <t>"ČS1" 1,0*2,0*4</t>
  </si>
  <si>
    <t>386731596</t>
  </si>
  <si>
    <t>-940844371</t>
  </si>
  <si>
    <t>122251102</t>
  </si>
  <si>
    <t>Odkopávky a prokopávky nezapažené v hornině třídy těžitelnosti I skupiny 3 objem do 50 m3 strojně</t>
  </si>
  <si>
    <t>298785524</t>
  </si>
  <si>
    <t>"pod příjezdovou komunikaci a zámkovou dlažbu"</t>
  </si>
  <si>
    <t xml:space="preserve"> (((3,8*15,5)+(5*4*0,5*2))*0,15)+(9,75*0,25)</t>
  </si>
  <si>
    <t>-1552820204</t>
  </si>
  <si>
    <t>0,45*0,45*0,75*16</t>
  </si>
  <si>
    <t>"pro bránu" (0,45*0,45*0,75*3)</t>
  </si>
  <si>
    <t>144171111</t>
  </si>
  <si>
    <t>Ražení šachet svislých hl do 15 m I stupeň ražnosti mokrá průřez do 10 m2</t>
  </si>
  <si>
    <t>1787365893</t>
  </si>
  <si>
    <t>"ČS1" (2,065*2,065*3,14*4,7)</t>
  </si>
  <si>
    <t>154075423</t>
  </si>
  <si>
    <t>Pažení výrubu šachty ocelové pažnice ponechané mokrá</t>
  </si>
  <si>
    <t>1518682637</t>
  </si>
  <si>
    <t>"ČS1" (6,28*2*4,7)</t>
  </si>
  <si>
    <t>154077241</t>
  </si>
  <si>
    <t>Konstrukce výstroje šachet typová K dočasně mokrá montáž</t>
  </si>
  <si>
    <t>1901335426</t>
  </si>
  <si>
    <t>"důlní výztuž" 284,7*6</t>
  </si>
  <si>
    <t>"třmeny, závěsné háky" 161,5+148,0</t>
  </si>
  <si>
    <t>154077242</t>
  </si>
  <si>
    <t>Konstrukce výstroje šachet typová K dočasně mokrá demontáž</t>
  </si>
  <si>
    <t>-932202368</t>
  </si>
  <si>
    <t>154077341</t>
  </si>
  <si>
    <t>Konstrukce výstroje šachet netypová dočasně mokrá montáž</t>
  </si>
  <si>
    <t>-265432104</t>
  </si>
  <si>
    <t>"ohlubňové rámy I200"</t>
  </si>
  <si>
    <t>(242,0+202,5)</t>
  </si>
  <si>
    <t>13010722</t>
  </si>
  <si>
    <t>ocel profilová jakost S235JR (11 375) průřez I (IPN) 200</t>
  </si>
  <si>
    <t>907877847</t>
  </si>
  <si>
    <t>444,5*0,001</t>
  </si>
  <si>
    <t>0,445*1,05 'Přepočtené koeficientem množství</t>
  </si>
  <si>
    <t>-580811074</t>
  </si>
  <si>
    <t>"výkopek na skládku" 14,273+62,931+2,886</t>
  </si>
  <si>
    <t>-1121265971</t>
  </si>
  <si>
    <t>80,09*1,8</t>
  </si>
  <si>
    <t>144,162*3 'Přepočtené koeficientem množství</t>
  </si>
  <si>
    <t>181912112</t>
  </si>
  <si>
    <t>Úprava pláně v hornině třídy těžitelnosti I skupiny 3 se zhutněním ručně</t>
  </si>
  <si>
    <t>-170486834</t>
  </si>
  <si>
    <t>"zámková dlažba" 9,75</t>
  </si>
  <si>
    <t>"příjezdová komunikace" (3,8*15,5)+(5*4*0,5*2)</t>
  </si>
  <si>
    <t>216905111</t>
  </si>
  <si>
    <t>Očištění lícních ploch šachet</t>
  </si>
  <si>
    <t>347307241</t>
  </si>
  <si>
    <t>216906111</t>
  </si>
  <si>
    <t>Očištění nezapaženého dna šachet</t>
  </si>
  <si>
    <t>-1274184386</t>
  </si>
  <si>
    <t>"ČS1" (2,0*2,0*3,14)</t>
  </si>
  <si>
    <t>271572211</t>
  </si>
  <si>
    <t>Podsyp pod základové konstrukce se zhutněním z netříděného štěrkopísku</t>
  </si>
  <si>
    <t>759415314</t>
  </si>
  <si>
    <t>"ČS1" (2,0*2,0*3,14*0,2)</t>
  </si>
  <si>
    <t>9355829</t>
  </si>
  <si>
    <t>"ČS1" (2,0*2,0*3,14*0,1)</t>
  </si>
  <si>
    <t>527632969</t>
  </si>
  <si>
    <t>291211111</t>
  </si>
  <si>
    <t>Zřízení plochy ze silničních panelů do lože tl 50 mm z kameniva</t>
  </si>
  <si>
    <t>182881828</t>
  </si>
  <si>
    <t>"pod ohlubňový rám"</t>
  </si>
  <si>
    <t>59381136</t>
  </si>
  <si>
    <t>panel silniční 2,00x1,00x0,15m</t>
  </si>
  <si>
    <t>894017801</t>
  </si>
  <si>
    <t xml:space="preserve">"5x obratovost" </t>
  </si>
  <si>
    <t>-1700367749</t>
  </si>
  <si>
    <t>10+6</t>
  </si>
  <si>
    <t>sloupek plotový průběžný 2600/48x1,5mm vč. nátěru</t>
  </si>
  <si>
    <t>-792782131</t>
  </si>
  <si>
    <t>-815335940</t>
  </si>
  <si>
    <t>-276317729</t>
  </si>
  <si>
    <t>339921131</t>
  </si>
  <si>
    <t>Osazování betonových palisád do betonového základu v řadě výšky prvku do 0,5 m</t>
  </si>
  <si>
    <t>-641724642</t>
  </si>
  <si>
    <t>"kolem zámkové dlažby" 4*4</t>
  </si>
  <si>
    <t>59228419</t>
  </si>
  <si>
    <t>palisáda betonová tyčová hranatá barevná 110x110x600mm</t>
  </si>
  <si>
    <t>953763736</t>
  </si>
  <si>
    <t>16*9</t>
  </si>
  <si>
    <t>-1697684454</t>
  </si>
  <si>
    <t>1237420494</t>
  </si>
  <si>
    <t>-1203832317</t>
  </si>
  <si>
    <t>-927378909</t>
  </si>
  <si>
    <t>380311861</t>
  </si>
  <si>
    <t>Kompletní konstrukce ČOV, nádrží, vodojemů nebo kanálů z betonu prostého tř. C 25/30 tl přes 80 do 150 mm</t>
  </si>
  <si>
    <t>-761720509</t>
  </si>
  <si>
    <t xml:space="preserve">"spádový beton" </t>
  </si>
  <si>
    <t>"ČS1" (1,25*1,25*3,14*0,25)</t>
  </si>
  <si>
    <t>-473193933</t>
  </si>
  <si>
    <t>-452908694</t>
  </si>
  <si>
    <t>Prolití podkladu asfaltem v množství do  2,5 kg/m2</t>
  </si>
  <si>
    <t>1045727012</t>
  </si>
  <si>
    <t>"příjezdová komunikace" ((3,8*15,5)+(5*4*0,5*2))*2</t>
  </si>
  <si>
    <t>558470237</t>
  </si>
  <si>
    <t>-1184370336</t>
  </si>
  <si>
    <t>Ruční zaštěrkování fr. 16/22 mm</t>
  </si>
  <si>
    <t>902810244</t>
  </si>
  <si>
    <t>Ruční zaštěrkování fr. 8/16 mm</t>
  </si>
  <si>
    <t>1257217033</t>
  </si>
  <si>
    <t>Ruční zaštěrkování fr. 4/8 mm</t>
  </si>
  <si>
    <t>-561857750</t>
  </si>
  <si>
    <t>596211110A</t>
  </si>
  <si>
    <t xml:space="preserve">Kladení zámkové dlažby komunikací pro pěší tl 60 mm </t>
  </si>
  <si>
    <t>-1501890904</t>
  </si>
  <si>
    <t>59245015R</t>
  </si>
  <si>
    <t>dlažba zámková tl. 60 mm</t>
  </si>
  <si>
    <t>-1181083711</t>
  </si>
  <si>
    <t>8944 CS</t>
  </si>
  <si>
    <t>čerpací stanice DN 2500 mm v. 4400  mm tl. 160 mm vč. stropní desky - dodávka a montáž</t>
  </si>
  <si>
    <t>-747820485</t>
  </si>
  <si>
    <t>"CS1" 1</t>
  </si>
  <si>
    <t>8944113R1</t>
  </si>
  <si>
    <t>čerpací jímka DN 300 mm v 750 mm - dodávka a montáž</t>
  </si>
  <si>
    <t>-259201269</t>
  </si>
  <si>
    <t>"čerpací jímka" 1</t>
  </si>
  <si>
    <t>89962012R</t>
  </si>
  <si>
    <t>Obetonování  šachty betonem prostým tř. C 16/20</t>
  </si>
  <si>
    <t>874886367</t>
  </si>
  <si>
    <t>"CS 1" ((3,14*2,0*2,0)-(3,14*1,4*1,4))*4,4</t>
  </si>
  <si>
    <t>-609760637</t>
  </si>
  <si>
    <t>"ČS1" (1,25*1,25*3,14*3,99)</t>
  </si>
  <si>
    <t>08211321</t>
  </si>
  <si>
    <t>voda pitná pro ostatní odběratele</t>
  </si>
  <si>
    <t>-18270729</t>
  </si>
  <si>
    <t>953961R12</t>
  </si>
  <si>
    <t>Kotvy chemickým tmelem M 10 hl 140 mm do betonu, ŽB nebo kamene s vyvrtáním otvoru</t>
  </si>
  <si>
    <t>-1091317615</t>
  </si>
  <si>
    <t>"Z3" 8</t>
  </si>
  <si>
    <t>"Z5" 6</t>
  </si>
  <si>
    <t>"Z8" 8</t>
  </si>
  <si>
    <t>977151117</t>
  </si>
  <si>
    <t>Jádrové vrty diamantovými korunkami do stavebních materiálů D přes 80 do 90 mm</t>
  </si>
  <si>
    <t>-1585391787</t>
  </si>
  <si>
    <t>"ČS1" 0,16</t>
  </si>
  <si>
    <t>977151118</t>
  </si>
  <si>
    <t>Jádrové vrty diamantovými korunkami do stavebních materiálů D přes 90 do 100 mm</t>
  </si>
  <si>
    <t>338055977</t>
  </si>
  <si>
    <t>"ČS1" 0,16*3</t>
  </si>
  <si>
    <t>977151131</t>
  </si>
  <si>
    <t>Jádrové vrty diamantovými korunkami do stavebních materiálů D přes 350 do 400 mm</t>
  </si>
  <si>
    <t>-2070591351</t>
  </si>
  <si>
    <t>-789110557</t>
  </si>
  <si>
    <t>76799 Z01</t>
  </si>
  <si>
    <t>Litinový šachtový uzamykatelný poklop 600x600 mm s rámem - dodávka a montáž</t>
  </si>
  <si>
    <t>2080798521</t>
  </si>
  <si>
    <t>"Z1" 1</t>
  </si>
  <si>
    <t>76799 Z02</t>
  </si>
  <si>
    <t>Litinový šachtový uzamykatelný poklop 900x900 mm s rámem - dodávka a montáž</t>
  </si>
  <si>
    <t>-699791763</t>
  </si>
  <si>
    <t>"Z2" 1</t>
  </si>
  <si>
    <t>76799 Z03</t>
  </si>
  <si>
    <t>ocelová plošina - nerez - dodávka a montáž</t>
  </si>
  <si>
    <t>1589264060</t>
  </si>
  <si>
    <t>"Z3" 126,2</t>
  </si>
  <si>
    <t>76799 Z04</t>
  </si>
  <si>
    <t>ocelová trubkové zábradlí plošiny - nerez - dodávka a montáž</t>
  </si>
  <si>
    <t>-999656924</t>
  </si>
  <si>
    <t>"Z4" 39,07</t>
  </si>
  <si>
    <t>76799 Z05</t>
  </si>
  <si>
    <t>ocelová žebřík na plošinu - nerez - dodávka a montáž</t>
  </si>
  <si>
    <t>2133167948</t>
  </si>
  <si>
    <t>"Z5" 22,73</t>
  </si>
  <si>
    <t>76799 Z06</t>
  </si>
  <si>
    <t>ocelová žebřík z plošiny - nerez - dodávka a montáž</t>
  </si>
  <si>
    <t>-1435341546</t>
  </si>
  <si>
    <t>"Z6" 34,45</t>
  </si>
  <si>
    <t>76799 Z07</t>
  </si>
  <si>
    <t>montážní patka zvedacího zařízení - žárově zinkovaná ocel - dodávka a montáž</t>
  </si>
  <si>
    <t>165397360</t>
  </si>
  <si>
    <t>"Z7" 6,57</t>
  </si>
  <si>
    <t>76799 Z08</t>
  </si>
  <si>
    <t>vedení česlicového koše - nerez - dodávka a montáž</t>
  </si>
  <si>
    <t>1303578682</t>
  </si>
  <si>
    <t>"Z8" 64,34</t>
  </si>
  <si>
    <t>76799 Z09</t>
  </si>
  <si>
    <t>Vstupní teleskopická tyč dl. 1800 mm - nerez - dodávka a montáž</t>
  </si>
  <si>
    <t>884376330</t>
  </si>
  <si>
    <t>"Z9" 6,39</t>
  </si>
  <si>
    <t>76799 Z55</t>
  </si>
  <si>
    <t>česlicový koš - ocel - dodávka a montáž</t>
  </si>
  <si>
    <t>-1382209411</t>
  </si>
  <si>
    <t>36,79</t>
  </si>
  <si>
    <t>475644438</t>
  </si>
  <si>
    <t>-1549248675</t>
  </si>
  <si>
    <t>05 - SO 05 Přípojka NN pro ČS 1</t>
  </si>
  <si>
    <t>Pol80</t>
  </si>
  <si>
    <t>Pojistková vložka nožová, 50A</t>
  </si>
  <si>
    <t>Pol8</t>
  </si>
  <si>
    <t>Elektroměrová rozvodnice do pilíře, IP43, přímé měř. jistič 20/B/3, jednotarifní 3fáz. Elektroměr</t>
  </si>
  <si>
    <t>Pol82</t>
  </si>
  <si>
    <t>Ukončení kabelu do 4x16</t>
  </si>
  <si>
    <t>Pol9</t>
  </si>
  <si>
    <t>Kabel CYKY-J 4x10, volně uložený</t>
  </si>
  <si>
    <t>Pol84</t>
  </si>
  <si>
    <t>Výkop 35 x 80 vč. Záhozu, tř.3</t>
  </si>
  <si>
    <t>Pol10</t>
  </si>
  <si>
    <t>Pol85</t>
  </si>
  <si>
    <t>Pol11</t>
  </si>
  <si>
    <t>Trubka ohebná pr. 75, vč. Příslušenství</t>
  </si>
  <si>
    <t>Pol12</t>
  </si>
  <si>
    <t>51 - PS 01 Technologická část ČOV</t>
  </si>
  <si>
    <t>01.1 - PS 01.1 Strojnětechnologická část</t>
  </si>
  <si>
    <t>Pol3</t>
  </si>
  <si>
    <t>Strojně stírané česle s integrovaným lisem na shrabky</t>
  </si>
  <si>
    <t>sada</t>
  </si>
  <si>
    <t>Pol19</t>
  </si>
  <si>
    <t>Plastová nádoba na odpad - pojízdná</t>
  </si>
  <si>
    <t>Pol20</t>
  </si>
  <si>
    <t>Ponorné vrtulové míchadlo denitrifikační nádrže</t>
  </si>
  <si>
    <t>Pol21</t>
  </si>
  <si>
    <t>Patka zvedacího zařízení</t>
  </si>
  <si>
    <t>Pol22</t>
  </si>
  <si>
    <t>Zvedací zařízení</t>
  </si>
  <si>
    <t>Pol23</t>
  </si>
  <si>
    <t>Ochranný přepad odtoku z denitrifikace</t>
  </si>
  <si>
    <t>Pol24</t>
  </si>
  <si>
    <t>Hradítko ruční</t>
  </si>
  <si>
    <t>Pol25</t>
  </si>
  <si>
    <t>Provzdušňovací rošt nitrifikační nádrže</t>
  </si>
  <si>
    <t>Pol26</t>
  </si>
  <si>
    <t>Norná stěna odplynění</t>
  </si>
  <si>
    <t>Pol27</t>
  </si>
  <si>
    <t>Dosazovací nádrž vestavěná včetně strojního vybavení</t>
  </si>
  <si>
    <t>Pol28</t>
  </si>
  <si>
    <t>Elektromagnetický ventil</t>
  </si>
  <si>
    <t>Pol29</t>
  </si>
  <si>
    <t>Ponorné kalové čerpadlo</t>
  </si>
  <si>
    <t>Pol30</t>
  </si>
  <si>
    <t>Pol31</t>
  </si>
  <si>
    <t>Pochůzná lávka dosazovací nádrže</t>
  </si>
  <si>
    <t>Pol32</t>
  </si>
  <si>
    <t>Pochůzná lávka aktivace</t>
  </si>
  <si>
    <t>Pol33</t>
  </si>
  <si>
    <t>Dmychadlové soustrojí s protihlukovým krytem</t>
  </si>
  <si>
    <t>Pol34</t>
  </si>
  <si>
    <t>Tlumič hluku + protidešťová žaluzie + ochranná mřížka</t>
  </si>
  <si>
    <t>Pol35</t>
  </si>
  <si>
    <t>Axiální ventilátor na stěnu + žaluziová klapka samotížná</t>
  </si>
  <si>
    <t>Pol36</t>
  </si>
  <si>
    <t>Pol37</t>
  </si>
  <si>
    <t>Provzdušňovací rošt uskladňovací nádrže kalu</t>
  </si>
  <si>
    <t>Pol38</t>
  </si>
  <si>
    <t>Pol39</t>
  </si>
  <si>
    <t>Vodící tyč čerpadla odsazené vody</t>
  </si>
  <si>
    <t>Pol40</t>
  </si>
  <si>
    <t>Pol41</t>
  </si>
  <si>
    <t>Sběrná miska úkapů kalu</t>
  </si>
  <si>
    <t>Pol42</t>
  </si>
  <si>
    <t>Měrný žlab</t>
  </si>
  <si>
    <t>Pol43</t>
  </si>
  <si>
    <t>Indukční průtokoměr</t>
  </si>
  <si>
    <t>Pol44</t>
  </si>
  <si>
    <t>Montážní schůdky</t>
  </si>
  <si>
    <t>Pol45</t>
  </si>
  <si>
    <t>Pochůzná lávka aktivace – zadní</t>
  </si>
  <si>
    <t>Pol46</t>
  </si>
  <si>
    <t>Potrubí a armatury</t>
  </si>
  <si>
    <t>Pol47</t>
  </si>
  <si>
    <t>Dokumentace</t>
  </si>
  <si>
    <t>01.2 - PS 01.2 Elektrotechnologie, MaR</t>
  </si>
  <si>
    <t>D2 - Sestava ŘS</t>
  </si>
  <si>
    <t>2. - Dodávka kabelů a vodičů</t>
  </si>
  <si>
    <t>D3 - Montážní práce a materiál</t>
  </si>
  <si>
    <t>Pol13</t>
  </si>
  <si>
    <t>Dodávka rozváděče RM1  oceloplechová skříň 1000x2100x500mm, IP54 nucené větrání, ventilátory, mřížka, odvod cca 250W tepla vestavné svítidlo se zásuvkou 230V-16A, dveřní kontakt</t>
  </si>
  <si>
    <t>Pol14</t>
  </si>
  <si>
    <t>Dodávka rozváděče RM1 oceloplechová skříň 600x2100x500mm, IP54 nucené větrání, ventilátory, mřížka, odvod cca 250W tepla vestavné svítidlo se zásuvkou 230V-16A, dveřní kontakt</t>
  </si>
  <si>
    <t>3 pol. vypínač 63A/400V, vč. Vypínací cívky</t>
  </si>
  <si>
    <t>signální svítidlo LED, 230VAC</t>
  </si>
  <si>
    <t>přepěťová ochrana 4.pol.,C</t>
  </si>
  <si>
    <t>3. pol. Motorový stykač do 16A, cívka 230VAC</t>
  </si>
  <si>
    <t>3.pol. Motorový spínač do 6,3A/3/400V</t>
  </si>
  <si>
    <t>pomocný kontakt pro mot. Spínač 2/2</t>
  </si>
  <si>
    <t>pomocný kontakt pro stykač 2/2</t>
  </si>
  <si>
    <t>ovládací přepínač třípolohový, 6A, 3/3</t>
  </si>
  <si>
    <t>svorka do 4 mm2</t>
  </si>
  <si>
    <t>pomocné relé 4P-6A, cívka 230VAC</t>
  </si>
  <si>
    <t>drobný montážní materiál</t>
  </si>
  <si>
    <t>revize, vyzkoušení</t>
  </si>
  <si>
    <t>pojistkový odpínač 63A/400V</t>
  </si>
  <si>
    <t>3.pol. Jistič 16A/C</t>
  </si>
  <si>
    <t>1.pol. Jistič 2A/B</t>
  </si>
  <si>
    <t>D2</t>
  </si>
  <si>
    <t>Sestava ŘS</t>
  </si>
  <si>
    <t>Pol15</t>
  </si>
  <si>
    <t>Základní modul PLC, 40DI/DO, DIN lišta, ETH, rozšiřitelný napájení 24VDC</t>
  </si>
  <si>
    <t>Vstupní binární modul, 16x 24Vss</t>
  </si>
  <si>
    <t>Vstupní analogový modul, 8x 0-20mA</t>
  </si>
  <si>
    <t>Pomocné relé 2P-6A, cívka 24Vss</t>
  </si>
  <si>
    <t>Komunikační rozhraní RS485</t>
  </si>
  <si>
    <t>1.23</t>
  </si>
  <si>
    <t>Komunikační rozhraní RS232</t>
  </si>
  <si>
    <t>1.24</t>
  </si>
  <si>
    <t>Napájecí a dobíjecí zdroj 230/24VDC - 10A</t>
  </si>
  <si>
    <t>1.25</t>
  </si>
  <si>
    <t>Záložní baterie 2x12V-12Ah</t>
  </si>
  <si>
    <t>1.26</t>
  </si>
  <si>
    <t>Operátorský panel dotykový, vizualizace, ETH</t>
  </si>
  <si>
    <t>1.27</t>
  </si>
  <si>
    <t>Komunikační modem inteligentní, komunikace v privátní síti, ETH</t>
  </si>
  <si>
    <t>1.28</t>
  </si>
  <si>
    <t>Frekvenční měnič 2,2 kW/400V, filtr, tlumivka</t>
  </si>
  <si>
    <t>1.29</t>
  </si>
  <si>
    <t>Frekvenční měnič 0,75 kW/400V, filtr, tlumivka</t>
  </si>
  <si>
    <t>1.30</t>
  </si>
  <si>
    <t>1.31</t>
  </si>
  <si>
    <t>Napájecí zdroj pro modem 24VDC/12VDC, 2A.</t>
  </si>
  <si>
    <t>1.32</t>
  </si>
  <si>
    <t>Přepěťová ochrana 2P, TN-S, typ C</t>
  </si>
  <si>
    <t>1.33</t>
  </si>
  <si>
    <t>Rozjišťovací panel pro jištění 24VDC</t>
  </si>
  <si>
    <t>1.34</t>
  </si>
  <si>
    <t>Přepěťová ochrana pro analogovou linku 4-20mA-2x</t>
  </si>
  <si>
    <t>Pol16</t>
  </si>
  <si>
    <t>Přepěťová ochrana pro analogovou linku 4-20mA-1x</t>
  </si>
  <si>
    <t>Pol17</t>
  </si>
  <si>
    <t>Přepěťová ochrana pro sběrnici RS485</t>
  </si>
  <si>
    <t>Pol18</t>
  </si>
  <si>
    <t>Zakončovací impedance pro sběrnici RS485</t>
  </si>
  <si>
    <t>kabel CYKY-J 5x2,5 mm2</t>
  </si>
  <si>
    <t>2.3</t>
  </si>
  <si>
    <t>2.4</t>
  </si>
  <si>
    <t>kabel JYTY 7Dx1 mm2</t>
  </si>
  <si>
    <t>2.5</t>
  </si>
  <si>
    <t>2.6</t>
  </si>
  <si>
    <t>2.7</t>
  </si>
  <si>
    <t>kabel JYTY 4Dx1 mm2</t>
  </si>
  <si>
    <t>2.8</t>
  </si>
  <si>
    <t>vodič CYA 35 - zelenožlutý</t>
  </si>
  <si>
    <t>2.9</t>
  </si>
  <si>
    <t>2.10</t>
  </si>
  <si>
    <t>kabel NYCWY 7x2,5/2,5</t>
  </si>
  <si>
    <t>2.11</t>
  </si>
  <si>
    <t>kabel CYKY-J 7x2,5</t>
  </si>
  <si>
    <t>2.12</t>
  </si>
  <si>
    <t>kabel TCEKFY 3P1.0</t>
  </si>
  <si>
    <t>2.13</t>
  </si>
  <si>
    <t>kabel CYKY-J 4x2,5</t>
  </si>
  <si>
    <t>D3</t>
  </si>
  <si>
    <t>přechodová krabice kabelová pro motor, vč. svorkovnic, IP54</t>
  </si>
  <si>
    <t>krabicová rozvodka na povrch do 6 mm2, IP44</t>
  </si>
  <si>
    <t>kabelový kovový žlab 125/50 vč. Příslušenství</t>
  </si>
  <si>
    <t>přípojnice hlavního pospojení</t>
  </si>
  <si>
    <t>montáž kabelové trasy</t>
  </si>
  <si>
    <t>revize vč. Výchozí zprávy</t>
  </si>
  <si>
    <t>drobný montážní materiál blíže nespecifikovaný</t>
  </si>
  <si>
    <t>kpl.</t>
  </si>
  <si>
    <t>3.13</t>
  </si>
  <si>
    <t>vypínač v plastové krabici 25A/400V</t>
  </si>
  <si>
    <t>3.14</t>
  </si>
  <si>
    <t>pásek FeZn 30x4 volně vč. Svorek</t>
  </si>
  <si>
    <t>3.15</t>
  </si>
  <si>
    <t>výkop 35x 80 vč. Záhozu, kabelové lože z písku</t>
  </si>
  <si>
    <t>3.16</t>
  </si>
  <si>
    <t>chránička ohebná pr. 75 do výkopu</t>
  </si>
  <si>
    <t>3.17</t>
  </si>
  <si>
    <t>doprava, kompletace, zaškolení</t>
  </si>
  <si>
    <t>3.18</t>
  </si>
  <si>
    <t>Souprava pro měření rozpuštěného kyslíku s optickou sondou, vyhodnocovací jednotka oddělená, vč. teplotního snímače, nap 230VAC, výstup 2x 4-20 mA</t>
  </si>
  <si>
    <t>3.19</t>
  </si>
  <si>
    <t>ponorná tlaková sonda pro měření výšky hladiny do odpadní vody, dvoudrát, 4-20 mA, nap 24VDC</t>
  </si>
  <si>
    <t>3.20</t>
  </si>
  <si>
    <t>software, oživení</t>
  </si>
  <si>
    <t>3.21</t>
  </si>
  <si>
    <t>montáž analogového snímače</t>
  </si>
  <si>
    <t>52 - PS 02 Technologická část ČS 1</t>
  </si>
  <si>
    <t>M - M</t>
  </si>
  <si>
    <t xml:space="preserve">    381x - Strojní technologie</t>
  </si>
  <si>
    <t>381x</t>
  </si>
  <si>
    <t>Strojní technologie</t>
  </si>
  <si>
    <t>380R002</t>
  </si>
  <si>
    <t>vyhodnocovací relé vlhkosti</t>
  </si>
  <si>
    <t>2077873024</t>
  </si>
  <si>
    <t>380R091</t>
  </si>
  <si>
    <t>Záplavné kalové čerpadlo se šroubovým záplavným kolem (B0BQ-R01+BKBA2-GSEQ1AF+NW1A2OA-10-1,5kW)</t>
  </si>
  <si>
    <t>-136910392</t>
  </si>
  <si>
    <t>"vč. patkového kolena -2ks, vodící brýle - 2ks, řetěz d 6 mm - 12 m, nerezový šekl d 8 mm - 2ks" 2</t>
  </si>
  <si>
    <t>380R201</t>
  </si>
  <si>
    <t xml:space="preserve">T kus DN 65/65 </t>
  </si>
  <si>
    <t>2119761431</t>
  </si>
  <si>
    <t>380R202</t>
  </si>
  <si>
    <t>Kulový uzavírací ventil DN 65</t>
  </si>
  <si>
    <t>993671804</t>
  </si>
  <si>
    <t>380R203</t>
  </si>
  <si>
    <t xml:space="preserve">Zpětná klapka DN 65 </t>
  </si>
  <si>
    <t>430300974</t>
  </si>
  <si>
    <t>380R204</t>
  </si>
  <si>
    <t>potrubí DN 65</t>
  </si>
  <si>
    <t>46097324</t>
  </si>
  <si>
    <t>6,35</t>
  </si>
  <si>
    <t>380R101</t>
  </si>
  <si>
    <t>dopravné a montáž</t>
  </si>
  <si>
    <t>-281201863</t>
  </si>
  <si>
    <t>53 - PS 03 Elektrotechnologická část ČS 1</t>
  </si>
  <si>
    <t>1 - Dodávka skříní a přístrojů</t>
  </si>
  <si>
    <t>2 - Dodávka kabelů a vodičů</t>
  </si>
  <si>
    <t>3. - Montážní práce a materiál</t>
  </si>
  <si>
    <t>Pol48</t>
  </si>
  <si>
    <t>Dodávka rozváděče RM, oceloplechová rozváděčová skříň, zapuštěná, 1200x800x300 mm, IP54</t>
  </si>
  <si>
    <t>3 pol. Vypínač-přepínač sítí 63A/400V</t>
  </si>
  <si>
    <t>Přepěťová ochrana 4.pol., 275V, typ C, signalizace</t>
  </si>
  <si>
    <t>Signální svítidlo LED, 230VAC ( 3x bílá, 2x žlutá)</t>
  </si>
  <si>
    <t>Vestavná zásuvka 230V/16A</t>
  </si>
  <si>
    <t>Vestavná zásuvka 400V/32A</t>
  </si>
  <si>
    <t>Regulátor teploty</t>
  </si>
  <si>
    <t>Topné těleso</t>
  </si>
  <si>
    <t>Třípólový motorový stykač, 16A, cívka 24V, 50Hz</t>
  </si>
  <si>
    <t>Motorový spínač do 10A, 400V</t>
  </si>
  <si>
    <t>4pol. Proudový chránič, 25A/30 mA</t>
  </si>
  <si>
    <t>Pomocné relé 4P-5A, cívka 230V, 50Hz</t>
  </si>
  <si>
    <t>Ovládací přepínač - 2x R-0-A, 3/3, 2x 1-0, 2/2</t>
  </si>
  <si>
    <t>Pomocný kontakt pro stykač 2/2</t>
  </si>
  <si>
    <t>Pomocný kontakt pro motorový spínač 2/2</t>
  </si>
  <si>
    <t>Svorka do 4 mm2</t>
  </si>
  <si>
    <t>Proudový chránič s jističem 2P,16A/B, 30mA</t>
  </si>
  <si>
    <t>Drobný montážní materiál</t>
  </si>
  <si>
    <t>Dveřní kontakt v RM, 2A, 24V</t>
  </si>
  <si>
    <t>Tlačítkový ovládač 6A/230V-1/1</t>
  </si>
  <si>
    <t>Relé pro kontrolu napájení a sled fází, 2P, 400V</t>
  </si>
  <si>
    <t>Pojistkový odpínač. 6A/400V, vč. Pojistek</t>
  </si>
  <si>
    <t>3.pol. Jistič 25A/B</t>
  </si>
  <si>
    <t>Pomocné relé 4P-5A, cívka 24V, 50Hz</t>
  </si>
  <si>
    <t>1.pol. Jistič 10A/B</t>
  </si>
  <si>
    <t>Transformátor 230/24, 63 VA, bezpečnostní</t>
  </si>
  <si>
    <t>Dvoupólový jistič 6A/B</t>
  </si>
  <si>
    <t>Napájecí zdroj 230/24VDC pro ŘS, ochrana akumulátorů</t>
  </si>
  <si>
    <t>Kompaktní PLC terminál a řídící stanice do rozváděče,  digitální a analogové vstupy, digitální výstupy, vč tlačítkového termínálu a zobrazovacího displeje, programovatelný, vč. Modemu, rozšiřující moduly AI a RS232 , typ zařízení dle budoucího provozovate</t>
  </si>
  <si>
    <t>Záložní akumulátor 2x 12V, 22Ah, bezúdržbový</t>
  </si>
  <si>
    <t>1.31.1</t>
  </si>
  <si>
    <t>Vestavná přívodka 400V/32A</t>
  </si>
  <si>
    <t>Vestavná zásuvka 24V/10A</t>
  </si>
  <si>
    <t>Vyhodnocovací relé vlhkosti v ucpávce - dodávka čerpadla</t>
  </si>
  <si>
    <t>3.pol. Jistič 40A/B, vyp. Cívka</t>
  </si>
  <si>
    <t>1.35</t>
  </si>
  <si>
    <t>Vyrážecí tlačítko 6A/230V červené</t>
  </si>
  <si>
    <t>1.36</t>
  </si>
  <si>
    <t>Přepěťová ochrana linky 4-20 mA UNI, max. 36VDC</t>
  </si>
  <si>
    <t>Kabel CYKY-J 3x1,5 mm2</t>
  </si>
  <si>
    <t>Kabel CYKY-J 3x2,5 mm2</t>
  </si>
  <si>
    <t>Kabel JYTY 7x1</t>
  </si>
  <si>
    <t>Vodič CYA 6 mm2 – zelenožlutý</t>
  </si>
  <si>
    <t>Vodič CYA 50</t>
  </si>
  <si>
    <t>Zemnící pásek FeZn 30x4 volně vč. svorek</t>
  </si>
  <si>
    <t>Kabel CYKY-J 7x1,5</t>
  </si>
  <si>
    <t>Krabicová rozvodka na povrch do 6 mm2</t>
  </si>
  <si>
    <t>Chránička DN 75</t>
  </si>
  <si>
    <t>Montáž kabelové trasy</t>
  </si>
  <si>
    <t>Revize vč. Výchozí zprávy</t>
  </si>
  <si>
    <t>Ocelová nosná konstrukce metalizovaná</t>
  </si>
  <si>
    <t>Montáž šňůry do 12x4</t>
  </si>
  <si>
    <t>Chránička ohebná pr. 50</t>
  </si>
  <si>
    <t>Rozvodnice oceloplechová do 100kg</t>
  </si>
  <si>
    <t>Zához výkopu 35x 80,  tř.3</t>
  </si>
  <si>
    <t>Montáž ovládacího prvku M+R</t>
  </si>
  <si>
    <t>Plechový zákryt před rozváděč RM, 2m2, na visací zámek</t>
  </si>
  <si>
    <t>Výkop 35x 80 cm, tř.3, vč. kabelového lože</t>
  </si>
  <si>
    <t>Montáž trubky pr. 50 mm</t>
  </si>
  <si>
    <t>Ochranné pospojování Cu 4 - 16 mm2</t>
  </si>
  <si>
    <t>Hromosvodná svorka do 2 šroubů</t>
  </si>
  <si>
    <t>Přípojení motoru do 25 kW</t>
  </si>
  <si>
    <t>Plovákový spínač do splaškové vody, 1P, těžký</t>
  </si>
  <si>
    <t>Montáž kabelu</t>
  </si>
  <si>
    <t>Vodič CY6 ŽZ</t>
  </si>
  <si>
    <t>Montáž konstrukce do 10 kg</t>
  </si>
  <si>
    <t>3.22</t>
  </si>
  <si>
    <t>3.23</t>
  </si>
  <si>
    <t>Výkop a základ pilíře</t>
  </si>
  <si>
    <t>3.24</t>
  </si>
  <si>
    <t>3.25</t>
  </si>
  <si>
    <t>Zdění pilíře vč. Přípomocí</t>
  </si>
  <si>
    <t>3.26</t>
  </si>
  <si>
    <t>Koncový spínač na poklop, vnější vinutá pružina</t>
  </si>
  <si>
    <t>3.27</t>
  </si>
  <si>
    <t>Software, oživení, vyzkoušení</t>
  </si>
  <si>
    <t>3.28</t>
  </si>
  <si>
    <t>Ponorná tlaková sonda 0-10 m, dvoudrát, 4-20 mA, kabel</t>
  </si>
  <si>
    <t>101 - VON</t>
  </si>
  <si>
    <t>VRN - Vedlejší rozpočtové náklady</t>
  </si>
  <si>
    <t>VRN</t>
  </si>
  <si>
    <t>Vedlejší rozpočtové náklady</t>
  </si>
  <si>
    <t>00001</t>
  </si>
  <si>
    <t>Zařízení staveniště</t>
  </si>
  <si>
    <t>1054047209</t>
  </si>
  <si>
    <t>00002</t>
  </si>
  <si>
    <t>Dokumentace skutečného provedení stavby vč. zaměření</t>
  </si>
  <si>
    <t>-124043817</t>
  </si>
  <si>
    <t>00015</t>
  </si>
  <si>
    <t>geodetické práce</t>
  </si>
  <si>
    <t>-1350028491</t>
  </si>
  <si>
    <t>00031</t>
  </si>
  <si>
    <t>Dodavatelská dílenská dokumentace</t>
  </si>
  <si>
    <t>2040016662</t>
  </si>
  <si>
    <t>00101</t>
  </si>
  <si>
    <t>Projektové práce</t>
  </si>
  <si>
    <t>-438329637</t>
  </si>
  <si>
    <t>00103</t>
  </si>
  <si>
    <t>Průzkumné práce
podrobný inženýrskogeologický průzkum</t>
  </si>
  <si>
    <t>-939126744</t>
  </si>
  <si>
    <t>00104</t>
  </si>
  <si>
    <t>Inženýrská činnost</t>
  </si>
  <si>
    <t>1194177961</t>
  </si>
  <si>
    <t>00201</t>
  </si>
  <si>
    <t>DIO</t>
  </si>
  <si>
    <t>-1461165217</t>
  </si>
  <si>
    <t>00302</t>
  </si>
  <si>
    <t>geotechnický monitoring</t>
  </si>
  <si>
    <t>1739608602</t>
  </si>
  <si>
    <t>10001</t>
  </si>
  <si>
    <t>územní vlivy (ztížené dopravní podmínky, práce na těžko přístupných místech)</t>
  </si>
  <si>
    <t>1506204182</t>
  </si>
  <si>
    <t>10002</t>
  </si>
  <si>
    <t>provozní vlivy (provoz investora,ztížený silniční provoz, umístění staveniště s prostorovým omezením)</t>
  </si>
  <si>
    <t>1221319020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</si>
</sst>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31" fillId="0" borderId="0" xfId="2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23" fillId="4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8"/>
  <sheetViews>
    <sheetView showGridLines="0" tabSelected="1" workbookViewId="0" topLeftCell="A1">
      <selection activeCell="AN9" sqref="AN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5" customHeight="1">
      <c r="AR2" s="199" t="s">
        <v>5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24" t="s">
        <v>14</v>
      </c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R5" s="19"/>
      <c r="BE5" s="221" t="s">
        <v>15</v>
      </c>
      <c r="BS5" s="16" t="s">
        <v>6</v>
      </c>
    </row>
    <row r="6" spans="2:71" ht="36.95" customHeight="1">
      <c r="B6" s="19"/>
      <c r="D6" s="25" t="s">
        <v>16</v>
      </c>
      <c r="K6" s="225" t="s">
        <v>17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R6" s="19"/>
      <c r="BE6" s="222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22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192">
        <v>45110</v>
      </c>
      <c r="AR8" s="19"/>
      <c r="BE8" s="222"/>
      <c r="BS8" s="16" t="s">
        <v>6</v>
      </c>
    </row>
    <row r="9" spans="2:71" ht="14.45" customHeight="1">
      <c r="B9" s="19"/>
      <c r="AR9" s="19"/>
      <c r="BE9" s="222"/>
      <c r="BS9" s="16" t="s">
        <v>6</v>
      </c>
    </row>
    <row r="10" spans="2:71" ht="12" customHeight="1">
      <c r="B10" s="19"/>
      <c r="D10" s="26" t="s">
        <v>23</v>
      </c>
      <c r="AK10" s="26" t="s">
        <v>24</v>
      </c>
      <c r="AN10" s="24" t="s">
        <v>1</v>
      </c>
      <c r="AR10" s="19"/>
      <c r="BE10" s="222"/>
      <c r="BS10" s="16" t="s">
        <v>6</v>
      </c>
    </row>
    <row r="11" spans="2:71" ht="18.4" customHeight="1">
      <c r="B11" s="19"/>
      <c r="E11" s="24" t="s">
        <v>21</v>
      </c>
      <c r="AK11" s="26" t="s">
        <v>25</v>
      </c>
      <c r="AN11" s="24" t="s">
        <v>1</v>
      </c>
      <c r="AR11" s="19"/>
      <c r="BE11" s="222"/>
      <c r="BS11" s="16" t="s">
        <v>6</v>
      </c>
    </row>
    <row r="12" spans="2:71" ht="6.95" customHeight="1">
      <c r="B12" s="19"/>
      <c r="AR12" s="19"/>
      <c r="BE12" s="222"/>
      <c r="BS12" s="16" t="s">
        <v>6</v>
      </c>
    </row>
    <row r="13" spans="2:71" ht="12" customHeight="1">
      <c r="B13" s="19"/>
      <c r="D13" s="26" t="s">
        <v>26</v>
      </c>
      <c r="AK13" s="26" t="s">
        <v>24</v>
      </c>
      <c r="AN13" s="28" t="s">
        <v>27</v>
      </c>
      <c r="AR13" s="19"/>
      <c r="BE13" s="222"/>
      <c r="BS13" s="16" t="s">
        <v>6</v>
      </c>
    </row>
    <row r="14" spans="2:71" ht="12.75">
      <c r="B14" s="19"/>
      <c r="E14" s="226" t="s">
        <v>27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6" t="s">
        <v>25</v>
      </c>
      <c r="AN14" s="28" t="s">
        <v>27</v>
      </c>
      <c r="AR14" s="19"/>
      <c r="BE14" s="222"/>
      <c r="BS14" s="16" t="s">
        <v>6</v>
      </c>
    </row>
    <row r="15" spans="2:71" ht="6.95" customHeight="1">
      <c r="B15" s="19"/>
      <c r="AR15" s="19"/>
      <c r="BE15" s="222"/>
      <c r="BS15" s="16" t="s">
        <v>3</v>
      </c>
    </row>
    <row r="16" spans="2:71" ht="12" customHeight="1">
      <c r="B16" s="19"/>
      <c r="D16" s="26" t="s">
        <v>28</v>
      </c>
      <c r="AK16" s="26" t="s">
        <v>24</v>
      </c>
      <c r="AN16" s="24" t="s">
        <v>1</v>
      </c>
      <c r="AR16" s="19"/>
      <c r="BE16" s="222"/>
      <c r="BS16" s="16" t="s">
        <v>3</v>
      </c>
    </row>
    <row r="17" spans="2:71" ht="18.4" customHeight="1">
      <c r="B17" s="19"/>
      <c r="E17" s="24" t="s">
        <v>21</v>
      </c>
      <c r="AK17" s="26" t="s">
        <v>25</v>
      </c>
      <c r="AN17" s="24" t="s">
        <v>1</v>
      </c>
      <c r="AR17" s="19"/>
      <c r="BE17" s="222"/>
      <c r="BS17" s="16" t="s">
        <v>29</v>
      </c>
    </row>
    <row r="18" spans="2:71" ht="6.95" customHeight="1">
      <c r="B18" s="19"/>
      <c r="AR18" s="19"/>
      <c r="BE18" s="222"/>
      <c r="BS18" s="16" t="s">
        <v>6</v>
      </c>
    </row>
    <row r="19" spans="2:71" ht="12" customHeight="1">
      <c r="B19" s="19"/>
      <c r="D19" s="26" t="s">
        <v>30</v>
      </c>
      <c r="AK19" s="26" t="s">
        <v>24</v>
      </c>
      <c r="AN19" s="24" t="s">
        <v>1</v>
      </c>
      <c r="AR19" s="19"/>
      <c r="BE19" s="222"/>
      <c r="BS19" s="16" t="s">
        <v>6</v>
      </c>
    </row>
    <row r="20" spans="2:71" ht="18.4" customHeight="1">
      <c r="B20" s="19"/>
      <c r="E20" s="24" t="s">
        <v>21</v>
      </c>
      <c r="AK20" s="26" t="s">
        <v>25</v>
      </c>
      <c r="AN20" s="24" t="s">
        <v>1</v>
      </c>
      <c r="AR20" s="19"/>
      <c r="BE20" s="222"/>
      <c r="BS20" s="16" t="s">
        <v>29</v>
      </c>
    </row>
    <row r="21" spans="2:57" ht="6.95" customHeight="1">
      <c r="B21" s="19"/>
      <c r="AR21" s="19"/>
      <c r="BE21" s="222"/>
    </row>
    <row r="22" spans="2:57" ht="12" customHeight="1">
      <c r="B22" s="19"/>
      <c r="D22" s="26" t="s">
        <v>31</v>
      </c>
      <c r="AR22" s="19"/>
      <c r="BE22" s="222"/>
    </row>
    <row r="23" spans="2:57" ht="16.5" customHeight="1">
      <c r="B23" s="19"/>
      <c r="E23" s="228" t="s">
        <v>1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R23" s="19"/>
      <c r="BE23" s="222"/>
    </row>
    <row r="24" spans="2:57" ht="6.95" customHeight="1">
      <c r="B24" s="19"/>
      <c r="AR24" s="19"/>
      <c r="BE24" s="222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22"/>
    </row>
    <row r="26" spans="2:57" s="1" customFormat="1" ht="25.9" customHeight="1">
      <c r="B26" s="31"/>
      <c r="D26" s="32" t="s">
        <v>32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9">
        <f>ROUND(AG94,2)</f>
        <v>0</v>
      </c>
      <c r="AL26" s="230"/>
      <c r="AM26" s="230"/>
      <c r="AN26" s="230"/>
      <c r="AO26" s="230"/>
      <c r="AR26" s="31"/>
      <c r="BE26" s="222"/>
    </row>
    <row r="27" spans="2:57" s="1" customFormat="1" ht="6.95" customHeight="1">
      <c r="B27" s="31"/>
      <c r="AR27" s="31"/>
      <c r="BE27" s="222"/>
    </row>
    <row r="28" spans="2:57" s="1" customFormat="1" ht="12.75">
      <c r="B28" s="31"/>
      <c r="L28" s="231" t="s">
        <v>33</v>
      </c>
      <c r="M28" s="231"/>
      <c r="N28" s="231"/>
      <c r="O28" s="231"/>
      <c r="P28" s="231"/>
      <c r="W28" s="231" t="s">
        <v>34</v>
      </c>
      <c r="X28" s="231"/>
      <c r="Y28" s="231"/>
      <c r="Z28" s="231"/>
      <c r="AA28" s="231"/>
      <c r="AB28" s="231"/>
      <c r="AC28" s="231"/>
      <c r="AD28" s="231"/>
      <c r="AE28" s="231"/>
      <c r="AK28" s="231" t="s">
        <v>35</v>
      </c>
      <c r="AL28" s="231"/>
      <c r="AM28" s="231"/>
      <c r="AN28" s="231"/>
      <c r="AO28" s="231"/>
      <c r="AR28" s="31"/>
      <c r="BE28" s="222"/>
    </row>
    <row r="29" spans="2:57" s="2" customFormat="1" ht="14.45" customHeight="1">
      <c r="B29" s="35"/>
      <c r="D29" s="26" t="s">
        <v>36</v>
      </c>
      <c r="F29" s="26" t="s">
        <v>37</v>
      </c>
      <c r="L29" s="212">
        <v>0.21</v>
      </c>
      <c r="M29" s="213"/>
      <c r="N29" s="213"/>
      <c r="O29" s="213"/>
      <c r="P29" s="213"/>
      <c r="W29" s="214">
        <f>ROUND(AZ94,2)</f>
        <v>0</v>
      </c>
      <c r="X29" s="213"/>
      <c r="Y29" s="213"/>
      <c r="Z29" s="213"/>
      <c r="AA29" s="213"/>
      <c r="AB29" s="213"/>
      <c r="AC29" s="213"/>
      <c r="AD29" s="213"/>
      <c r="AE29" s="213"/>
      <c r="AK29" s="214">
        <f>ROUND(AV94,2)</f>
        <v>0</v>
      </c>
      <c r="AL29" s="213"/>
      <c r="AM29" s="213"/>
      <c r="AN29" s="213"/>
      <c r="AO29" s="213"/>
      <c r="AR29" s="35"/>
      <c r="BE29" s="223"/>
    </row>
    <row r="30" spans="2:57" s="2" customFormat="1" ht="14.45" customHeight="1">
      <c r="B30" s="35"/>
      <c r="F30" s="26" t="s">
        <v>38</v>
      </c>
      <c r="L30" s="212">
        <v>0.15</v>
      </c>
      <c r="M30" s="213"/>
      <c r="N30" s="213"/>
      <c r="O30" s="213"/>
      <c r="P30" s="213"/>
      <c r="W30" s="214">
        <f>ROUND(BA94,2)</f>
        <v>0</v>
      </c>
      <c r="X30" s="213"/>
      <c r="Y30" s="213"/>
      <c r="Z30" s="213"/>
      <c r="AA30" s="213"/>
      <c r="AB30" s="213"/>
      <c r="AC30" s="213"/>
      <c r="AD30" s="213"/>
      <c r="AE30" s="213"/>
      <c r="AK30" s="214">
        <f>ROUND(AW94,2)</f>
        <v>0</v>
      </c>
      <c r="AL30" s="213"/>
      <c r="AM30" s="213"/>
      <c r="AN30" s="213"/>
      <c r="AO30" s="213"/>
      <c r="AR30" s="35"/>
      <c r="BE30" s="223"/>
    </row>
    <row r="31" spans="2:57" s="2" customFormat="1" ht="14.45" customHeight="1" hidden="1">
      <c r="B31" s="35"/>
      <c r="F31" s="26" t="s">
        <v>39</v>
      </c>
      <c r="L31" s="212">
        <v>0.21</v>
      </c>
      <c r="M31" s="213"/>
      <c r="N31" s="213"/>
      <c r="O31" s="213"/>
      <c r="P31" s="213"/>
      <c r="W31" s="214">
        <f>ROUND(BB94,2)</f>
        <v>0</v>
      </c>
      <c r="X31" s="213"/>
      <c r="Y31" s="213"/>
      <c r="Z31" s="213"/>
      <c r="AA31" s="213"/>
      <c r="AB31" s="213"/>
      <c r="AC31" s="213"/>
      <c r="AD31" s="213"/>
      <c r="AE31" s="213"/>
      <c r="AK31" s="214">
        <v>0</v>
      </c>
      <c r="AL31" s="213"/>
      <c r="AM31" s="213"/>
      <c r="AN31" s="213"/>
      <c r="AO31" s="213"/>
      <c r="AR31" s="35"/>
      <c r="BE31" s="223"/>
    </row>
    <row r="32" spans="2:57" s="2" customFormat="1" ht="14.45" customHeight="1" hidden="1">
      <c r="B32" s="35"/>
      <c r="F32" s="26" t="s">
        <v>40</v>
      </c>
      <c r="L32" s="212">
        <v>0.15</v>
      </c>
      <c r="M32" s="213"/>
      <c r="N32" s="213"/>
      <c r="O32" s="213"/>
      <c r="P32" s="213"/>
      <c r="W32" s="214">
        <f>ROUND(BC94,2)</f>
        <v>0</v>
      </c>
      <c r="X32" s="213"/>
      <c r="Y32" s="213"/>
      <c r="Z32" s="213"/>
      <c r="AA32" s="213"/>
      <c r="AB32" s="213"/>
      <c r="AC32" s="213"/>
      <c r="AD32" s="213"/>
      <c r="AE32" s="213"/>
      <c r="AK32" s="214">
        <v>0</v>
      </c>
      <c r="AL32" s="213"/>
      <c r="AM32" s="213"/>
      <c r="AN32" s="213"/>
      <c r="AO32" s="213"/>
      <c r="AR32" s="35"/>
      <c r="BE32" s="223"/>
    </row>
    <row r="33" spans="2:57" s="2" customFormat="1" ht="14.45" customHeight="1" hidden="1">
      <c r="B33" s="35"/>
      <c r="F33" s="26" t="s">
        <v>41</v>
      </c>
      <c r="L33" s="212">
        <v>0</v>
      </c>
      <c r="M33" s="213"/>
      <c r="N33" s="213"/>
      <c r="O33" s="213"/>
      <c r="P33" s="213"/>
      <c r="W33" s="214">
        <f>ROUND(BD94,2)</f>
        <v>0</v>
      </c>
      <c r="X33" s="213"/>
      <c r="Y33" s="213"/>
      <c r="Z33" s="213"/>
      <c r="AA33" s="213"/>
      <c r="AB33" s="213"/>
      <c r="AC33" s="213"/>
      <c r="AD33" s="213"/>
      <c r="AE33" s="213"/>
      <c r="AK33" s="214">
        <v>0</v>
      </c>
      <c r="AL33" s="213"/>
      <c r="AM33" s="213"/>
      <c r="AN33" s="213"/>
      <c r="AO33" s="213"/>
      <c r="AR33" s="35"/>
      <c r="BE33" s="223"/>
    </row>
    <row r="34" spans="2:57" s="1" customFormat="1" ht="6.95" customHeight="1">
      <c r="B34" s="31"/>
      <c r="AR34" s="31"/>
      <c r="BE34" s="222"/>
    </row>
    <row r="35" spans="2:44" s="1" customFormat="1" ht="25.9" customHeight="1">
      <c r="B35" s="31"/>
      <c r="C35" s="36"/>
      <c r="D35" s="37" t="s">
        <v>42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43</v>
      </c>
      <c r="U35" s="38"/>
      <c r="V35" s="38"/>
      <c r="W35" s="38"/>
      <c r="X35" s="218" t="s">
        <v>44</v>
      </c>
      <c r="Y35" s="216"/>
      <c r="Z35" s="216"/>
      <c r="AA35" s="216"/>
      <c r="AB35" s="216"/>
      <c r="AC35" s="38"/>
      <c r="AD35" s="38"/>
      <c r="AE35" s="38"/>
      <c r="AF35" s="38"/>
      <c r="AG35" s="38"/>
      <c r="AH35" s="38"/>
      <c r="AI35" s="38"/>
      <c r="AJ35" s="38"/>
      <c r="AK35" s="215">
        <f>SUM(AK26:AK33)</f>
        <v>0</v>
      </c>
      <c r="AL35" s="216"/>
      <c r="AM35" s="216"/>
      <c r="AN35" s="216"/>
      <c r="AO35" s="217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45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46</v>
      </c>
      <c r="AI49" s="41"/>
      <c r="AJ49" s="41"/>
      <c r="AK49" s="41"/>
      <c r="AL49" s="41"/>
      <c r="AM49" s="41"/>
      <c r="AN49" s="41"/>
      <c r="AO49" s="41"/>
      <c r="AR49" s="3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2.75">
      <c r="B60" s="31"/>
      <c r="D60" s="42" t="s">
        <v>47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48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47</v>
      </c>
      <c r="AI60" s="33"/>
      <c r="AJ60" s="33"/>
      <c r="AK60" s="33"/>
      <c r="AL60" s="33"/>
      <c r="AM60" s="42" t="s">
        <v>48</v>
      </c>
      <c r="AN60" s="33"/>
      <c r="AO60" s="33"/>
      <c r="AR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2.75">
      <c r="B64" s="31"/>
      <c r="D64" s="40" t="s">
        <v>49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50</v>
      </c>
      <c r="AI64" s="41"/>
      <c r="AJ64" s="41"/>
      <c r="AK64" s="41"/>
      <c r="AL64" s="41"/>
      <c r="AM64" s="41"/>
      <c r="AN64" s="41"/>
      <c r="AO64" s="41"/>
      <c r="AR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2.75">
      <c r="B75" s="31"/>
      <c r="D75" s="42" t="s">
        <v>47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48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47</v>
      </c>
      <c r="AI75" s="33"/>
      <c r="AJ75" s="33"/>
      <c r="AK75" s="33"/>
      <c r="AL75" s="33"/>
      <c r="AM75" s="42" t="s">
        <v>48</v>
      </c>
      <c r="AN75" s="33"/>
      <c r="AO75" s="33"/>
      <c r="AR75" s="31"/>
    </row>
    <row r="76" spans="2:44" s="1" customFormat="1" ht="12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51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10_2023</v>
      </c>
      <c r="AR84" s="47"/>
    </row>
    <row r="85" spans="2:44" s="4" customFormat="1" ht="36.95" customHeight="1">
      <c r="B85" s="48"/>
      <c r="C85" s="49" t="s">
        <v>16</v>
      </c>
      <c r="L85" s="233" t="str">
        <f>K6</f>
        <v>Kanalizace a ČOV v obci Rpety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 xml:space="preserve"> </v>
      </c>
      <c r="AI87" s="26" t="s">
        <v>22</v>
      </c>
      <c r="AM87" s="219">
        <f>IF(AN8="","",AN8)</f>
        <v>45110</v>
      </c>
      <c r="AN87" s="219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23</v>
      </c>
      <c r="L89" s="3" t="str">
        <f>IF(E11="","",E11)</f>
        <v xml:space="preserve"> </v>
      </c>
      <c r="AI89" s="26" t="s">
        <v>28</v>
      </c>
      <c r="AM89" s="201" t="str">
        <f>IF(E17="","",E17)</f>
        <v xml:space="preserve"> </v>
      </c>
      <c r="AN89" s="202"/>
      <c r="AO89" s="202"/>
      <c r="AP89" s="202"/>
      <c r="AR89" s="31"/>
      <c r="AS89" s="203" t="s">
        <v>52</v>
      </c>
      <c r="AT89" s="204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26</v>
      </c>
      <c r="L90" s="3" t="str">
        <f>IF(E14="Vyplň údaj","",E14)</f>
        <v/>
      </c>
      <c r="AI90" s="26" t="s">
        <v>30</v>
      </c>
      <c r="AM90" s="201" t="str">
        <f>IF(E20="","",E20)</f>
        <v xml:space="preserve"> </v>
      </c>
      <c r="AN90" s="202"/>
      <c r="AO90" s="202"/>
      <c r="AP90" s="202"/>
      <c r="AR90" s="31"/>
      <c r="AS90" s="205"/>
      <c r="AT90" s="206"/>
      <c r="BD90" s="55"/>
    </row>
    <row r="91" spans="2:56" s="1" customFormat="1" ht="10.9" customHeight="1">
      <c r="B91" s="31"/>
      <c r="AR91" s="31"/>
      <c r="AS91" s="205"/>
      <c r="AT91" s="206"/>
      <c r="BD91" s="55"/>
    </row>
    <row r="92" spans="2:56" s="1" customFormat="1" ht="29.25" customHeight="1">
      <c r="B92" s="31"/>
      <c r="C92" s="236" t="s">
        <v>53</v>
      </c>
      <c r="D92" s="208"/>
      <c r="E92" s="208"/>
      <c r="F92" s="208"/>
      <c r="G92" s="208"/>
      <c r="H92" s="56"/>
      <c r="I92" s="209" t="s">
        <v>54</v>
      </c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7" t="s">
        <v>55</v>
      </c>
      <c r="AH92" s="208"/>
      <c r="AI92" s="208"/>
      <c r="AJ92" s="208"/>
      <c r="AK92" s="208"/>
      <c r="AL92" s="208"/>
      <c r="AM92" s="208"/>
      <c r="AN92" s="209" t="s">
        <v>56</v>
      </c>
      <c r="AO92" s="208"/>
      <c r="AP92" s="210"/>
      <c r="AQ92" s="57" t="s">
        <v>57</v>
      </c>
      <c r="AR92" s="31"/>
      <c r="AS92" s="58" t="s">
        <v>58</v>
      </c>
      <c r="AT92" s="59" t="s">
        <v>59</v>
      </c>
      <c r="AU92" s="59" t="s">
        <v>60</v>
      </c>
      <c r="AV92" s="59" t="s">
        <v>61</v>
      </c>
      <c r="AW92" s="59" t="s">
        <v>62</v>
      </c>
      <c r="AX92" s="59" t="s">
        <v>63</v>
      </c>
      <c r="AY92" s="59" t="s">
        <v>64</v>
      </c>
      <c r="AZ92" s="59" t="s">
        <v>65</v>
      </c>
      <c r="BA92" s="59" t="s">
        <v>66</v>
      </c>
      <c r="BB92" s="59" t="s">
        <v>67</v>
      </c>
      <c r="BC92" s="59" t="s">
        <v>68</v>
      </c>
      <c r="BD92" s="60" t="s">
        <v>69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1">
        <f>ROUND(AG95+SUM(AG106:AG111)+SUM(AG114:AG116),2)</f>
        <v>0</v>
      </c>
      <c r="AH94" s="211"/>
      <c r="AI94" s="211"/>
      <c r="AJ94" s="211"/>
      <c r="AK94" s="211"/>
      <c r="AL94" s="211"/>
      <c r="AM94" s="211"/>
      <c r="AN94" s="198">
        <f aca="true" t="shared" si="0" ref="AN94:AN116">SUM(AG94,AT94)</f>
        <v>0</v>
      </c>
      <c r="AO94" s="198"/>
      <c r="AP94" s="198"/>
      <c r="AQ94" s="66" t="s">
        <v>1</v>
      </c>
      <c r="AR94" s="62"/>
      <c r="AS94" s="67">
        <f>ROUND(AS95+SUM(AS106:AS111)+SUM(AS114:AS116),2)</f>
        <v>0</v>
      </c>
      <c r="AT94" s="68">
        <f aca="true" t="shared" si="1" ref="AT94:AT116">ROUND(SUM(AV94:AW94),2)</f>
        <v>0</v>
      </c>
      <c r="AU94" s="69">
        <f>ROUND(AU95+SUM(AU106:AU111)+SUM(AU114:AU116),5)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ROUND(AZ95+SUM(AZ106:AZ111)+SUM(AZ114:AZ116),2)</f>
        <v>0</v>
      </c>
      <c r="BA94" s="68">
        <f>ROUND(BA95+SUM(BA106:BA111)+SUM(BA114:BA116),2)</f>
        <v>0</v>
      </c>
      <c r="BB94" s="68">
        <f>ROUND(BB95+SUM(BB106:BB111)+SUM(BB114:BB116),2)</f>
        <v>0</v>
      </c>
      <c r="BC94" s="68">
        <f>ROUND(BC95+SUM(BC106:BC111)+SUM(BC114:BC116),2)</f>
        <v>0</v>
      </c>
      <c r="BD94" s="70">
        <f>ROUND(BD95+SUM(BD106:BD111)+SUM(BD114:BD116),2)</f>
        <v>0</v>
      </c>
      <c r="BS94" s="71" t="s">
        <v>71</v>
      </c>
      <c r="BT94" s="71" t="s">
        <v>72</v>
      </c>
      <c r="BU94" s="72" t="s">
        <v>73</v>
      </c>
      <c r="BV94" s="71" t="s">
        <v>74</v>
      </c>
      <c r="BW94" s="71" t="s">
        <v>4</v>
      </c>
      <c r="BX94" s="71" t="s">
        <v>75</v>
      </c>
      <c r="CL94" s="71" t="s">
        <v>1</v>
      </c>
    </row>
    <row r="95" spans="2:91" s="6" customFormat="1" ht="16.5" customHeight="1">
      <c r="B95" s="73"/>
      <c r="C95" s="74"/>
      <c r="D95" s="220" t="s">
        <v>76</v>
      </c>
      <c r="E95" s="220"/>
      <c r="F95" s="220"/>
      <c r="G95" s="220"/>
      <c r="H95" s="220"/>
      <c r="I95" s="75"/>
      <c r="J95" s="220" t="s">
        <v>77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195">
        <f>ROUND(AG96+SUM(AG100:AG105),2)</f>
        <v>0</v>
      </c>
      <c r="AH95" s="194"/>
      <c r="AI95" s="194"/>
      <c r="AJ95" s="194"/>
      <c r="AK95" s="194"/>
      <c r="AL95" s="194"/>
      <c r="AM95" s="194"/>
      <c r="AN95" s="193">
        <f t="shared" si="0"/>
        <v>0</v>
      </c>
      <c r="AO95" s="194"/>
      <c r="AP95" s="194"/>
      <c r="AQ95" s="76" t="s">
        <v>78</v>
      </c>
      <c r="AR95" s="73"/>
      <c r="AS95" s="77">
        <f>ROUND(AS96+SUM(AS100:AS105),2)</f>
        <v>0</v>
      </c>
      <c r="AT95" s="78">
        <f t="shared" si="1"/>
        <v>0</v>
      </c>
      <c r="AU95" s="79">
        <f>ROUND(AU96+SUM(AU100:AU105),5)</f>
        <v>0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ROUND(AZ96+SUM(AZ100:AZ105),2)</f>
        <v>0</v>
      </c>
      <c r="BA95" s="78">
        <f>ROUND(BA96+SUM(BA100:BA105),2)</f>
        <v>0</v>
      </c>
      <c r="BB95" s="78">
        <f>ROUND(BB96+SUM(BB100:BB105),2)</f>
        <v>0</v>
      </c>
      <c r="BC95" s="78">
        <f>ROUND(BC96+SUM(BC100:BC105),2)</f>
        <v>0</v>
      </c>
      <c r="BD95" s="80">
        <f>ROUND(BD96+SUM(BD100:BD105),2)</f>
        <v>0</v>
      </c>
      <c r="BS95" s="81" t="s">
        <v>71</v>
      </c>
      <c r="BT95" s="81" t="s">
        <v>79</v>
      </c>
      <c r="BU95" s="81" t="s">
        <v>73</v>
      </c>
      <c r="BV95" s="81" t="s">
        <v>74</v>
      </c>
      <c r="BW95" s="81" t="s">
        <v>80</v>
      </c>
      <c r="BX95" s="81" t="s">
        <v>4</v>
      </c>
      <c r="CL95" s="81" t="s">
        <v>1</v>
      </c>
      <c r="CM95" s="81" t="s">
        <v>81</v>
      </c>
    </row>
    <row r="96" spans="2:90" s="3" customFormat="1" ht="16.5" customHeight="1">
      <c r="B96" s="47"/>
      <c r="C96" s="9"/>
      <c r="D96" s="9"/>
      <c r="E96" s="232" t="s">
        <v>82</v>
      </c>
      <c r="F96" s="232"/>
      <c r="G96" s="232"/>
      <c r="H96" s="232"/>
      <c r="I96" s="232"/>
      <c r="J96" s="9"/>
      <c r="K96" s="232" t="s">
        <v>83</v>
      </c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5">
        <f>ROUND(SUM(AG97:AG99),2)</f>
        <v>0</v>
      </c>
      <c r="AH96" s="197"/>
      <c r="AI96" s="197"/>
      <c r="AJ96" s="197"/>
      <c r="AK96" s="197"/>
      <c r="AL96" s="197"/>
      <c r="AM96" s="197"/>
      <c r="AN96" s="196">
        <f t="shared" si="0"/>
        <v>0</v>
      </c>
      <c r="AO96" s="197"/>
      <c r="AP96" s="197"/>
      <c r="AQ96" s="82" t="s">
        <v>84</v>
      </c>
      <c r="AR96" s="47"/>
      <c r="AS96" s="83">
        <f>ROUND(SUM(AS97:AS99),2)</f>
        <v>0</v>
      </c>
      <c r="AT96" s="84">
        <f t="shared" si="1"/>
        <v>0</v>
      </c>
      <c r="AU96" s="85">
        <f>ROUND(SUM(AU97:AU99),5)</f>
        <v>0</v>
      </c>
      <c r="AV96" s="84">
        <f>ROUND(AZ96*L29,2)</f>
        <v>0</v>
      </c>
      <c r="AW96" s="84">
        <f>ROUND(BA96*L30,2)</f>
        <v>0</v>
      </c>
      <c r="AX96" s="84">
        <f>ROUND(BB96*L29,2)</f>
        <v>0</v>
      </c>
      <c r="AY96" s="84">
        <f>ROUND(BC96*L30,2)</f>
        <v>0</v>
      </c>
      <c r="AZ96" s="84">
        <f>ROUND(SUM(AZ97:AZ99),2)</f>
        <v>0</v>
      </c>
      <c r="BA96" s="84">
        <f>ROUND(SUM(BA97:BA99),2)</f>
        <v>0</v>
      </c>
      <c r="BB96" s="84">
        <f>ROUND(SUM(BB97:BB99),2)</f>
        <v>0</v>
      </c>
      <c r="BC96" s="84">
        <f>ROUND(SUM(BC97:BC99),2)</f>
        <v>0</v>
      </c>
      <c r="BD96" s="86">
        <f>ROUND(SUM(BD97:BD99),2)</f>
        <v>0</v>
      </c>
      <c r="BS96" s="24" t="s">
        <v>71</v>
      </c>
      <c r="BT96" s="24" t="s">
        <v>81</v>
      </c>
      <c r="BU96" s="24" t="s">
        <v>73</v>
      </c>
      <c r="BV96" s="24" t="s">
        <v>74</v>
      </c>
      <c r="BW96" s="24" t="s">
        <v>85</v>
      </c>
      <c r="BX96" s="24" t="s">
        <v>80</v>
      </c>
      <c r="CL96" s="24" t="s">
        <v>1</v>
      </c>
    </row>
    <row r="97" spans="1:90" s="3" customFormat="1" ht="16.5" customHeight="1">
      <c r="A97" s="87" t="s">
        <v>86</v>
      </c>
      <c r="B97" s="47"/>
      <c r="C97" s="9"/>
      <c r="D97" s="9"/>
      <c r="E97" s="9"/>
      <c r="F97" s="232" t="s">
        <v>87</v>
      </c>
      <c r="G97" s="232"/>
      <c r="H97" s="232"/>
      <c r="I97" s="232"/>
      <c r="J97" s="232"/>
      <c r="K97" s="9"/>
      <c r="L97" s="232" t="s">
        <v>88</v>
      </c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196">
        <f>'01.1.1 - SO 01.1 Stavební...'!J34</f>
        <v>0</v>
      </c>
      <c r="AH97" s="197"/>
      <c r="AI97" s="197"/>
      <c r="AJ97" s="197"/>
      <c r="AK97" s="197"/>
      <c r="AL97" s="197"/>
      <c r="AM97" s="197"/>
      <c r="AN97" s="196">
        <f t="shared" si="0"/>
        <v>0</v>
      </c>
      <c r="AO97" s="197"/>
      <c r="AP97" s="197"/>
      <c r="AQ97" s="82" t="s">
        <v>84</v>
      </c>
      <c r="AR97" s="47"/>
      <c r="AS97" s="83">
        <v>0</v>
      </c>
      <c r="AT97" s="84">
        <f t="shared" si="1"/>
        <v>0</v>
      </c>
      <c r="AU97" s="85">
        <f>'01.1.1 - SO 01.1 Stavební...'!P145</f>
        <v>0</v>
      </c>
      <c r="AV97" s="84">
        <f>'01.1.1 - SO 01.1 Stavební...'!J37</f>
        <v>0</v>
      </c>
      <c r="AW97" s="84">
        <f>'01.1.1 - SO 01.1 Stavební...'!J38</f>
        <v>0</v>
      </c>
      <c r="AX97" s="84">
        <f>'01.1.1 - SO 01.1 Stavební...'!J39</f>
        <v>0</v>
      </c>
      <c r="AY97" s="84">
        <f>'01.1.1 - SO 01.1 Stavební...'!J40</f>
        <v>0</v>
      </c>
      <c r="AZ97" s="84">
        <f>'01.1.1 - SO 01.1 Stavební...'!F37</f>
        <v>0</v>
      </c>
      <c r="BA97" s="84">
        <f>'01.1.1 - SO 01.1 Stavební...'!F38</f>
        <v>0</v>
      </c>
      <c r="BB97" s="84">
        <f>'01.1.1 - SO 01.1 Stavební...'!F39</f>
        <v>0</v>
      </c>
      <c r="BC97" s="84">
        <f>'01.1.1 - SO 01.1 Stavební...'!F40</f>
        <v>0</v>
      </c>
      <c r="BD97" s="86">
        <f>'01.1.1 - SO 01.1 Stavební...'!F41</f>
        <v>0</v>
      </c>
      <c r="BT97" s="24" t="s">
        <v>89</v>
      </c>
      <c r="BV97" s="24" t="s">
        <v>74</v>
      </c>
      <c r="BW97" s="24" t="s">
        <v>90</v>
      </c>
      <c r="BX97" s="24" t="s">
        <v>85</v>
      </c>
      <c r="CL97" s="24" t="s">
        <v>1</v>
      </c>
    </row>
    <row r="98" spans="1:90" s="3" customFormat="1" ht="16.5" customHeight="1">
      <c r="A98" s="87" t="s">
        <v>86</v>
      </c>
      <c r="B98" s="47"/>
      <c r="C98" s="9"/>
      <c r="D98" s="9"/>
      <c r="E98" s="9"/>
      <c r="F98" s="232" t="s">
        <v>91</v>
      </c>
      <c r="G98" s="232"/>
      <c r="H98" s="232"/>
      <c r="I98" s="232"/>
      <c r="J98" s="232"/>
      <c r="K98" s="9"/>
      <c r="L98" s="232" t="s">
        <v>92</v>
      </c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196">
        <f>'01.1.2 - SO 01.1.2 ZTI'!J34</f>
        <v>0</v>
      </c>
      <c r="AH98" s="197"/>
      <c r="AI98" s="197"/>
      <c r="AJ98" s="197"/>
      <c r="AK98" s="197"/>
      <c r="AL98" s="197"/>
      <c r="AM98" s="197"/>
      <c r="AN98" s="196">
        <f t="shared" si="0"/>
        <v>0</v>
      </c>
      <c r="AO98" s="197"/>
      <c r="AP98" s="197"/>
      <c r="AQ98" s="82" t="s">
        <v>84</v>
      </c>
      <c r="AR98" s="47"/>
      <c r="AS98" s="83">
        <v>0</v>
      </c>
      <c r="AT98" s="84">
        <f t="shared" si="1"/>
        <v>0</v>
      </c>
      <c r="AU98" s="85">
        <f>'01.1.2 - SO 01.1.2 ZTI'!P128</f>
        <v>0</v>
      </c>
      <c r="AV98" s="84">
        <f>'01.1.2 - SO 01.1.2 ZTI'!J37</f>
        <v>0</v>
      </c>
      <c r="AW98" s="84">
        <f>'01.1.2 - SO 01.1.2 ZTI'!J38</f>
        <v>0</v>
      </c>
      <c r="AX98" s="84">
        <f>'01.1.2 - SO 01.1.2 ZTI'!J39</f>
        <v>0</v>
      </c>
      <c r="AY98" s="84">
        <f>'01.1.2 - SO 01.1.2 ZTI'!J40</f>
        <v>0</v>
      </c>
      <c r="AZ98" s="84">
        <f>'01.1.2 - SO 01.1.2 ZTI'!F37</f>
        <v>0</v>
      </c>
      <c r="BA98" s="84">
        <f>'01.1.2 - SO 01.1.2 ZTI'!F38</f>
        <v>0</v>
      </c>
      <c r="BB98" s="84">
        <f>'01.1.2 - SO 01.1.2 ZTI'!F39</f>
        <v>0</v>
      </c>
      <c r="BC98" s="84">
        <f>'01.1.2 - SO 01.1.2 ZTI'!F40</f>
        <v>0</v>
      </c>
      <c r="BD98" s="86">
        <f>'01.1.2 - SO 01.1.2 ZTI'!F41</f>
        <v>0</v>
      </c>
      <c r="BT98" s="24" t="s">
        <v>89</v>
      </c>
      <c r="BV98" s="24" t="s">
        <v>74</v>
      </c>
      <c r="BW98" s="24" t="s">
        <v>93</v>
      </c>
      <c r="BX98" s="24" t="s">
        <v>85</v>
      </c>
      <c r="CL98" s="24" t="s">
        <v>1</v>
      </c>
    </row>
    <row r="99" spans="1:90" s="3" customFormat="1" ht="16.5" customHeight="1">
      <c r="A99" s="87" t="s">
        <v>86</v>
      </c>
      <c r="B99" s="47"/>
      <c r="C99" s="9"/>
      <c r="D99" s="9"/>
      <c r="E99" s="9"/>
      <c r="F99" s="232" t="s">
        <v>94</v>
      </c>
      <c r="G99" s="232"/>
      <c r="H99" s="232"/>
      <c r="I99" s="232"/>
      <c r="J99" s="232"/>
      <c r="K99" s="9"/>
      <c r="L99" s="232" t="s">
        <v>95</v>
      </c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196">
        <f>'01.1.3 - SO 01.1.3 Elektr...'!J34</f>
        <v>0</v>
      </c>
      <c r="AH99" s="197"/>
      <c r="AI99" s="197"/>
      <c r="AJ99" s="197"/>
      <c r="AK99" s="197"/>
      <c r="AL99" s="197"/>
      <c r="AM99" s="197"/>
      <c r="AN99" s="196">
        <f t="shared" si="0"/>
        <v>0</v>
      </c>
      <c r="AO99" s="197"/>
      <c r="AP99" s="197"/>
      <c r="AQ99" s="82" t="s">
        <v>84</v>
      </c>
      <c r="AR99" s="47"/>
      <c r="AS99" s="83">
        <v>0</v>
      </c>
      <c r="AT99" s="84">
        <f t="shared" si="1"/>
        <v>0</v>
      </c>
      <c r="AU99" s="85">
        <f>'01.1.3 - SO 01.1.3 Elektr...'!P128</f>
        <v>0</v>
      </c>
      <c r="AV99" s="84">
        <f>'01.1.3 - SO 01.1.3 Elektr...'!J37</f>
        <v>0</v>
      </c>
      <c r="AW99" s="84">
        <f>'01.1.3 - SO 01.1.3 Elektr...'!J38</f>
        <v>0</v>
      </c>
      <c r="AX99" s="84">
        <f>'01.1.3 - SO 01.1.3 Elektr...'!J39</f>
        <v>0</v>
      </c>
      <c r="AY99" s="84">
        <f>'01.1.3 - SO 01.1.3 Elektr...'!J40</f>
        <v>0</v>
      </c>
      <c r="AZ99" s="84">
        <f>'01.1.3 - SO 01.1.3 Elektr...'!F37</f>
        <v>0</v>
      </c>
      <c r="BA99" s="84">
        <f>'01.1.3 - SO 01.1.3 Elektr...'!F38</f>
        <v>0</v>
      </c>
      <c r="BB99" s="84">
        <f>'01.1.3 - SO 01.1.3 Elektr...'!F39</f>
        <v>0</v>
      </c>
      <c r="BC99" s="84">
        <f>'01.1.3 - SO 01.1.3 Elektr...'!F40</f>
        <v>0</v>
      </c>
      <c r="BD99" s="86">
        <f>'01.1.3 - SO 01.1.3 Elektr...'!F41</f>
        <v>0</v>
      </c>
      <c r="BT99" s="24" t="s">
        <v>89</v>
      </c>
      <c r="BV99" s="24" t="s">
        <v>74</v>
      </c>
      <c r="BW99" s="24" t="s">
        <v>96</v>
      </c>
      <c r="BX99" s="24" t="s">
        <v>85</v>
      </c>
      <c r="CL99" s="24" t="s">
        <v>1</v>
      </c>
    </row>
    <row r="100" spans="1:90" s="3" customFormat="1" ht="23.25" customHeight="1">
      <c r="A100" s="87" t="s">
        <v>86</v>
      </c>
      <c r="B100" s="47"/>
      <c r="C100" s="9"/>
      <c r="D100" s="9"/>
      <c r="E100" s="232" t="s">
        <v>97</v>
      </c>
      <c r="F100" s="232"/>
      <c r="G100" s="232"/>
      <c r="H100" s="232"/>
      <c r="I100" s="232"/>
      <c r="J100" s="9"/>
      <c r="K100" s="232" t="s">
        <v>98</v>
      </c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196">
        <f>'01.2 - SO 01.2 Propojovac...'!J32</f>
        <v>0</v>
      </c>
      <c r="AH100" s="197"/>
      <c r="AI100" s="197"/>
      <c r="AJ100" s="197"/>
      <c r="AK100" s="197"/>
      <c r="AL100" s="197"/>
      <c r="AM100" s="197"/>
      <c r="AN100" s="196">
        <f t="shared" si="0"/>
        <v>0</v>
      </c>
      <c r="AO100" s="197"/>
      <c r="AP100" s="197"/>
      <c r="AQ100" s="82" t="s">
        <v>84</v>
      </c>
      <c r="AR100" s="47"/>
      <c r="AS100" s="83">
        <v>0</v>
      </c>
      <c r="AT100" s="84">
        <f t="shared" si="1"/>
        <v>0</v>
      </c>
      <c r="AU100" s="85">
        <f>'01.2 - SO 01.2 Propojovac...'!P126</f>
        <v>0</v>
      </c>
      <c r="AV100" s="84">
        <f>'01.2 - SO 01.2 Propojovac...'!J35</f>
        <v>0</v>
      </c>
      <c r="AW100" s="84">
        <f>'01.2 - SO 01.2 Propojovac...'!J36</f>
        <v>0</v>
      </c>
      <c r="AX100" s="84">
        <f>'01.2 - SO 01.2 Propojovac...'!J37</f>
        <v>0</v>
      </c>
      <c r="AY100" s="84">
        <f>'01.2 - SO 01.2 Propojovac...'!J38</f>
        <v>0</v>
      </c>
      <c r="AZ100" s="84">
        <f>'01.2 - SO 01.2 Propojovac...'!F35</f>
        <v>0</v>
      </c>
      <c r="BA100" s="84">
        <f>'01.2 - SO 01.2 Propojovac...'!F36</f>
        <v>0</v>
      </c>
      <c r="BB100" s="84">
        <f>'01.2 - SO 01.2 Propojovac...'!F37</f>
        <v>0</v>
      </c>
      <c r="BC100" s="84">
        <f>'01.2 - SO 01.2 Propojovac...'!F38</f>
        <v>0</v>
      </c>
      <c r="BD100" s="86">
        <f>'01.2 - SO 01.2 Propojovac...'!F39</f>
        <v>0</v>
      </c>
      <c r="BT100" s="24" t="s">
        <v>81</v>
      </c>
      <c r="BV100" s="24" t="s">
        <v>74</v>
      </c>
      <c r="BW100" s="24" t="s">
        <v>99</v>
      </c>
      <c r="BX100" s="24" t="s">
        <v>80</v>
      </c>
      <c r="CL100" s="24" t="s">
        <v>1</v>
      </c>
    </row>
    <row r="101" spans="1:90" s="3" customFormat="1" ht="16.5" customHeight="1">
      <c r="A101" s="87" t="s">
        <v>86</v>
      </c>
      <c r="B101" s="47"/>
      <c r="C101" s="9"/>
      <c r="D101" s="9"/>
      <c r="E101" s="232" t="s">
        <v>100</v>
      </c>
      <c r="F101" s="232"/>
      <c r="G101" s="232"/>
      <c r="H101" s="232"/>
      <c r="I101" s="232"/>
      <c r="J101" s="9"/>
      <c r="K101" s="232" t="s">
        <v>101</v>
      </c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196">
        <f>'01.3 - SO 01.3 Vodovod pr...'!J32</f>
        <v>0</v>
      </c>
      <c r="AH101" s="197"/>
      <c r="AI101" s="197"/>
      <c r="AJ101" s="197"/>
      <c r="AK101" s="197"/>
      <c r="AL101" s="197"/>
      <c r="AM101" s="197"/>
      <c r="AN101" s="196">
        <f t="shared" si="0"/>
        <v>0</v>
      </c>
      <c r="AO101" s="197"/>
      <c r="AP101" s="197"/>
      <c r="AQ101" s="82" t="s">
        <v>84</v>
      </c>
      <c r="AR101" s="47"/>
      <c r="AS101" s="83">
        <v>0</v>
      </c>
      <c r="AT101" s="84">
        <f t="shared" si="1"/>
        <v>0</v>
      </c>
      <c r="AU101" s="85">
        <f>'01.3 - SO 01.3 Vodovod pr...'!P125</f>
        <v>0</v>
      </c>
      <c r="AV101" s="84">
        <f>'01.3 - SO 01.3 Vodovod pr...'!J35</f>
        <v>0</v>
      </c>
      <c r="AW101" s="84">
        <f>'01.3 - SO 01.3 Vodovod pr...'!J36</f>
        <v>0</v>
      </c>
      <c r="AX101" s="84">
        <f>'01.3 - SO 01.3 Vodovod pr...'!J37</f>
        <v>0</v>
      </c>
      <c r="AY101" s="84">
        <f>'01.3 - SO 01.3 Vodovod pr...'!J38</f>
        <v>0</v>
      </c>
      <c r="AZ101" s="84">
        <f>'01.3 - SO 01.3 Vodovod pr...'!F35</f>
        <v>0</v>
      </c>
      <c r="BA101" s="84">
        <f>'01.3 - SO 01.3 Vodovod pr...'!F36</f>
        <v>0</v>
      </c>
      <c r="BB101" s="84">
        <f>'01.3 - SO 01.3 Vodovod pr...'!F37</f>
        <v>0</v>
      </c>
      <c r="BC101" s="84">
        <f>'01.3 - SO 01.3 Vodovod pr...'!F38</f>
        <v>0</v>
      </c>
      <c r="BD101" s="86">
        <f>'01.3 - SO 01.3 Vodovod pr...'!F39</f>
        <v>0</v>
      </c>
      <c r="BT101" s="24" t="s">
        <v>81</v>
      </c>
      <c r="BV101" s="24" t="s">
        <v>74</v>
      </c>
      <c r="BW101" s="24" t="s">
        <v>102</v>
      </c>
      <c r="BX101" s="24" t="s">
        <v>80</v>
      </c>
      <c r="CL101" s="24" t="s">
        <v>1</v>
      </c>
    </row>
    <row r="102" spans="1:90" s="3" customFormat="1" ht="16.5" customHeight="1">
      <c r="A102" s="87" t="s">
        <v>86</v>
      </c>
      <c r="B102" s="47"/>
      <c r="C102" s="9"/>
      <c r="D102" s="9"/>
      <c r="E102" s="232" t="s">
        <v>103</v>
      </c>
      <c r="F102" s="232"/>
      <c r="G102" s="232"/>
      <c r="H102" s="232"/>
      <c r="I102" s="232"/>
      <c r="J102" s="9"/>
      <c r="K102" s="232" t="s">
        <v>104</v>
      </c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196">
        <f>'01.4 - SO 01.4 Přípojka NN'!J32</f>
        <v>0</v>
      </c>
      <c r="AH102" s="197"/>
      <c r="AI102" s="197"/>
      <c r="AJ102" s="197"/>
      <c r="AK102" s="197"/>
      <c r="AL102" s="197"/>
      <c r="AM102" s="197"/>
      <c r="AN102" s="196">
        <f t="shared" si="0"/>
        <v>0</v>
      </c>
      <c r="AO102" s="197"/>
      <c r="AP102" s="197"/>
      <c r="AQ102" s="82" t="s">
        <v>84</v>
      </c>
      <c r="AR102" s="47"/>
      <c r="AS102" s="83">
        <v>0</v>
      </c>
      <c r="AT102" s="84">
        <f t="shared" si="1"/>
        <v>0</v>
      </c>
      <c r="AU102" s="85">
        <f>'01.4 - SO 01.4 Přípojka NN'!P121</f>
        <v>0</v>
      </c>
      <c r="AV102" s="84">
        <f>'01.4 - SO 01.4 Přípojka NN'!J35</f>
        <v>0</v>
      </c>
      <c r="AW102" s="84">
        <f>'01.4 - SO 01.4 Přípojka NN'!J36</f>
        <v>0</v>
      </c>
      <c r="AX102" s="84">
        <f>'01.4 - SO 01.4 Přípojka NN'!J37</f>
        <v>0</v>
      </c>
      <c r="AY102" s="84">
        <f>'01.4 - SO 01.4 Přípojka NN'!J38</f>
        <v>0</v>
      </c>
      <c r="AZ102" s="84">
        <f>'01.4 - SO 01.4 Přípojka NN'!F35</f>
        <v>0</v>
      </c>
      <c r="BA102" s="84">
        <f>'01.4 - SO 01.4 Přípojka NN'!F36</f>
        <v>0</v>
      </c>
      <c r="BB102" s="84">
        <f>'01.4 - SO 01.4 Přípojka NN'!F37</f>
        <v>0</v>
      </c>
      <c r="BC102" s="84">
        <f>'01.4 - SO 01.4 Přípojka NN'!F38</f>
        <v>0</v>
      </c>
      <c r="BD102" s="86">
        <f>'01.4 - SO 01.4 Přípojka NN'!F39</f>
        <v>0</v>
      </c>
      <c r="BT102" s="24" t="s">
        <v>81</v>
      </c>
      <c r="BV102" s="24" t="s">
        <v>74</v>
      </c>
      <c r="BW102" s="24" t="s">
        <v>105</v>
      </c>
      <c r="BX102" s="24" t="s">
        <v>80</v>
      </c>
      <c r="CL102" s="24" t="s">
        <v>1</v>
      </c>
    </row>
    <row r="103" spans="1:90" s="3" customFormat="1" ht="16.5" customHeight="1">
      <c r="A103" s="87" t="s">
        <v>86</v>
      </c>
      <c r="B103" s="47"/>
      <c r="C103" s="9"/>
      <c r="D103" s="9"/>
      <c r="E103" s="232" t="s">
        <v>106</v>
      </c>
      <c r="F103" s="232"/>
      <c r="G103" s="232"/>
      <c r="H103" s="232"/>
      <c r="I103" s="232"/>
      <c r="J103" s="9"/>
      <c r="K103" s="232" t="s">
        <v>107</v>
      </c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196">
        <f>'01.5 - SO 01.5 Komunikace...'!J32</f>
        <v>0</v>
      </c>
      <c r="AH103" s="197"/>
      <c r="AI103" s="197"/>
      <c r="AJ103" s="197"/>
      <c r="AK103" s="197"/>
      <c r="AL103" s="197"/>
      <c r="AM103" s="197"/>
      <c r="AN103" s="196">
        <f t="shared" si="0"/>
        <v>0</v>
      </c>
      <c r="AO103" s="197"/>
      <c r="AP103" s="197"/>
      <c r="AQ103" s="82" t="s">
        <v>84</v>
      </c>
      <c r="AR103" s="47"/>
      <c r="AS103" s="83">
        <v>0</v>
      </c>
      <c r="AT103" s="84">
        <f t="shared" si="1"/>
        <v>0</v>
      </c>
      <c r="AU103" s="85">
        <f>'01.5 - SO 01.5 Komunikace...'!P126</f>
        <v>0</v>
      </c>
      <c r="AV103" s="84">
        <f>'01.5 - SO 01.5 Komunikace...'!J35</f>
        <v>0</v>
      </c>
      <c r="AW103" s="84">
        <f>'01.5 - SO 01.5 Komunikace...'!J36</f>
        <v>0</v>
      </c>
      <c r="AX103" s="84">
        <f>'01.5 - SO 01.5 Komunikace...'!J37</f>
        <v>0</v>
      </c>
      <c r="AY103" s="84">
        <f>'01.5 - SO 01.5 Komunikace...'!J38</f>
        <v>0</v>
      </c>
      <c r="AZ103" s="84">
        <f>'01.5 - SO 01.5 Komunikace...'!F35</f>
        <v>0</v>
      </c>
      <c r="BA103" s="84">
        <f>'01.5 - SO 01.5 Komunikace...'!F36</f>
        <v>0</v>
      </c>
      <c r="BB103" s="84">
        <f>'01.5 - SO 01.5 Komunikace...'!F37</f>
        <v>0</v>
      </c>
      <c r="BC103" s="84">
        <f>'01.5 - SO 01.5 Komunikace...'!F38</f>
        <v>0</v>
      </c>
      <c r="BD103" s="86">
        <f>'01.5 - SO 01.5 Komunikace...'!F39</f>
        <v>0</v>
      </c>
      <c r="BT103" s="24" t="s">
        <v>81</v>
      </c>
      <c r="BV103" s="24" t="s">
        <v>74</v>
      </c>
      <c r="BW103" s="24" t="s">
        <v>108</v>
      </c>
      <c r="BX103" s="24" t="s">
        <v>80</v>
      </c>
      <c r="CL103" s="24" t="s">
        <v>1</v>
      </c>
    </row>
    <row r="104" spans="1:90" s="3" customFormat="1" ht="16.5" customHeight="1">
      <c r="A104" s="87" t="s">
        <v>86</v>
      </c>
      <c r="B104" s="47"/>
      <c r="C104" s="9"/>
      <c r="D104" s="9"/>
      <c r="E104" s="232" t="s">
        <v>109</v>
      </c>
      <c r="F104" s="232"/>
      <c r="G104" s="232"/>
      <c r="H104" s="232"/>
      <c r="I104" s="232"/>
      <c r="J104" s="9"/>
      <c r="K104" s="232" t="s">
        <v>110</v>
      </c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196">
        <f>'01.6 - SO 01.6 Oplocení'!J32</f>
        <v>0</v>
      </c>
      <c r="AH104" s="197"/>
      <c r="AI104" s="197"/>
      <c r="AJ104" s="197"/>
      <c r="AK104" s="197"/>
      <c r="AL104" s="197"/>
      <c r="AM104" s="197"/>
      <c r="AN104" s="196">
        <f t="shared" si="0"/>
        <v>0</v>
      </c>
      <c r="AO104" s="197"/>
      <c r="AP104" s="197"/>
      <c r="AQ104" s="82" t="s">
        <v>84</v>
      </c>
      <c r="AR104" s="47"/>
      <c r="AS104" s="83">
        <v>0</v>
      </c>
      <c r="AT104" s="84">
        <f t="shared" si="1"/>
        <v>0</v>
      </c>
      <c r="AU104" s="85">
        <f>'01.6 - SO 01.6 Oplocení'!P125</f>
        <v>0</v>
      </c>
      <c r="AV104" s="84">
        <f>'01.6 - SO 01.6 Oplocení'!J35</f>
        <v>0</v>
      </c>
      <c r="AW104" s="84">
        <f>'01.6 - SO 01.6 Oplocení'!J36</f>
        <v>0</v>
      </c>
      <c r="AX104" s="84">
        <f>'01.6 - SO 01.6 Oplocení'!J37</f>
        <v>0</v>
      </c>
      <c r="AY104" s="84">
        <f>'01.6 - SO 01.6 Oplocení'!J38</f>
        <v>0</v>
      </c>
      <c r="AZ104" s="84">
        <f>'01.6 - SO 01.6 Oplocení'!F35</f>
        <v>0</v>
      </c>
      <c r="BA104" s="84">
        <f>'01.6 - SO 01.6 Oplocení'!F36</f>
        <v>0</v>
      </c>
      <c r="BB104" s="84">
        <f>'01.6 - SO 01.6 Oplocení'!F37</f>
        <v>0</v>
      </c>
      <c r="BC104" s="84">
        <f>'01.6 - SO 01.6 Oplocení'!F38</f>
        <v>0</v>
      </c>
      <c r="BD104" s="86">
        <f>'01.6 - SO 01.6 Oplocení'!F39</f>
        <v>0</v>
      </c>
      <c r="BT104" s="24" t="s">
        <v>81</v>
      </c>
      <c r="BV104" s="24" t="s">
        <v>74</v>
      </c>
      <c r="BW104" s="24" t="s">
        <v>111</v>
      </c>
      <c r="BX104" s="24" t="s">
        <v>80</v>
      </c>
      <c r="CL104" s="24" t="s">
        <v>1</v>
      </c>
    </row>
    <row r="105" spans="1:90" s="3" customFormat="1" ht="16.5" customHeight="1">
      <c r="A105" s="87" t="s">
        <v>86</v>
      </c>
      <c r="B105" s="47"/>
      <c r="C105" s="9"/>
      <c r="D105" s="9"/>
      <c r="E105" s="232" t="s">
        <v>112</v>
      </c>
      <c r="F105" s="232"/>
      <c r="G105" s="232"/>
      <c r="H105" s="232"/>
      <c r="I105" s="232"/>
      <c r="J105" s="9"/>
      <c r="K105" s="232" t="s">
        <v>113</v>
      </c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196">
        <f>'01.7 - SO 01.7 Terénní a ...'!J32</f>
        <v>0</v>
      </c>
      <c r="AH105" s="197"/>
      <c r="AI105" s="197"/>
      <c r="AJ105" s="197"/>
      <c r="AK105" s="197"/>
      <c r="AL105" s="197"/>
      <c r="AM105" s="197"/>
      <c r="AN105" s="196">
        <f t="shared" si="0"/>
        <v>0</v>
      </c>
      <c r="AO105" s="197"/>
      <c r="AP105" s="197"/>
      <c r="AQ105" s="82" t="s">
        <v>84</v>
      </c>
      <c r="AR105" s="47"/>
      <c r="AS105" s="83">
        <v>0</v>
      </c>
      <c r="AT105" s="84">
        <f t="shared" si="1"/>
        <v>0</v>
      </c>
      <c r="AU105" s="85">
        <f>'01.7 - SO 01.7 Terénní a ...'!P122</f>
        <v>0</v>
      </c>
      <c r="AV105" s="84">
        <f>'01.7 - SO 01.7 Terénní a ...'!J35</f>
        <v>0</v>
      </c>
      <c r="AW105" s="84">
        <f>'01.7 - SO 01.7 Terénní a ...'!J36</f>
        <v>0</v>
      </c>
      <c r="AX105" s="84">
        <f>'01.7 - SO 01.7 Terénní a ...'!J37</f>
        <v>0</v>
      </c>
      <c r="AY105" s="84">
        <f>'01.7 - SO 01.7 Terénní a ...'!J38</f>
        <v>0</v>
      </c>
      <c r="AZ105" s="84">
        <f>'01.7 - SO 01.7 Terénní a ...'!F35</f>
        <v>0</v>
      </c>
      <c r="BA105" s="84">
        <f>'01.7 - SO 01.7 Terénní a ...'!F36</f>
        <v>0</v>
      </c>
      <c r="BB105" s="84">
        <f>'01.7 - SO 01.7 Terénní a ...'!F37</f>
        <v>0</v>
      </c>
      <c r="BC105" s="84">
        <f>'01.7 - SO 01.7 Terénní a ...'!F38</f>
        <v>0</v>
      </c>
      <c r="BD105" s="86">
        <f>'01.7 - SO 01.7 Terénní a ...'!F39</f>
        <v>0</v>
      </c>
      <c r="BT105" s="24" t="s">
        <v>81</v>
      </c>
      <c r="BV105" s="24" t="s">
        <v>74</v>
      </c>
      <c r="BW105" s="24" t="s">
        <v>114</v>
      </c>
      <c r="BX105" s="24" t="s">
        <v>80</v>
      </c>
      <c r="CL105" s="24" t="s">
        <v>1</v>
      </c>
    </row>
    <row r="106" spans="1:91" s="6" customFormat="1" ht="16.5" customHeight="1">
      <c r="A106" s="87" t="s">
        <v>86</v>
      </c>
      <c r="B106" s="73"/>
      <c r="C106" s="74"/>
      <c r="D106" s="220" t="s">
        <v>115</v>
      </c>
      <c r="E106" s="220"/>
      <c r="F106" s="220"/>
      <c r="G106" s="220"/>
      <c r="H106" s="220"/>
      <c r="I106" s="75"/>
      <c r="J106" s="220" t="s">
        <v>116</v>
      </c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193">
        <f>'02 - SO 02 Kanalizace'!J30</f>
        <v>0</v>
      </c>
      <c r="AH106" s="194"/>
      <c r="AI106" s="194"/>
      <c r="AJ106" s="194"/>
      <c r="AK106" s="194"/>
      <c r="AL106" s="194"/>
      <c r="AM106" s="194"/>
      <c r="AN106" s="193">
        <f t="shared" si="0"/>
        <v>0</v>
      </c>
      <c r="AO106" s="194"/>
      <c r="AP106" s="194"/>
      <c r="AQ106" s="76" t="s">
        <v>78</v>
      </c>
      <c r="AR106" s="73"/>
      <c r="AS106" s="77">
        <v>0</v>
      </c>
      <c r="AT106" s="78">
        <f t="shared" si="1"/>
        <v>0</v>
      </c>
      <c r="AU106" s="79">
        <f>'02 - SO 02 Kanalizace'!P129</f>
        <v>0</v>
      </c>
      <c r="AV106" s="78">
        <f>'02 - SO 02 Kanalizace'!J33</f>
        <v>0</v>
      </c>
      <c r="AW106" s="78">
        <f>'02 - SO 02 Kanalizace'!J34</f>
        <v>0</v>
      </c>
      <c r="AX106" s="78">
        <f>'02 - SO 02 Kanalizace'!J35</f>
        <v>0</v>
      </c>
      <c r="AY106" s="78">
        <f>'02 - SO 02 Kanalizace'!J36</f>
        <v>0</v>
      </c>
      <c r="AZ106" s="78">
        <f>'02 - SO 02 Kanalizace'!F33</f>
        <v>0</v>
      </c>
      <c r="BA106" s="78">
        <f>'02 - SO 02 Kanalizace'!F34</f>
        <v>0</v>
      </c>
      <c r="BB106" s="78">
        <f>'02 - SO 02 Kanalizace'!F35</f>
        <v>0</v>
      </c>
      <c r="BC106" s="78">
        <f>'02 - SO 02 Kanalizace'!F36</f>
        <v>0</v>
      </c>
      <c r="BD106" s="80">
        <f>'02 - SO 02 Kanalizace'!F37</f>
        <v>0</v>
      </c>
      <c r="BT106" s="81" t="s">
        <v>79</v>
      </c>
      <c r="BV106" s="81" t="s">
        <v>74</v>
      </c>
      <c r="BW106" s="81" t="s">
        <v>117</v>
      </c>
      <c r="BX106" s="81" t="s">
        <v>4</v>
      </c>
      <c r="CL106" s="81" t="s">
        <v>1</v>
      </c>
      <c r="CM106" s="81" t="s">
        <v>81</v>
      </c>
    </row>
    <row r="107" spans="1:91" s="6" customFormat="1" ht="24.75" customHeight="1">
      <c r="A107" s="87" t="s">
        <v>86</v>
      </c>
      <c r="B107" s="73"/>
      <c r="C107" s="74"/>
      <c r="D107" s="220" t="s">
        <v>118</v>
      </c>
      <c r="E107" s="220"/>
      <c r="F107" s="220"/>
      <c r="G107" s="220"/>
      <c r="H107" s="220"/>
      <c r="I107" s="75"/>
      <c r="J107" s="220" t="s">
        <v>119</v>
      </c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193">
        <f>'02_X - SO 02_X Kanalizace...'!J30</f>
        <v>0</v>
      </c>
      <c r="AH107" s="194"/>
      <c r="AI107" s="194"/>
      <c r="AJ107" s="194"/>
      <c r="AK107" s="194"/>
      <c r="AL107" s="194"/>
      <c r="AM107" s="194"/>
      <c r="AN107" s="193">
        <f t="shared" si="0"/>
        <v>0</v>
      </c>
      <c r="AO107" s="194"/>
      <c r="AP107" s="194"/>
      <c r="AQ107" s="76" t="s">
        <v>78</v>
      </c>
      <c r="AR107" s="73"/>
      <c r="AS107" s="77">
        <v>0</v>
      </c>
      <c r="AT107" s="78">
        <f t="shared" si="1"/>
        <v>0</v>
      </c>
      <c r="AU107" s="79">
        <f>'02_X - SO 02_X Kanalizace...'!P123</f>
        <v>0</v>
      </c>
      <c r="AV107" s="78">
        <f>'02_X - SO 02_X Kanalizace...'!J33</f>
        <v>0</v>
      </c>
      <c r="AW107" s="78">
        <f>'02_X - SO 02_X Kanalizace...'!J34</f>
        <v>0</v>
      </c>
      <c r="AX107" s="78">
        <f>'02_X - SO 02_X Kanalizace...'!J35</f>
        <v>0</v>
      </c>
      <c r="AY107" s="78">
        <f>'02_X - SO 02_X Kanalizace...'!J36</f>
        <v>0</v>
      </c>
      <c r="AZ107" s="78">
        <f>'02_X - SO 02_X Kanalizace...'!F33</f>
        <v>0</v>
      </c>
      <c r="BA107" s="78">
        <f>'02_X - SO 02_X Kanalizace...'!F34</f>
        <v>0</v>
      </c>
      <c r="BB107" s="78">
        <f>'02_X - SO 02_X Kanalizace...'!F35</f>
        <v>0</v>
      </c>
      <c r="BC107" s="78">
        <f>'02_X - SO 02_X Kanalizace...'!F36</f>
        <v>0</v>
      </c>
      <c r="BD107" s="80">
        <f>'02_X - SO 02_X Kanalizace...'!F37</f>
        <v>0</v>
      </c>
      <c r="BT107" s="81" t="s">
        <v>79</v>
      </c>
      <c r="BV107" s="81" t="s">
        <v>74</v>
      </c>
      <c r="BW107" s="81" t="s">
        <v>120</v>
      </c>
      <c r="BX107" s="81" t="s">
        <v>4</v>
      </c>
      <c r="CL107" s="81" t="s">
        <v>1</v>
      </c>
      <c r="CM107" s="81" t="s">
        <v>81</v>
      </c>
    </row>
    <row r="108" spans="1:91" s="6" customFormat="1" ht="16.5" customHeight="1">
      <c r="A108" s="87" t="s">
        <v>86</v>
      </c>
      <c r="B108" s="73"/>
      <c r="C108" s="74"/>
      <c r="D108" s="220" t="s">
        <v>121</v>
      </c>
      <c r="E108" s="220"/>
      <c r="F108" s="220"/>
      <c r="G108" s="220"/>
      <c r="H108" s="220"/>
      <c r="I108" s="75"/>
      <c r="J108" s="220" t="s">
        <v>122</v>
      </c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193">
        <f>'03 - SO 03 Výtlačný řad z ČS'!J30</f>
        <v>0</v>
      </c>
      <c r="AH108" s="194"/>
      <c r="AI108" s="194"/>
      <c r="AJ108" s="194"/>
      <c r="AK108" s="194"/>
      <c r="AL108" s="194"/>
      <c r="AM108" s="194"/>
      <c r="AN108" s="193">
        <f t="shared" si="0"/>
        <v>0</v>
      </c>
      <c r="AO108" s="194"/>
      <c r="AP108" s="194"/>
      <c r="AQ108" s="76" t="s">
        <v>78</v>
      </c>
      <c r="AR108" s="73"/>
      <c r="AS108" s="77">
        <v>0</v>
      </c>
      <c r="AT108" s="78">
        <f t="shared" si="1"/>
        <v>0</v>
      </c>
      <c r="AU108" s="79">
        <f>'03 - SO 03 Výtlačný řad z ČS'!P121</f>
        <v>0</v>
      </c>
      <c r="AV108" s="78">
        <f>'03 - SO 03 Výtlačný řad z ČS'!J33</f>
        <v>0</v>
      </c>
      <c r="AW108" s="78">
        <f>'03 - SO 03 Výtlačný řad z ČS'!J34</f>
        <v>0</v>
      </c>
      <c r="AX108" s="78">
        <f>'03 - SO 03 Výtlačný řad z ČS'!J35</f>
        <v>0</v>
      </c>
      <c r="AY108" s="78">
        <f>'03 - SO 03 Výtlačný řad z ČS'!J36</f>
        <v>0</v>
      </c>
      <c r="AZ108" s="78">
        <f>'03 - SO 03 Výtlačný řad z ČS'!F33</f>
        <v>0</v>
      </c>
      <c r="BA108" s="78">
        <f>'03 - SO 03 Výtlačný řad z ČS'!F34</f>
        <v>0</v>
      </c>
      <c r="BB108" s="78">
        <f>'03 - SO 03 Výtlačný řad z ČS'!F35</f>
        <v>0</v>
      </c>
      <c r="BC108" s="78">
        <f>'03 - SO 03 Výtlačný řad z ČS'!F36</f>
        <v>0</v>
      </c>
      <c r="BD108" s="80">
        <f>'03 - SO 03 Výtlačný řad z ČS'!F37</f>
        <v>0</v>
      </c>
      <c r="BT108" s="81" t="s">
        <v>79</v>
      </c>
      <c r="BV108" s="81" t="s">
        <v>74</v>
      </c>
      <c r="BW108" s="81" t="s">
        <v>123</v>
      </c>
      <c r="BX108" s="81" t="s">
        <v>4</v>
      </c>
      <c r="CL108" s="81" t="s">
        <v>1</v>
      </c>
      <c r="CM108" s="81" t="s">
        <v>81</v>
      </c>
    </row>
    <row r="109" spans="1:91" s="6" customFormat="1" ht="16.5" customHeight="1">
      <c r="A109" s="87" t="s">
        <v>86</v>
      </c>
      <c r="B109" s="73"/>
      <c r="C109" s="74"/>
      <c r="D109" s="220" t="s">
        <v>124</v>
      </c>
      <c r="E109" s="220"/>
      <c r="F109" s="220"/>
      <c r="G109" s="220"/>
      <c r="H109" s="220"/>
      <c r="I109" s="75"/>
      <c r="J109" s="220" t="s">
        <v>125</v>
      </c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193">
        <f>'04 - SO 04 Čerpací stanic...'!J30</f>
        <v>0</v>
      </c>
      <c r="AH109" s="194"/>
      <c r="AI109" s="194"/>
      <c r="AJ109" s="194"/>
      <c r="AK109" s="194"/>
      <c r="AL109" s="194"/>
      <c r="AM109" s="194"/>
      <c r="AN109" s="193">
        <f t="shared" si="0"/>
        <v>0</v>
      </c>
      <c r="AO109" s="194"/>
      <c r="AP109" s="194"/>
      <c r="AQ109" s="76" t="s">
        <v>78</v>
      </c>
      <c r="AR109" s="73"/>
      <c r="AS109" s="77">
        <v>0</v>
      </c>
      <c r="AT109" s="78">
        <f t="shared" si="1"/>
        <v>0</v>
      </c>
      <c r="AU109" s="79">
        <f>'04 - SO 04 Čerpací stanic...'!P126</f>
        <v>0</v>
      </c>
      <c r="AV109" s="78">
        <f>'04 - SO 04 Čerpací stanic...'!J33</f>
        <v>0</v>
      </c>
      <c r="AW109" s="78">
        <f>'04 - SO 04 Čerpací stanic...'!J34</f>
        <v>0</v>
      </c>
      <c r="AX109" s="78">
        <f>'04 - SO 04 Čerpací stanic...'!J35</f>
        <v>0</v>
      </c>
      <c r="AY109" s="78">
        <f>'04 - SO 04 Čerpací stanic...'!J36</f>
        <v>0</v>
      </c>
      <c r="AZ109" s="78">
        <f>'04 - SO 04 Čerpací stanic...'!F33</f>
        <v>0</v>
      </c>
      <c r="BA109" s="78">
        <f>'04 - SO 04 Čerpací stanic...'!F34</f>
        <v>0</v>
      </c>
      <c r="BB109" s="78">
        <f>'04 - SO 04 Čerpací stanic...'!F35</f>
        <v>0</v>
      </c>
      <c r="BC109" s="78">
        <f>'04 - SO 04 Čerpací stanic...'!F36</f>
        <v>0</v>
      </c>
      <c r="BD109" s="80">
        <f>'04 - SO 04 Čerpací stanic...'!F37</f>
        <v>0</v>
      </c>
      <c r="BT109" s="81" t="s">
        <v>79</v>
      </c>
      <c r="BV109" s="81" t="s">
        <v>74</v>
      </c>
      <c r="BW109" s="81" t="s">
        <v>126</v>
      </c>
      <c r="BX109" s="81" t="s">
        <v>4</v>
      </c>
      <c r="CL109" s="81" t="s">
        <v>1</v>
      </c>
      <c r="CM109" s="81" t="s">
        <v>81</v>
      </c>
    </row>
    <row r="110" spans="1:91" s="6" customFormat="1" ht="16.5" customHeight="1">
      <c r="A110" s="87" t="s">
        <v>86</v>
      </c>
      <c r="B110" s="73"/>
      <c r="C110" s="74"/>
      <c r="D110" s="220" t="s">
        <v>127</v>
      </c>
      <c r="E110" s="220"/>
      <c r="F110" s="220"/>
      <c r="G110" s="220"/>
      <c r="H110" s="220"/>
      <c r="I110" s="75"/>
      <c r="J110" s="220" t="s">
        <v>128</v>
      </c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193">
        <f>'05 - SO 05 Přípojka NN pr...'!J30</f>
        <v>0</v>
      </c>
      <c r="AH110" s="194"/>
      <c r="AI110" s="194"/>
      <c r="AJ110" s="194"/>
      <c r="AK110" s="194"/>
      <c r="AL110" s="194"/>
      <c r="AM110" s="194"/>
      <c r="AN110" s="193">
        <f t="shared" si="0"/>
        <v>0</v>
      </c>
      <c r="AO110" s="194"/>
      <c r="AP110" s="194"/>
      <c r="AQ110" s="76" t="s">
        <v>78</v>
      </c>
      <c r="AR110" s="73"/>
      <c r="AS110" s="77">
        <v>0</v>
      </c>
      <c r="AT110" s="78">
        <f t="shared" si="1"/>
        <v>0</v>
      </c>
      <c r="AU110" s="79">
        <f>'05 - SO 05 Přípojka NN pr...'!P117</f>
        <v>0</v>
      </c>
      <c r="AV110" s="78">
        <f>'05 - SO 05 Přípojka NN pr...'!J33</f>
        <v>0</v>
      </c>
      <c r="AW110" s="78">
        <f>'05 - SO 05 Přípojka NN pr...'!J34</f>
        <v>0</v>
      </c>
      <c r="AX110" s="78">
        <f>'05 - SO 05 Přípojka NN pr...'!J35</f>
        <v>0</v>
      </c>
      <c r="AY110" s="78">
        <f>'05 - SO 05 Přípojka NN pr...'!J36</f>
        <v>0</v>
      </c>
      <c r="AZ110" s="78">
        <f>'05 - SO 05 Přípojka NN pr...'!F33</f>
        <v>0</v>
      </c>
      <c r="BA110" s="78">
        <f>'05 - SO 05 Přípojka NN pr...'!F34</f>
        <v>0</v>
      </c>
      <c r="BB110" s="78">
        <f>'05 - SO 05 Přípojka NN pr...'!F35</f>
        <v>0</v>
      </c>
      <c r="BC110" s="78">
        <f>'05 - SO 05 Přípojka NN pr...'!F36</f>
        <v>0</v>
      </c>
      <c r="BD110" s="80">
        <f>'05 - SO 05 Přípojka NN pr...'!F37</f>
        <v>0</v>
      </c>
      <c r="BT110" s="81" t="s">
        <v>79</v>
      </c>
      <c r="BV110" s="81" t="s">
        <v>74</v>
      </c>
      <c r="BW110" s="81" t="s">
        <v>129</v>
      </c>
      <c r="BX110" s="81" t="s">
        <v>4</v>
      </c>
      <c r="CL110" s="81" t="s">
        <v>1</v>
      </c>
      <c r="CM110" s="81" t="s">
        <v>81</v>
      </c>
    </row>
    <row r="111" spans="2:91" s="6" customFormat="1" ht="16.5" customHeight="1">
      <c r="B111" s="73"/>
      <c r="C111" s="74"/>
      <c r="D111" s="220" t="s">
        <v>130</v>
      </c>
      <c r="E111" s="220"/>
      <c r="F111" s="220"/>
      <c r="G111" s="220"/>
      <c r="H111" s="220"/>
      <c r="I111" s="75"/>
      <c r="J111" s="220" t="s">
        <v>131</v>
      </c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195">
        <f>ROUND(SUM(AG112:AG113),2)</f>
        <v>0</v>
      </c>
      <c r="AH111" s="194"/>
      <c r="AI111" s="194"/>
      <c r="AJ111" s="194"/>
      <c r="AK111" s="194"/>
      <c r="AL111" s="194"/>
      <c r="AM111" s="194"/>
      <c r="AN111" s="193">
        <f t="shared" si="0"/>
        <v>0</v>
      </c>
      <c r="AO111" s="194"/>
      <c r="AP111" s="194"/>
      <c r="AQ111" s="76" t="s">
        <v>132</v>
      </c>
      <c r="AR111" s="73"/>
      <c r="AS111" s="77">
        <f>ROUND(SUM(AS112:AS113),2)</f>
        <v>0</v>
      </c>
      <c r="AT111" s="78">
        <f t="shared" si="1"/>
        <v>0</v>
      </c>
      <c r="AU111" s="79">
        <f>ROUND(SUM(AU112:AU113),5)</f>
        <v>0</v>
      </c>
      <c r="AV111" s="78">
        <f>ROUND(AZ111*L29,2)</f>
        <v>0</v>
      </c>
      <c r="AW111" s="78">
        <f>ROUND(BA111*L30,2)</f>
        <v>0</v>
      </c>
      <c r="AX111" s="78">
        <f>ROUND(BB111*L29,2)</f>
        <v>0</v>
      </c>
      <c r="AY111" s="78">
        <f>ROUND(BC111*L30,2)</f>
        <v>0</v>
      </c>
      <c r="AZ111" s="78">
        <f>ROUND(SUM(AZ112:AZ113),2)</f>
        <v>0</v>
      </c>
      <c r="BA111" s="78">
        <f>ROUND(SUM(BA112:BA113),2)</f>
        <v>0</v>
      </c>
      <c r="BB111" s="78">
        <f>ROUND(SUM(BB112:BB113),2)</f>
        <v>0</v>
      </c>
      <c r="BC111" s="78">
        <f>ROUND(SUM(BC112:BC113),2)</f>
        <v>0</v>
      </c>
      <c r="BD111" s="80">
        <f>ROUND(SUM(BD112:BD113),2)</f>
        <v>0</v>
      </c>
      <c r="BS111" s="81" t="s">
        <v>71</v>
      </c>
      <c r="BT111" s="81" t="s">
        <v>79</v>
      </c>
      <c r="BU111" s="81" t="s">
        <v>73</v>
      </c>
      <c r="BV111" s="81" t="s">
        <v>74</v>
      </c>
      <c r="BW111" s="81" t="s">
        <v>133</v>
      </c>
      <c r="BX111" s="81" t="s">
        <v>4</v>
      </c>
      <c r="CL111" s="81" t="s">
        <v>1</v>
      </c>
      <c r="CM111" s="81" t="s">
        <v>81</v>
      </c>
    </row>
    <row r="112" spans="1:90" s="3" customFormat="1" ht="16.5" customHeight="1">
      <c r="A112" s="87" t="s">
        <v>86</v>
      </c>
      <c r="B112" s="47"/>
      <c r="C112" s="9"/>
      <c r="D112" s="9"/>
      <c r="E112" s="232" t="s">
        <v>82</v>
      </c>
      <c r="F112" s="232"/>
      <c r="G112" s="232"/>
      <c r="H112" s="232"/>
      <c r="I112" s="232"/>
      <c r="J112" s="9"/>
      <c r="K112" s="232" t="s">
        <v>134</v>
      </c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196">
        <f>'01.1 - PS 01.1 Strojnětec...'!J32</f>
        <v>0</v>
      </c>
      <c r="AH112" s="197"/>
      <c r="AI112" s="197"/>
      <c r="AJ112" s="197"/>
      <c r="AK112" s="197"/>
      <c r="AL112" s="197"/>
      <c r="AM112" s="197"/>
      <c r="AN112" s="196">
        <f t="shared" si="0"/>
        <v>0</v>
      </c>
      <c r="AO112" s="197"/>
      <c r="AP112" s="197"/>
      <c r="AQ112" s="82" t="s">
        <v>84</v>
      </c>
      <c r="AR112" s="47"/>
      <c r="AS112" s="83">
        <v>0</v>
      </c>
      <c r="AT112" s="84">
        <f t="shared" si="1"/>
        <v>0</v>
      </c>
      <c r="AU112" s="85">
        <f>'01.1 - PS 01.1 Strojnětec...'!P120</f>
        <v>0</v>
      </c>
      <c r="AV112" s="84">
        <f>'01.1 - PS 01.1 Strojnětec...'!J35</f>
        <v>0</v>
      </c>
      <c r="AW112" s="84">
        <f>'01.1 - PS 01.1 Strojnětec...'!J36</f>
        <v>0</v>
      </c>
      <c r="AX112" s="84">
        <f>'01.1 - PS 01.1 Strojnětec...'!J37</f>
        <v>0</v>
      </c>
      <c r="AY112" s="84">
        <f>'01.1 - PS 01.1 Strojnětec...'!J38</f>
        <v>0</v>
      </c>
      <c r="AZ112" s="84">
        <f>'01.1 - PS 01.1 Strojnětec...'!F35</f>
        <v>0</v>
      </c>
      <c r="BA112" s="84">
        <f>'01.1 - PS 01.1 Strojnětec...'!F36</f>
        <v>0</v>
      </c>
      <c r="BB112" s="84">
        <f>'01.1 - PS 01.1 Strojnětec...'!F37</f>
        <v>0</v>
      </c>
      <c r="BC112" s="84">
        <f>'01.1 - PS 01.1 Strojnětec...'!F38</f>
        <v>0</v>
      </c>
      <c r="BD112" s="86">
        <f>'01.1 - PS 01.1 Strojnětec...'!F39</f>
        <v>0</v>
      </c>
      <c r="BT112" s="24" t="s">
        <v>81</v>
      </c>
      <c r="BV112" s="24" t="s">
        <v>74</v>
      </c>
      <c r="BW112" s="24" t="s">
        <v>135</v>
      </c>
      <c r="BX112" s="24" t="s">
        <v>133</v>
      </c>
      <c r="CL112" s="24" t="s">
        <v>1</v>
      </c>
    </row>
    <row r="113" spans="1:90" s="3" customFormat="1" ht="16.5" customHeight="1">
      <c r="A113" s="87" t="s">
        <v>86</v>
      </c>
      <c r="B113" s="47"/>
      <c r="C113" s="9"/>
      <c r="D113" s="9"/>
      <c r="E113" s="232" t="s">
        <v>97</v>
      </c>
      <c r="F113" s="232"/>
      <c r="G113" s="232"/>
      <c r="H113" s="232"/>
      <c r="I113" s="232"/>
      <c r="J113" s="9"/>
      <c r="K113" s="232" t="s">
        <v>136</v>
      </c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2"/>
      <c r="AE113" s="232"/>
      <c r="AF113" s="232"/>
      <c r="AG113" s="196">
        <f>'01.2 - PS 01.2 Elektrotec...'!J32</f>
        <v>0</v>
      </c>
      <c r="AH113" s="197"/>
      <c r="AI113" s="197"/>
      <c r="AJ113" s="197"/>
      <c r="AK113" s="197"/>
      <c r="AL113" s="197"/>
      <c r="AM113" s="197"/>
      <c r="AN113" s="196">
        <f t="shared" si="0"/>
        <v>0</v>
      </c>
      <c r="AO113" s="197"/>
      <c r="AP113" s="197"/>
      <c r="AQ113" s="82" t="s">
        <v>84</v>
      </c>
      <c r="AR113" s="47"/>
      <c r="AS113" s="83">
        <v>0</v>
      </c>
      <c r="AT113" s="84">
        <f t="shared" si="1"/>
        <v>0</v>
      </c>
      <c r="AU113" s="85">
        <f>'01.2 - PS 01.2 Elektrotec...'!P124</f>
        <v>0</v>
      </c>
      <c r="AV113" s="84">
        <f>'01.2 - PS 01.2 Elektrotec...'!J35</f>
        <v>0</v>
      </c>
      <c r="AW113" s="84">
        <f>'01.2 - PS 01.2 Elektrotec...'!J36</f>
        <v>0</v>
      </c>
      <c r="AX113" s="84">
        <f>'01.2 - PS 01.2 Elektrotec...'!J37</f>
        <v>0</v>
      </c>
      <c r="AY113" s="84">
        <f>'01.2 - PS 01.2 Elektrotec...'!J38</f>
        <v>0</v>
      </c>
      <c r="AZ113" s="84">
        <f>'01.2 - PS 01.2 Elektrotec...'!F35</f>
        <v>0</v>
      </c>
      <c r="BA113" s="84">
        <f>'01.2 - PS 01.2 Elektrotec...'!F36</f>
        <v>0</v>
      </c>
      <c r="BB113" s="84">
        <f>'01.2 - PS 01.2 Elektrotec...'!F37</f>
        <v>0</v>
      </c>
      <c r="BC113" s="84">
        <f>'01.2 - PS 01.2 Elektrotec...'!F38</f>
        <v>0</v>
      </c>
      <c r="BD113" s="86">
        <f>'01.2 - PS 01.2 Elektrotec...'!F39</f>
        <v>0</v>
      </c>
      <c r="BT113" s="24" t="s">
        <v>81</v>
      </c>
      <c r="BV113" s="24" t="s">
        <v>74</v>
      </c>
      <c r="BW113" s="24" t="s">
        <v>137</v>
      </c>
      <c r="BX113" s="24" t="s">
        <v>133</v>
      </c>
      <c r="CL113" s="24" t="s">
        <v>1</v>
      </c>
    </row>
    <row r="114" spans="1:91" s="6" customFormat="1" ht="16.5" customHeight="1">
      <c r="A114" s="87" t="s">
        <v>86</v>
      </c>
      <c r="B114" s="73"/>
      <c r="C114" s="74"/>
      <c r="D114" s="220" t="s">
        <v>138</v>
      </c>
      <c r="E114" s="220"/>
      <c r="F114" s="220"/>
      <c r="G114" s="220"/>
      <c r="H114" s="220"/>
      <c r="I114" s="75"/>
      <c r="J114" s="220" t="s">
        <v>139</v>
      </c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193">
        <f>'52 - PS 02 Technologická ...'!J30</f>
        <v>0</v>
      </c>
      <c r="AH114" s="194"/>
      <c r="AI114" s="194"/>
      <c r="AJ114" s="194"/>
      <c r="AK114" s="194"/>
      <c r="AL114" s="194"/>
      <c r="AM114" s="194"/>
      <c r="AN114" s="193">
        <f t="shared" si="0"/>
        <v>0</v>
      </c>
      <c r="AO114" s="194"/>
      <c r="AP114" s="194"/>
      <c r="AQ114" s="76" t="s">
        <v>132</v>
      </c>
      <c r="AR114" s="73"/>
      <c r="AS114" s="77">
        <v>0</v>
      </c>
      <c r="AT114" s="78">
        <f t="shared" si="1"/>
        <v>0</v>
      </c>
      <c r="AU114" s="79">
        <f>'52 - PS 02 Technologická ...'!P118</f>
        <v>0</v>
      </c>
      <c r="AV114" s="78">
        <f>'52 - PS 02 Technologická ...'!J33</f>
        <v>0</v>
      </c>
      <c r="AW114" s="78">
        <f>'52 - PS 02 Technologická ...'!J34</f>
        <v>0</v>
      </c>
      <c r="AX114" s="78">
        <f>'52 - PS 02 Technologická ...'!J35</f>
        <v>0</v>
      </c>
      <c r="AY114" s="78">
        <f>'52 - PS 02 Technologická ...'!J36</f>
        <v>0</v>
      </c>
      <c r="AZ114" s="78">
        <f>'52 - PS 02 Technologická ...'!F33</f>
        <v>0</v>
      </c>
      <c r="BA114" s="78">
        <f>'52 - PS 02 Technologická ...'!F34</f>
        <v>0</v>
      </c>
      <c r="BB114" s="78">
        <f>'52 - PS 02 Technologická ...'!F35</f>
        <v>0</v>
      </c>
      <c r="BC114" s="78">
        <f>'52 - PS 02 Technologická ...'!F36</f>
        <v>0</v>
      </c>
      <c r="BD114" s="80">
        <f>'52 - PS 02 Technologická ...'!F37</f>
        <v>0</v>
      </c>
      <c r="BT114" s="81" t="s">
        <v>79</v>
      </c>
      <c r="BV114" s="81" t="s">
        <v>74</v>
      </c>
      <c r="BW114" s="81" t="s">
        <v>140</v>
      </c>
      <c r="BX114" s="81" t="s">
        <v>4</v>
      </c>
      <c r="CL114" s="81" t="s">
        <v>1</v>
      </c>
      <c r="CM114" s="81" t="s">
        <v>81</v>
      </c>
    </row>
    <row r="115" spans="1:91" s="6" customFormat="1" ht="16.5" customHeight="1">
      <c r="A115" s="87" t="s">
        <v>86</v>
      </c>
      <c r="B115" s="73"/>
      <c r="C115" s="74"/>
      <c r="D115" s="220" t="s">
        <v>141</v>
      </c>
      <c r="E115" s="220"/>
      <c r="F115" s="220"/>
      <c r="G115" s="220"/>
      <c r="H115" s="220"/>
      <c r="I115" s="75"/>
      <c r="J115" s="220" t="s">
        <v>142</v>
      </c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193">
        <f>'53 - PS 03 Elektrotechnol...'!J30</f>
        <v>0</v>
      </c>
      <c r="AH115" s="194"/>
      <c r="AI115" s="194"/>
      <c r="AJ115" s="194"/>
      <c r="AK115" s="194"/>
      <c r="AL115" s="194"/>
      <c r="AM115" s="194"/>
      <c r="AN115" s="193">
        <f t="shared" si="0"/>
        <v>0</v>
      </c>
      <c r="AO115" s="194"/>
      <c r="AP115" s="194"/>
      <c r="AQ115" s="76" t="s">
        <v>132</v>
      </c>
      <c r="AR115" s="73"/>
      <c r="AS115" s="77">
        <v>0</v>
      </c>
      <c r="AT115" s="78">
        <f t="shared" si="1"/>
        <v>0</v>
      </c>
      <c r="AU115" s="79">
        <f>'53 - PS 03 Elektrotechnol...'!P119</f>
        <v>0</v>
      </c>
      <c r="AV115" s="78">
        <f>'53 - PS 03 Elektrotechnol...'!J33</f>
        <v>0</v>
      </c>
      <c r="AW115" s="78">
        <f>'53 - PS 03 Elektrotechnol...'!J34</f>
        <v>0</v>
      </c>
      <c r="AX115" s="78">
        <f>'53 - PS 03 Elektrotechnol...'!J35</f>
        <v>0</v>
      </c>
      <c r="AY115" s="78">
        <f>'53 - PS 03 Elektrotechnol...'!J36</f>
        <v>0</v>
      </c>
      <c r="AZ115" s="78">
        <f>'53 - PS 03 Elektrotechnol...'!F33</f>
        <v>0</v>
      </c>
      <c r="BA115" s="78">
        <f>'53 - PS 03 Elektrotechnol...'!F34</f>
        <v>0</v>
      </c>
      <c r="BB115" s="78">
        <f>'53 - PS 03 Elektrotechnol...'!F35</f>
        <v>0</v>
      </c>
      <c r="BC115" s="78">
        <f>'53 - PS 03 Elektrotechnol...'!F36</f>
        <v>0</v>
      </c>
      <c r="BD115" s="80">
        <f>'53 - PS 03 Elektrotechnol...'!F37</f>
        <v>0</v>
      </c>
      <c r="BT115" s="81" t="s">
        <v>79</v>
      </c>
      <c r="BV115" s="81" t="s">
        <v>74</v>
      </c>
      <c r="BW115" s="81" t="s">
        <v>143</v>
      </c>
      <c r="BX115" s="81" t="s">
        <v>4</v>
      </c>
      <c r="CL115" s="81" t="s">
        <v>1</v>
      </c>
      <c r="CM115" s="81" t="s">
        <v>81</v>
      </c>
    </row>
    <row r="116" spans="1:91" s="6" customFormat="1" ht="16.5" customHeight="1">
      <c r="A116" s="87" t="s">
        <v>86</v>
      </c>
      <c r="B116" s="73"/>
      <c r="C116" s="74"/>
      <c r="D116" s="220" t="s">
        <v>144</v>
      </c>
      <c r="E116" s="220"/>
      <c r="F116" s="220"/>
      <c r="G116" s="220"/>
      <c r="H116" s="220"/>
      <c r="I116" s="75"/>
      <c r="J116" s="220" t="s">
        <v>145</v>
      </c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193">
        <f>'101 - VON'!J30</f>
        <v>0</v>
      </c>
      <c r="AH116" s="194"/>
      <c r="AI116" s="194"/>
      <c r="AJ116" s="194"/>
      <c r="AK116" s="194"/>
      <c r="AL116" s="194"/>
      <c r="AM116" s="194"/>
      <c r="AN116" s="193">
        <f t="shared" si="0"/>
        <v>0</v>
      </c>
      <c r="AO116" s="194"/>
      <c r="AP116" s="194"/>
      <c r="AQ116" s="76" t="s">
        <v>145</v>
      </c>
      <c r="AR116" s="73"/>
      <c r="AS116" s="88">
        <v>0</v>
      </c>
      <c r="AT116" s="89">
        <f t="shared" si="1"/>
        <v>0</v>
      </c>
      <c r="AU116" s="90">
        <f>'101 - VON'!P117</f>
        <v>0</v>
      </c>
      <c r="AV116" s="89">
        <f>'101 - VON'!J33</f>
        <v>0</v>
      </c>
      <c r="AW116" s="89">
        <f>'101 - VON'!J34</f>
        <v>0</v>
      </c>
      <c r="AX116" s="89">
        <f>'101 - VON'!J35</f>
        <v>0</v>
      </c>
      <c r="AY116" s="89">
        <f>'101 - VON'!J36</f>
        <v>0</v>
      </c>
      <c r="AZ116" s="89">
        <f>'101 - VON'!F33</f>
        <v>0</v>
      </c>
      <c r="BA116" s="89">
        <f>'101 - VON'!F34</f>
        <v>0</v>
      </c>
      <c r="BB116" s="89">
        <f>'101 - VON'!F35</f>
        <v>0</v>
      </c>
      <c r="BC116" s="89">
        <f>'101 - VON'!F36</f>
        <v>0</v>
      </c>
      <c r="BD116" s="91">
        <f>'101 - VON'!F37</f>
        <v>0</v>
      </c>
      <c r="BT116" s="81" t="s">
        <v>79</v>
      </c>
      <c r="BV116" s="81" t="s">
        <v>74</v>
      </c>
      <c r="BW116" s="81" t="s">
        <v>146</v>
      </c>
      <c r="BX116" s="81" t="s">
        <v>4</v>
      </c>
      <c r="CL116" s="81" t="s">
        <v>1</v>
      </c>
      <c r="CM116" s="81" t="s">
        <v>81</v>
      </c>
    </row>
    <row r="117" spans="2:44" s="1" customFormat="1" ht="30" customHeight="1">
      <c r="B117" s="31"/>
      <c r="AR117" s="31"/>
    </row>
    <row r="118" spans="2:44" s="1" customFormat="1" ht="6.95" customHeight="1">
      <c r="B118" s="43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31"/>
    </row>
  </sheetData>
  <mergeCells count="126">
    <mergeCell ref="C92:G92"/>
    <mergeCell ref="D95:H95"/>
    <mergeCell ref="E104:I104"/>
    <mergeCell ref="E96:I96"/>
    <mergeCell ref="E103:I103"/>
    <mergeCell ref="E102:I102"/>
    <mergeCell ref="E100:I100"/>
    <mergeCell ref="E101:I101"/>
    <mergeCell ref="F99:J99"/>
    <mergeCell ref="F97:J97"/>
    <mergeCell ref="F98:J98"/>
    <mergeCell ref="I92:AF92"/>
    <mergeCell ref="J95:AF95"/>
    <mergeCell ref="K101:AF101"/>
    <mergeCell ref="K102:AF102"/>
    <mergeCell ref="K103:AF103"/>
    <mergeCell ref="K104:AF104"/>
    <mergeCell ref="K96:AF96"/>
    <mergeCell ref="K100:AF100"/>
    <mergeCell ref="L99:AF99"/>
    <mergeCell ref="L98:AF98"/>
    <mergeCell ref="L97:AF97"/>
    <mergeCell ref="E105:I105"/>
    <mergeCell ref="K105:AF105"/>
    <mergeCell ref="D106:H106"/>
    <mergeCell ref="J106:AF106"/>
    <mergeCell ref="D107:H107"/>
    <mergeCell ref="J107:AF107"/>
    <mergeCell ref="D108:H108"/>
    <mergeCell ref="J108:AF108"/>
    <mergeCell ref="D109:H109"/>
    <mergeCell ref="J109:AF109"/>
    <mergeCell ref="D110:H110"/>
    <mergeCell ref="J110:AF110"/>
    <mergeCell ref="D111:H111"/>
    <mergeCell ref="J111:AF111"/>
    <mergeCell ref="E112:I112"/>
    <mergeCell ref="K112:AF112"/>
    <mergeCell ref="E113:I113"/>
    <mergeCell ref="K113:AF113"/>
    <mergeCell ref="D114:H114"/>
    <mergeCell ref="J114:AF114"/>
    <mergeCell ref="D115:H115"/>
    <mergeCell ref="J115:AF115"/>
    <mergeCell ref="D116:H116"/>
    <mergeCell ref="J116:AF116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M87:AN87"/>
    <mergeCell ref="L85:AJ85"/>
    <mergeCell ref="AR2:BE2"/>
    <mergeCell ref="AM89:AP89"/>
    <mergeCell ref="AS89:AT91"/>
    <mergeCell ref="AM90:AP90"/>
    <mergeCell ref="AG92:AM92"/>
    <mergeCell ref="AN92:AP92"/>
    <mergeCell ref="AG94:AM94"/>
    <mergeCell ref="AG95:AM95"/>
    <mergeCell ref="AN95:AP95"/>
    <mergeCell ref="AN101:AP101"/>
    <mergeCell ref="AG101:AM101"/>
    <mergeCell ref="AN94:AP94"/>
    <mergeCell ref="AN102:AP102"/>
    <mergeCell ref="AG102:AM102"/>
    <mergeCell ref="AG103:AM103"/>
    <mergeCell ref="AN103:AP103"/>
    <mergeCell ref="AN104:AP104"/>
    <mergeCell ref="AG104:AM104"/>
    <mergeCell ref="AN96:AP96"/>
    <mergeCell ref="AN97:AP97"/>
    <mergeCell ref="AG97:AM97"/>
    <mergeCell ref="AN98:AP98"/>
    <mergeCell ref="AG98:AM98"/>
    <mergeCell ref="AN99:AP99"/>
    <mergeCell ref="AG99:AM99"/>
    <mergeCell ref="AG100:AM100"/>
    <mergeCell ref="AN100:AP100"/>
    <mergeCell ref="AG96:AM96"/>
    <mergeCell ref="AN105:AP105"/>
    <mergeCell ref="AN106:AP106"/>
    <mergeCell ref="AG106:AM106"/>
    <mergeCell ref="AN107:AP107"/>
    <mergeCell ref="AG107:AM107"/>
    <mergeCell ref="AN108:AP108"/>
    <mergeCell ref="AG108:AM108"/>
    <mergeCell ref="AG109:AM109"/>
    <mergeCell ref="AN109:AP109"/>
    <mergeCell ref="AG105:AM105"/>
    <mergeCell ref="AN115:AP115"/>
    <mergeCell ref="AG115:AM115"/>
    <mergeCell ref="AN116:AP116"/>
    <mergeCell ref="AG116:AM116"/>
    <mergeCell ref="AN110:AP110"/>
    <mergeCell ref="AG110:AM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</mergeCells>
  <hyperlinks>
    <hyperlink ref="A97" location="'01.1.1 - SO 01.1 Stavební...'!C2" display="/"/>
    <hyperlink ref="A98" location="'01.1.2 - SO 01.1.2 ZTI'!C2" display="/"/>
    <hyperlink ref="A99" location="'01.1.3 - SO 01.1.3 Elektr...'!C2" display="/"/>
    <hyperlink ref="A100" location="'01.2 - SO 01.2 Propojovac...'!C2" display="/"/>
    <hyperlink ref="A101" location="'01.3 - SO 01.3 Vodovod pr...'!C2" display="/"/>
    <hyperlink ref="A102" location="'01.4 - SO 01.4 Přípojka NN'!C2" display="/"/>
    <hyperlink ref="A103" location="'01.5 - SO 01.5 Komunikace...'!C2" display="/"/>
    <hyperlink ref="A104" location="'01.6 - SO 01.6 Oplocení'!C2" display="/"/>
    <hyperlink ref="A105" location="'01.7 - SO 01.7 Terénní a ...'!C2" display="/"/>
    <hyperlink ref="A106" location="'02 - SO 02 Kanalizace'!C2" display="/"/>
    <hyperlink ref="A107" location="'02_X - SO 02_X Kanalizace...'!C2" display="/"/>
    <hyperlink ref="A108" location="'03 - SO 03 Výtlačný řad z ČS'!C2" display="/"/>
    <hyperlink ref="A109" location="'04 - SO 04 Čerpací stanic...'!C2" display="/"/>
    <hyperlink ref="A110" location="'05 - SO 05 Přípojka NN pr...'!C2" display="/"/>
    <hyperlink ref="A112" location="'01.1 - PS 01.1 Strojnětec...'!C2" display="/"/>
    <hyperlink ref="A113" location="'01.2 - PS 01.2 Elektrotec...'!C2" display="/"/>
    <hyperlink ref="A114" location="'52 - PS 02 Technologická ...'!C2" display="/"/>
    <hyperlink ref="A115" location="'53 - PS 03 Elektrotechnol...'!C2" display="/"/>
    <hyperlink ref="A116" location="'101 - V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114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147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7" t="str">
        <f>'Rekapitulace stavby'!K6</f>
        <v>Kanalizace a ČOV v obci Rpety</v>
      </c>
      <c r="F7" s="238"/>
      <c r="G7" s="238"/>
      <c r="H7" s="238"/>
      <c r="L7" s="19"/>
    </row>
    <row r="8" spans="2:12" ht="12" customHeight="1">
      <c r="B8" s="19"/>
      <c r="D8" s="26" t="s">
        <v>148</v>
      </c>
      <c r="L8" s="19"/>
    </row>
    <row r="9" spans="2:12" s="1" customFormat="1" ht="16.5" customHeight="1">
      <c r="B9" s="31"/>
      <c r="E9" s="237" t="s">
        <v>149</v>
      </c>
      <c r="F9" s="239"/>
      <c r="G9" s="239"/>
      <c r="H9" s="239"/>
      <c r="L9" s="31"/>
    </row>
    <row r="10" spans="2:12" s="1" customFormat="1" ht="12" customHeight="1">
      <c r="B10" s="31"/>
      <c r="D10" s="26" t="s">
        <v>150</v>
      </c>
      <c r="L10" s="31"/>
    </row>
    <row r="11" spans="2:12" s="1" customFormat="1" ht="16.5" customHeight="1">
      <c r="B11" s="31"/>
      <c r="E11" s="233" t="s">
        <v>1765</v>
      </c>
      <c r="F11" s="239"/>
      <c r="G11" s="239"/>
      <c r="H11" s="239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>
        <f>'Rekapitulace stavby'!AN8</f>
        <v>45110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23</v>
      </c>
      <c r="I16" s="26" t="s">
        <v>24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 xml:space="preserve"> </v>
      </c>
      <c r="I17" s="26" t="s">
        <v>25</v>
      </c>
      <c r="J17" s="24" t="str">
        <f>IF('Rekapitulace stavby'!AN11="","",'Rekapitulace stavby'!AN11)</f>
        <v/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26</v>
      </c>
      <c r="I19" s="26" t="s">
        <v>24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40" t="str">
        <f>'Rekapitulace stavby'!E14</f>
        <v>Vyplň údaj</v>
      </c>
      <c r="F20" s="224"/>
      <c r="G20" s="224"/>
      <c r="H20" s="224"/>
      <c r="I20" s="26" t="s">
        <v>25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28</v>
      </c>
      <c r="I22" s="26" t="s">
        <v>24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 xml:space="preserve"> </v>
      </c>
      <c r="I23" s="26" t="s">
        <v>25</v>
      </c>
      <c r="J23" s="24" t="str">
        <f>IF('Rekapitulace stavby'!AN17="","",'Rekapitulace stavby'!AN17)</f>
        <v/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30</v>
      </c>
      <c r="I25" s="26" t="s">
        <v>24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25</v>
      </c>
      <c r="J26" s="24" t="str">
        <f>IF('Rekapitulace stavby'!AN20="","",'Rekapitulace stavby'!AN20)</f>
        <v/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31</v>
      </c>
      <c r="L28" s="31"/>
    </row>
    <row r="29" spans="2:12" s="7" customFormat="1" ht="16.5" customHeight="1">
      <c r="B29" s="93"/>
      <c r="E29" s="228" t="s">
        <v>1</v>
      </c>
      <c r="F29" s="228"/>
      <c r="G29" s="228"/>
      <c r="H29" s="22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32</v>
      </c>
      <c r="J32" s="65">
        <f>ROUND(J122,2)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34</v>
      </c>
      <c r="I34" s="34" t="s">
        <v>33</v>
      </c>
      <c r="J34" s="34" t="s">
        <v>35</v>
      </c>
      <c r="L34" s="31"/>
    </row>
    <row r="35" spans="2:12" s="1" customFormat="1" ht="14.45" customHeight="1">
      <c r="B35" s="31"/>
      <c r="D35" s="54" t="s">
        <v>36</v>
      </c>
      <c r="E35" s="26" t="s">
        <v>37</v>
      </c>
      <c r="F35" s="84">
        <f>ROUND((SUM(BE122:BE147)),2)</f>
        <v>0</v>
      </c>
      <c r="I35" s="95">
        <v>0.21</v>
      </c>
      <c r="J35" s="84">
        <f>ROUND(((SUM(BE122:BE147))*I35),2)</f>
        <v>0</v>
      </c>
      <c r="L35" s="31"/>
    </row>
    <row r="36" spans="2:12" s="1" customFormat="1" ht="14.45" customHeight="1">
      <c r="B36" s="31"/>
      <c r="E36" s="26" t="s">
        <v>38</v>
      </c>
      <c r="F36" s="84">
        <f>ROUND((SUM(BF122:BF147)),2)</f>
        <v>0</v>
      </c>
      <c r="I36" s="95">
        <v>0.15</v>
      </c>
      <c r="J36" s="84">
        <f>ROUND(((SUM(BF122:BF147))*I36),2)</f>
        <v>0</v>
      </c>
      <c r="L36" s="31"/>
    </row>
    <row r="37" spans="2:12" s="1" customFormat="1" ht="14.45" customHeight="1" hidden="1">
      <c r="B37" s="31"/>
      <c r="E37" s="26" t="s">
        <v>39</v>
      </c>
      <c r="F37" s="84">
        <f>ROUND((SUM(BG122:BG147)),2)</f>
        <v>0</v>
      </c>
      <c r="I37" s="95">
        <v>0.21</v>
      </c>
      <c r="J37" s="84">
        <f>0</f>
        <v>0</v>
      </c>
      <c r="L37" s="31"/>
    </row>
    <row r="38" spans="2:12" s="1" customFormat="1" ht="14.45" customHeight="1" hidden="1">
      <c r="B38" s="31"/>
      <c r="E38" s="26" t="s">
        <v>40</v>
      </c>
      <c r="F38" s="84">
        <f>ROUND((SUM(BH122:BH147)),2)</f>
        <v>0</v>
      </c>
      <c r="I38" s="95">
        <v>0.15</v>
      </c>
      <c r="J38" s="84">
        <f>0</f>
        <v>0</v>
      </c>
      <c r="L38" s="31"/>
    </row>
    <row r="39" spans="2:12" s="1" customFormat="1" ht="14.45" customHeight="1" hidden="1">
      <c r="B39" s="31"/>
      <c r="E39" s="26" t="s">
        <v>41</v>
      </c>
      <c r="F39" s="84">
        <f>ROUND((SUM(BI122:BI147)),2)</f>
        <v>0</v>
      </c>
      <c r="I39" s="95">
        <v>0</v>
      </c>
      <c r="J39" s="84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42</v>
      </c>
      <c r="E41" s="56"/>
      <c r="F41" s="56"/>
      <c r="G41" s="98" t="s">
        <v>43</v>
      </c>
      <c r="H41" s="99" t="s">
        <v>44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47</v>
      </c>
      <c r="E61" s="33"/>
      <c r="F61" s="102" t="s">
        <v>48</v>
      </c>
      <c r="G61" s="42" t="s">
        <v>47</v>
      </c>
      <c r="H61" s="33"/>
      <c r="I61" s="33"/>
      <c r="J61" s="103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47</v>
      </c>
      <c r="E76" s="33"/>
      <c r="F76" s="102" t="s">
        <v>48</v>
      </c>
      <c r="G76" s="42" t="s">
        <v>47</v>
      </c>
      <c r="H76" s="33"/>
      <c r="I76" s="33"/>
      <c r="J76" s="103" t="s">
        <v>48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154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7" t="str">
        <f>E7</f>
        <v>Kanalizace a ČOV v obci Rpety</v>
      </c>
      <c r="F85" s="238"/>
      <c r="G85" s="238"/>
      <c r="H85" s="238"/>
      <c r="L85" s="31"/>
    </row>
    <row r="86" spans="2:12" ht="12" customHeight="1">
      <c r="B86" s="19"/>
      <c r="C86" s="26" t="s">
        <v>148</v>
      </c>
      <c r="L86" s="19"/>
    </row>
    <row r="87" spans="2:12" s="1" customFormat="1" ht="16.5" customHeight="1">
      <c r="B87" s="31"/>
      <c r="E87" s="237" t="s">
        <v>149</v>
      </c>
      <c r="F87" s="239"/>
      <c r="G87" s="239"/>
      <c r="H87" s="239"/>
      <c r="L87" s="31"/>
    </row>
    <row r="88" spans="2:12" s="1" customFormat="1" ht="12" customHeight="1">
      <c r="B88" s="31"/>
      <c r="C88" s="26" t="s">
        <v>150</v>
      </c>
      <c r="L88" s="31"/>
    </row>
    <row r="89" spans="2:12" s="1" customFormat="1" ht="16.5" customHeight="1">
      <c r="B89" s="31"/>
      <c r="E89" s="233" t="str">
        <f>E11</f>
        <v>01.7 - SO 01.7 Terénní a sadové úpravy</v>
      </c>
      <c r="F89" s="239"/>
      <c r="G89" s="239"/>
      <c r="H89" s="239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 xml:space="preserve"> </v>
      </c>
      <c r="I91" s="26" t="s">
        <v>22</v>
      </c>
      <c r="J91" s="51">
        <f>IF(J14="","",J14)</f>
        <v>45110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23</v>
      </c>
      <c r="F93" s="24" t="str">
        <f>E17</f>
        <v xml:space="preserve"> </v>
      </c>
      <c r="I93" s="26" t="s">
        <v>28</v>
      </c>
      <c r="J93" s="29" t="str">
        <f>E23</f>
        <v xml:space="preserve"> </v>
      </c>
      <c r="L93" s="31"/>
    </row>
    <row r="94" spans="2:12" s="1" customFormat="1" ht="15.2" customHeight="1">
      <c r="B94" s="31"/>
      <c r="C94" s="26" t="s">
        <v>26</v>
      </c>
      <c r="F94" s="24" t="str">
        <f>IF(E20="","",E20)</f>
        <v>Vyplň údaj</v>
      </c>
      <c r="I94" s="26" t="s">
        <v>30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155</v>
      </c>
      <c r="D96" s="96"/>
      <c r="E96" s="96"/>
      <c r="F96" s="96"/>
      <c r="G96" s="96"/>
      <c r="H96" s="96"/>
      <c r="I96" s="96"/>
      <c r="J96" s="105" t="s">
        <v>156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157</v>
      </c>
      <c r="J98" s="65">
        <f>J122</f>
        <v>0</v>
      </c>
      <c r="L98" s="31"/>
      <c r="AU98" s="16" t="s">
        <v>158</v>
      </c>
    </row>
    <row r="99" spans="2:12" s="8" customFormat="1" ht="24.95" customHeight="1">
      <c r="B99" s="107"/>
      <c r="D99" s="108" t="s">
        <v>159</v>
      </c>
      <c r="E99" s="109"/>
      <c r="F99" s="109"/>
      <c r="G99" s="109"/>
      <c r="H99" s="109"/>
      <c r="I99" s="109"/>
      <c r="J99" s="110">
        <f>J123</f>
        <v>0</v>
      </c>
      <c r="L99" s="107"/>
    </row>
    <row r="100" spans="2:12" s="9" customFormat="1" ht="19.9" customHeight="1">
      <c r="B100" s="111"/>
      <c r="D100" s="112" t="s">
        <v>160</v>
      </c>
      <c r="E100" s="113"/>
      <c r="F100" s="113"/>
      <c r="G100" s="113"/>
      <c r="H100" s="113"/>
      <c r="I100" s="113"/>
      <c r="J100" s="114">
        <f>J124</f>
        <v>0</v>
      </c>
      <c r="L100" s="111"/>
    </row>
    <row r="101" spans="2:12" s="1" customFormat="1" ht="21.75" customHeight="1">
      <c r="B101" s="31"/>
      <c r="L101" s="31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4.95" customHeight="1">
      <c r="B107" s="31"/>
      <c r="C107" s="20" t="s">
        <v>180</v>
      </c>
      <c r="L107" s="31"/>
    </row>
    <row r="108" spans="2:12" s="1" customFormat="1" ht="6.95" customHeight="1">
      <c r="B108" s="31"/>
      <c r="L108" s="31"/>
    </row>
    <row r="109" spans="2:12" s="1" customFormat="1" ht="12" customHeight="1">
      <c r="B109" s="31"/>
      <c r="C109" s="26" t="s">
        <v>16</v>
      </c>
      <c r="L109" s="31"/>
    </row>
    <row r="110" spans="2:12" s="1" customFormat="1" ht="16.5" customHeight="1">
      <c r="B110" s="31"/>
      <c r="E110" s="237" t="str">
        <f>E7</f>
        <v>Kanalizace a ČOV v obci Rpety</v>
      </c>
      <c r="F110" s="238"/>
      <c r="G110" s="238"/>
      <c r="H110" s="238"/>
      <c r="L110" s="31"/>
    </row>
    <row r="111" spans="2:12" ht="12" customHeight="1">
      <c r="B111" s="19"/>
      <c r="C111" s="26" t="s">
        <v>148</v>
      </c>
      <c r="L111" s="19"/>
    </row>
    <row r="112" spans="2:12" s="1" customFormat="1" ht="16.5" customHeight="1">
      <c r="B112" s="31"/>
      <c r="E112" s="237" t="s">
        <v>149</v>
      </c>
      <c r="F112" s="239"/>
      <c r="G112" s="239"/>
      <c r="H112" s="239"/>
      <c r="L112" s="31"/>
    </row>
    <row r="113" spans="2:12" s="1" customFormat="1" ht="12" customHeight="1">
      <c r="B113" s="31"/>
      <c r="C113" s="26" t="s">
        <v>150</v>
      </c>
      <c r="L113" s="31"/>
    </row>
    <row r="114" spans="2:12" s="1" customFormat="1" ht="16.5" customHeight="1">
      <c r="B114" s="31"/>
      <c r="E114" s="233" t="str">
        <f>E11</f>
        <v>01.7 - SO 01.7 Terénní a sadové úpravy</v>
      </c>
      <c r="F114" s="239"/>
      <c r="G114" s="239"/>
      <c r="H114" s="239"/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F14</f>
        <v xml:space="preserve"> </v>
      </c>
      <c r="I116" s="26" t="s">
        <v>22</v>
      </c>
      <c r="J116" s="51">
        <f>IF(J14="","",J14)</f>
        <v>45110</v>
      </c>
      <c r="L116" s="31"/>
    </row>
    <row r="117" spans="2:12" s="1" customFormat="1" ht="6.95" customHeight="1">
      <c r="B117" s="31"/>
      <c r="L117" s="31"/>
    </row>
    <row r="118" spans="2:12" s="1" customFormat="1" ht="15.2" customHeight="1">
      <c r="B118" s="31"/>
      <c r="C118" s="26" t="s">
        <v>23</v>
      </c>
      <c r="F118" s="24" t="str">
        <f>E17</f>
        <v xml:space="preserve"> </v>
      </c>
      <c r="I118" s="26" t="s">
        <v>28</v>
      </c>
      <c r="J118" s="29" t="str">
        <f>E23</f>
        <v xml:space="preserve"> </v>
      </c>
      <c r="L118" s="31"/>
    </row>
    <row r="119" spans="2:12" s="1" customFormat="1" ht="15.2" customHeight="1">
      <c r="B119" s="31"/>
      <c r="C119" s="26" t="s">
        <v>26</v>
      </c>
      <c r="F119" s="24" t="str">
        <f>IF(E20="","",E20)</f>
        <v>Vyplň údaj</v>
      </c>
      <c r="I119" s="26" t="s">
        <v>30</v>
      </c>
      <c r="J119" s="29" t="str">
        <f>E26</f>
        <v xml:space="preserve"> 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5"/>
      <c r="C121" s="116" t="s">
        <v>181</v>
      </c>
      <c r="D121" s="117" t="s">
        <v>57</v>
      </c>
      <c r="E121" s="117" t="s">
        <v>53</v>
      </c>
      <c r="F121" s="117" t="s">
        <v>54</v>
      </c>
      <c r="G121" s="117" t="s">
        <v>182</v>
      </c>
      <c r="H121" s="117" t="s">
        <v>183</v>
      </c>
      <c r="I121" s="117" t="s">
        <v>184</v>
      </c>
      <c r="J121" s="118" t="s">
        <v>156</v>
      </c>
      <c r="K121" s="119" t="s">
        <v>185</v>
      </c>
      <c r="L121" s="115"/>
      <c r="M121" s="58" t="s">
        <v>1</v>
      </c>
      <c r="N121" s="59" t="s">
        <v>36</v>
      </c>
      <c r="O121" s="59" t="s">
        <v>186</v>
      </c>
      <c r="P121" s="59" t="s">
        <v>187</v>
      </c>
      <c r="Q121" s="59" t="s">
        <v>188</v>
      </c>
      <c r="R121" s="59" t="s">
        <v>189</v>
      </c>
      <c r="S121" s="59" t="s">
        <v>190</v>
      </c>
      <c r="T121" s="60" t="s">
        <v>191</v>
      </c>
    </row>
    <row r="122" spans="2:63" s="1" customFormat="1" ht="22.9" customHeight="1">
      <c r="B122" s="31"/>
      <c r="C122" s="63" t="s">
        <v>192</v>
      </c>
      <c r="J122" s="120">
        <f>BK122</f>
        <v>0</v>
      </c>
      <c r="L122" s="31"/>
      <c r="M122" s="61"/>
      <c r="N122" s="52"/>
      <c r="O122" s="52"/>
      <c r="P122" s="121">
        <f>P123</f>
        <v>0</v>
      </c>
      <c r="Q122" s="52"/>
      <c r="R122" s="121">
        <f>R123</f>
        <v>0.0165</v>
      </c>
      <c r="S122" s="52"/>
      <c r="T122" s="122">
        <f>T123</f>
        <v>0</v>
      </c>
      <c r="AT122" s="16" t="s">
        <v>71</v>
      </c>
      <c r="AU122" s="16" t="s">
        <v>158</v>
      </c>
      <c r="BK122" s="123">
        <f>BK123</f>
        <v>0</v>
      </c>
    </row>
    <row r="123" spans="2:63" s="11" customFormat="1" ht="25.9" customHeight="1">
      <c r="B123" s="124"/>
      <c r="D123" s="125" t="s">
        <v>71</v>
      </c>
      <c r="E123" s="126" t="s">
        <v>193</v>
      </c>
      <c r="F123" s="126" t="s">
        <v>194</v>
      </c>
      <c r="I123" s="127"/>
      <c r="J123" s="128">
        <f>BK123</f>
        <v>0</v>
      </c>
      <c r="L123" s="124"/>
      <c r="M123" s="129"/>
      <c r="P123" s="130">
        <f>P124</f>
        <v>0</v>
      </c>
      <c r="R123" s="130">
        <f>R124</f>
        <v>0.0165</v>
      </c>
      <c r="T123" s="131">
        <f>T124</f>
        <v>0</v>
      </c>
      <c r="AR123" s="125" t="s">
        <v>79</v>
      </c>
      <c r="AT123" s="132" t="s">
        <v>71</v>
      </c>
      <c r="AU123" s="132" t="s">
        <v>72</v>
      </c>
      <c r="AY123" s="125" t="s">
        <v>195</v>
      </c>
      <c r="BK123" s="133">
        <f>BK124</f>
        <v>0</v>
      </c>
    </row>
    <row r="124" spans="2:63" s="11" customFormat="1" ht="22.9" customHeight="1">
      <c r="B124" s="124"/>
      <c r="D124" s="125" t="s">
        <v>71</v>
      </c>
      <c r="E124" s="134" t="s">
        <v>79</v>
      </c>
      <c r="F124" s="134" t="s">
        <v>196</v>
      </c>
      <c r="I124" s="127"/>
      <c r="J124" s="135">
        <f>BK124</f>
        <v>0</v>
      </c>
      <c r="L124" s="124"/>
      <c r="M124" s="129"/>
      <c r="P124" s="130">
        <f>SUM(P125:P147)</f>
        <v>0</v>
      </c>
      <c r="R124" s="130">
        <f>SUM(R125:R147)</f>
        <v>0.0165</v>
      </c>
      <c r="T124" s="131">
        <f>SUM(T125:T147)</f>
        <v>0</v>
      </c>
      <c r="AR124" s="125" t="s">
        <v>79</v>
      </c>
      <c r="AT124" s="132" t="s">
        <v>71</v>
      </c>
      <c r="AU124" s="132" t="s">
        <v>79</v>
      </c>
      <c r="AY124" s="125" t="s">
        <v>195</v>
      </c>
      <c r="BK124" s="133">
        <f>SUM(BK125:BK147)</f>
        <v>0</v>
      </c>
    </row>
    <row r="125" spans="2:65" s="1" customFormat="1" ht="24.2" customHeight="1">
      <c r="B125" s="136"/>
      <c r="C125" s="137" t="s">
        <v>79</v>
      </c>
      <c r="D125" s="137" t="s">
        <v>197</v>
      </c>
      <c r="E125" s="138" t="s">
        <v>1766</v>
      </c>
      <c r="F125" s="139" t="s">
        <v>1767</v>
      </c>
      <c r="G125" s="140" t="s">
        <v>288</v>
      </c>
      <c r="H125" s="141">
        <v>2200</v>
      </c>
      <c r="I125" s="142"/>
      <c r="J125" s="143">
        <f>ROUND(I125*H125,2)</f>
        <v>0</v>
      </c>
      <c r="K125" s="144"/>
      <c r="L125" s="31"/>
      <c r="M125" s="145" t="s">
        <v>1</v>
      </c>
      <c r="N125" s="146" t="s">
        <v>37</v>
      </c>
      <c r="P125" s="147">
        <f>O125*H125</f>
        <v>0</v>
      </c>
      <c r="Q125" s="147">
        <v>0</v>
      </c>
      <c r="R125" s="147">
        <f>Q125*H125</f>
        <v>0</v>
      </c>
      <c r="S125" s="147">
        <v>0</v>
      </c>
      <c r="T125" s="148">
        <f>S125*H125</f>
        <v>0</v>
      </c>
      <c r="AR125" s="149" t="s">
        <v>201</v>
      </c>
      <c r="AT125" s="149" t="s">
        <v>197</v>
      </c>
      <c r="AU125" s="149" t="s">
        <v>81</v>
      </c>
      <c r="AY125" s="16" t="s">
        <v>195</v>
      </c>
      <c r="BE125" s="150">
        <f>IF(N125="základní",J125,0)</f>
        <v>0</v>
      </c>
      <c r="BF125" s="150">
        <f>IF(N125="snížená",J125,0)</f>
        <v>0</v>
      </c>
      <c r="BG125" s="150">
        <f>IF(N125="zákl. přenesená",J125,0)</f>
        <v>0</v>
      </c>
      <c r="BH125" s="150">
        <f>IF(N125="sníž. přenesená",J125,0)</f>
        <v>0</v>
      </c>
      <c r="BI125" s="150">
        <f>IF(N125="nulová",J125,0)</f>
        <v>0</v>
      </c>
      <c r="BJ125" s="16" t="s">
        <v>79</v>
      </c>
      <c r="BK125" s="150">
        <f>ROUND(I125*H125,2)</f>
        <v>0</v>
      </c>
      <c r="BL125" s="16" t="s">
        <v>201</v>
      </c>
      <c r="BM125" s="149" t="s">
        <v>1768</v>
      </c>
    </row>
    <row r="126" spans="2:51" s="12" customFormat="1" ht="12">
      <c r="B126" s="151"/>
      <c r="D126" s="152" t="s">
        <v>203</v>
      </c>
      <c r="E126" s="153" t="s">
        <v>1</v>
      </c>
      <c r="F126" s="154" t="s">
        <v>1769</v>
      </c>
      <c r="H126" s="155">
        <v>2200</v>
      </c>
      <c r="I126" s="156"/>
      <c r="L126" s="151"/>
      <c r="M126" s="157"/>
      <c r="T126" s="158"/>
      <c r="AT126" s="153" t="s">
        <v>203</v>
      </c>
      <c r="AU126" s="153" t="s">
        <v>81</v>
      </c>
      <c r="AV126" s="12" t="s">
        <v>81</v>
      </c>
      <c r="AW126" s="12" t="s">
        <v>29</v>
      </c>
      <c r="AX126" s="12" t="s">
        <v>72</v>
      </c>
      <c r="AY126" s="153" t="s">
        <v>195</v>
      </c>
    </row>
    <row r="127" spans="2:51" s="13" customFormat="1" ht="12">
      <c r="B127" s="159"/>
      <c r="D127" s="152" t="s">
        <v>203</v>
      </c>
      <c r="E127" s="160" t="s">
        <v>1</v>
      </c>
      <c r="F127" s="161" t="s">
        <v>205</v>
      </c>
      <c r="H127" s="162">
        <v>2200</v>
      </c>
      <c r="I127" s="163"/>
      <c r="L127" s="159"/>
      <c r="M127" s="164"/>
      <c r="T127" s="165"/>
      <c r="AT127" s="160" t="s">
        <v>203</v>
      </c>
      <c r="AU127" s="160" t="s">
        <v>81</v>
      </c>
      <c r="AV127" s="13" t="s">
        <v>201</v>
      </c>
      <c r="AW127" s="13" t="s">
        <v>29</v>
      </c>
      <c r="AX127" s="13" t="s">
        <v>79</v>
      </c>
      <c r="AY127" s="160" t="s">
        <v>195</v>
      </c>
    </row>
    <row r="128" spans="2:65" s="1" customFormat="1" ht="37.9" customHeight="1">
      <c r="B128" s="136"/>
      <c r="C128" s="137" t="s">
        <v>81</v>
      </c>
      <c r="D128" s="137" t="s">
        <v>197</v>
      </c>
      <c r="E128" s="138" t="s">
        <v>302</v>
      </c>
      <c r="F128" s="139" t="s">
        <v>303</v>
      </c>
      <c r="G128" s="140" t="s">
        <v>212</v>
      </c>
      <c r="H128" s="141">
        <v>660</v>
      </c>
      <c r="I128" s="142"/>
      <c r="J128" s="143">
        <f>ROUND(I128*H128,2)</f>
        <v>0</v>
      </c>
      <c r="K128" s="144"/>
      <c r="L128" s="31"/>
      <c r="M128" s="145" t="s">
        <v>1</v>
      </c>
      <c r="N128" s="146" t="s">
        <v>37</v>
      </c>
      <c r="P128" s="147">
        <f>O128*H128</f>
        <v>0</v>
      </c>
      <c r="Q128" s="147">
        <v>0</v>
      </c>
      <c r="R128" s="147">
        <f>Q128*H128</f>
        <v>0</v>
      </c>
      <c r="S128" s="147">
        <v>0</v>
      </c>
      <c r="T128" s="148">
        <f>S128*H128</f>
        <v>0</v>
      </c>
      <c r="AR128" s="149" t="s">
        <v>201</v>
      </c>
      <c r="AT128" s="149" t="s">
        <v>197</v>
      </c>
      <c r="AU128" s="149" t="s">
        <v>81</v>
      </c>
      <c r="AY128" s="16" t="s">
        <v>195</v>
      </c>
      <c r="BE128" s="150">
        <f>IF(N128="základní",J128,0)</f>
        <v>0</v>
      </c>
      <c r="BF128" s="150">
        <f>IF(N128="snížená",J128,0)</f>
        <v>0</v>
      </c>
      <c r="BG128" s="150">
        <f>IF(N128="zákl. přenesená",J128,0)</f>
        <v>0</v>
      </c>
      <c r="BH128" s="150">
        <f>IF(N128="sníž. přenesená",J128,0)</f>
        <v>0</v>
      </c>
      <c r="BI128" s="150">
        <f>IF(N128="nulová",J128,0)</f>
        <v>0</v>
      </c>
      <c r="BJ128" s="16" t="s">
        <v>79</v>
      </c>
      <c r="BK128" s="150">
        <f>ROUND(I128*H128,2)</f>
        <v>0</v>
      </c>
      <c r="BL128" s="16" t="s">
        <v>201</v>
      </c>
      <c r="BM128" s="149" t="s">
        <v>1770</v>
      </c>
    </row>
    <row r="129" spans="2:51" s="12" customFormat="1" ht="12">
      <c r="B129" s="151"/>
      <c r="D129" s="152" t="s">
        <v>203</v>
      </c>
      <c r="E129" s="153" t="s">
        <v>1</v>
      </c>
      <c r="F129" s="154" t="s">
        <v>1771</v>
      </c>
      <c r="H129" s="155">
        <v>660</v>
      </c>
      <c r="I129" s="156"/>
      <c r="L129" s="151"/>
      <c r="M129" s="157"/>
      <c r="T129" s="158"/>
      <c r="AT129" s="153" t="s">
        <v>203</v>
      </c>
      <c r="AU129" s="153" t="s">
        <v>81</v>
      </c>
      <c r="AV129" s="12" t="s">
        <v>81</v>
      </c>
      <c r="AW129" s="12" t="s">
        <v>29</v>
      </c>
      <c r="AX129" s="12" t="s">
        <v>72</v>
      </c>
      <c r="AY129" s="153" t="s">
        <v>195</v>
      </c>
    </row>
    <row r="130" spans="2:51" s="13" customFormat="1" ht="12">
      <c r="B130" s="159"/>
      <c r="D130" s="152" t="s">
        <v>203</v>
      </c>
      <c r="E130" s="160" t="s">
        <v>1</v>
      </c>
      <c r="F130" s="161" t="s">
        <v>205</v>
      </c>
      <c r="H130" s="162">
        <v>660</v>
      </c>
      <c r="I130" s="163"/>
      <c r="L130" s="159"/>
      <c r="M130" s="164"/>
      <c r="T130" s="165"/>
      <c r="AT130" s="160" t="s">
        <v>203</v>
      </c>
      <c r="AU130" s="160" t="s">
        <v>81</v>
      </c>
      <c r="AV130" s="13" t="s">
        <v>201</v>
      </c>
      <c r="AW130" s="13" t="s">
        <v>29</v>
      </c>
      <c r="AX130" s="13" t="s">
        <v>79</v>
      </c>
      <c r="AY130" s="160" t="s">
        <v>195</v>
      </c>
    </row>
    <row r="131" spans="2:65" s="1" customFormat="1" ht="24.2" customHeight="1">
      <c r="B131" s="136"/>
      <c r="C131" s="137" t="s">
        <v>89</v>
      </c>
      <c r="D131" s="137" t="s">
        <v>197</v>
      </c>
      <c r="E131" s="138" t="s">
        <v>326</v>
      </c>
      <c r="F131" s="139" t="s">
        <v>327</v>
      </c>
      <c r="G131" s="140" t="s">
        <v>212</v>
      </c>
      <c r="H131" s="141">
        <v>220</v>
      </c>
      <c r="I131" s="142"/>
      <c r="J131" s="143">
        <f>ROUND(I131*H131,2)</f>
        <v>0</v>
      </c>
      <c r="K131" s="144"/>
      <c r="L131" s="31"/>
      <c r="M131" s="145" t="s">
        <v>1</v>
      </c>
      <c r="N131" s="146" t="s">
        <v>37</v>
      </c>
      <c r="P131" s="147">
        <f>O131*H131</f>
        <v>0</v>
      </c>
      <c r="Q131" s="147">
        <v>0</v>
      </c>
      <c r="R131" s="147">
        <f>Q131*H131</f>
        <v>0</v>
      </c>
      <c r="S131" s="147">
        <v>0</v>
      </c>
      <c r="T131" s="148">
        <f>S131*H131</f>
        <v>0</v>
      </c>
      <c r="AR131" s="149" t="s">
        <v>201</v>
      </c>
      <c r="AT131" s="149" t="s">
        <v>197</v>
      </c>
      <c r="AU131" s="149" t="s">
        <v>81</v>
      </c>
      <c r="AY131" s="16" t="s">
        <v>195</v>
      </c>
      <c r="BE131" s="150">
        <f>IF(N131="základní",J131,0)</f>
        <v>0</v>
      </c>
      <c r="BF131" s="150">
        <f>IF(N131="snížená",J131,0)</f>
        <v>0</v>
      </c>
      <c r="BG131" s="150">
        <f>IF(N131="zákl. přenesená",J131,0)</f>
        <v>0</v>
      </c>
      <c r="BH131" s="150">
        <f>IF(N131="sníž. přenesená",J131,0)</f>
        <v>0</v>
      </c>
      <c r="BI131" s="150">
        <f>IF(N131="nulová",J131,0)</f>
        <v>0</v>
      </c>
      <c r="BJ131" s="16" t="s">
        <v>79</v>
      </c>
      <c r="BK131" s="150">
        <f>ROUND(I131*H131,2)</f>
        <v>0</v>
      </c>
      <c r="BL131" s="16" t="s">
        <v>201</v>
      </c>
      <c r="BM131" s="149" t="s">
        <v>1772</v>
      </c>
    </row>
    <row r="132" spans="2:51" s="12" customFormat="1" ht="12">
      <c r="B132" s="151"/>
      <c r="D132" s="152" t="s">
        <v>203</v>
      </c>
      <c r="E132" s="153" t="s">
        <v>1</v>
      </c>
      <c r="F132" s="154" t="s">
        <v>1773</v>
      </c>
      <c r="H132" s="155">
        <v>220</v>
      </c>
      <c r="I132" s="156"/>
      <c r="L132" s="151"/>
      <c r="M132" s="157"/>
      <c r="T132" s="158"/>
      <c r="AT132" s="153" t="s">
        <v>203</v>
      </c>
      <c r="AU132" s="153" t="s">
        <v>81</v>
      </c>
      <c r="AV132" s="12" t="s">
        <v>81</v>
      </c>
      <c r="AW132" s="12" t="s">
        <v>29</v>
      </c>
      <c r="AX132" s="12" t="s">
        <v>72</v>
      </c>
      <c r="AY132" s="153" t="s">
        <v>195</v>
      </c>
    </row>
    <row r="133" spans="2:51" s="13" customFormat="1" ht="12">
      <c r="B133" s="159"/>
      <c r="D133" s="152" t="s">
        <v>203</v>
      </c>
      <c r="E133" s="160" t="s">
        <v>1</v>
      </c>
      <c r="F133" s="161" t="s">
        <v>205</v>
      </c>
      <c r="H133" s="162">
        <v>220</v>
      </c>
      <c r="I133" s="163"/>
      <c r="L133" s="159"/>
      <c r="M133" s="164"/>
      <c r="T133" s="165"/>
      <c r="AT133" s="160" t="s">
        <v>203</v>
      </c>
      <c r="AU133" s="160" t="s">
        <v>81</v>
      </c>
      <c r="AV133" s="13" t="s">
        <v>201</v>
      </c>
      <c r="AW133" s="13" t="s">
        <v>29</v>
      </c>
      <c r="AX133" s="13" t="s">
        <v>79</v>
      </c>
      <c r="AY133" s="160" t="s">
        <v>195</v>
      </c>
    </row>
    <row r="134" spans="2:65" s="1" customFormat="1" ht="37.9" customHeight="1">
      <c r="B134" s="136"/>
      <c r="C134" s="137" t="s">
        <v>201</v>
      </c>
      <c r="D134" s="137" t="s">
        <v>197</v>
      </c>
      <c r="E134" s="138" t="s">
        <v>1774</v>
      </c>
      <c r="F134" s="139" t="s">
        <v>1775</v>
      </c>
      <c r="G134" s="140" t="s">
        <v>288</v>
      </c>
      <c r="H134" s="141">
        <v>1100</v>
      </c>
      <c r="I134" s="142"/>
      <c r="J134" s="143">
        <f>ROUND(I134*H134,2)</f>
        <v>0</v>
      </c>
      <c r="K134" s="144"/>
      <c r="L134" s="31"/>
      <c r="M134" s="145" t="s">
        <v>1</v>
      </c>
      <c r="N134" s="146" t="s">
        <v>37</v>
      </c>
      <c r="P134" s="147">
        <f>O134*H134</f>
        <v>0</v>
      </c>
      <c r="Q134" s="147">
        <v>0</v>
      </c>
      <c r="R134" s="147">
        <f>Q134*H134</f>
        <v>0</v>
      </c>
      <c r="S134" s="147">
        <v>0</v>
      </c>
      <c r="T134" s="148">
        <f>S134*H134</f>
        <v>0</v>
      </c>
      <c r="AR134" s="149" t="s">
        <v>201</v>
      </c>
      <c r="AT134" s="149" t="s">
        <v>197</v>
      </c>
      <c r="AU134" s="149" t="s">
        <v>81</v>
      </c>
      <c r="AY134" s="16" t="s">
        <v>195</v>
      </c>
      <c r="BE134" s="150">
        <f>IF(N134="základní",J134,0)</f>
        <v>0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6" t="s">
        <v>79</v>
      </c>
      <c r="BK134" s="150">
        <f>ROUND(I134*H134,2)</f>
        <v>0</v>
      </c>
      <c r="BL134" s="16" t="s">
        <v>201</v>
      </c>
      <c r="BM134" s="149" t="s">
        <v>1776</v>
      </c>
    </row>
    <row r="135" spans="2:51" s="12" customFormat="1" ht="12">
      <c r="B135" s="151"/>
      <c r="D135" s="152" t="s">
        <v>203</v>
      </c>
      <c r="E135" s="153" t="s">
        <v>1</v>
      </c>
      <c r="F135" s="154" t="s">
        <v>1777</v>
      </c>
      <c r="H135" s="155">
        <v>1100</v>
      </c>
      <c r="I135" s="156"/>
      <c r="L135" s="151"/>
      <c r="M135" s="157"/>
      <c r="T135" s="158"/>
      <c r="AT135" s="153" t="s">
        <v>203</v>
      </c>
      <c r="AU135" s="153" t="s">
        <v>81</v>
      </c>
      <c r="AV135" s="12" t="s">
        <v>81</v>
      </c>
      <c r="AW135" s="12" t="s">
        <v>29</v>
      </c>
      <c r="AX135" s="12" t="s">
        <v>72</v>
      </c>
      <c r="AY135" s="153" t="s">
        <v>195</v>
      </c>
    </row>
    <row r="136" spans="2:51" s="13" customFormat="1" ht="12">
      <c r="B136" s="159"/>
      <c r="D136" s="152" t="s">
        <v>203</v>
      </c>
      <c r="E136" s="160" t="s">
        <v>1</v>
      </c>
      <c r="F136" s="161" t="s">
        <v>205</v>
      </c>
      <c r="H136" s="162">
        <v>1100</v>
      </c>
      <c r="I136" s="163"/>
      <c r="L136" s="159"/>
      <c r="M136" s="164"/>
      <c r="T136" s="165"/>
      <c r="AT136" s="160" t="s">
        <v>203</v>
      </c>
      <c r="AU136" s="160" t="s">
        <v>81</v>
      </c>
      <c r="AV136" s="13" t="s">
        <v>201</v>
      </c>
      <c r="AW136" s="13" t="s">
        <v>29</v>
      </c>
      <c r="AX136" s="13" t="s">
        <v>79</v>
      </c>
      <c r="AY136" s="160" t="s">
        <v>195</v>
      </c>
    </row>
    <row r="137" spans="2:65" s="1" customFormat="1" ht="33" customHeight="1">
      <c r="B137" s="136"/>
      <c r="C137" s="137" t="s">
        <v>220</v>
      </c>
      <c r="D137" s="137" t="s">
        <v>197</v>
      </c>
      <c r="E137" s="138" t="s">
        <v>1778</v>
      </c>
      <c r="F137" s="139" t="s">
        <v>1779</v>
      </c>
      <c r="G137" s="140" t="s">
        <v>288</v>
      </c>
      <c r="H137" s="141">
        <v>1100</v>
      </c>
      <c r="I137" s="142"/>
      <c r="J137" s="143">
        <f>ROUND(I137*H137,2)</f>
        <v>0</v>
      </c>
      <c r="K137" s="144"/>
      <c r="L137" s="31"/>
      <c r="M137" s="145" t="s">
        <v>1</v>
      </c>
      <c r="N137" s="146" t="s">
        <v>37</v>
      </c>
      <c r="P137" s="147">
        <f>O137*H137</f>
        <v>0</v>
      </c>
      <c r="Q137" s="147">
        <v>0</v>
      </c>
      <c r="R137" s="147">
        <f>Q137*H137</f>
        <v>0</v>
      </c>
      <c r="S137" s="147">
        <v>0</v>
      </c>
      <c r="T137" s="148">
        <f>S137*H137</f>
        <v>0</v>
      </c>
      <c r="AR137" s="149" t="s">
        <v>201</v>
      </c>
      <c r="AT137" s="149" t="s">
        <v>197</v>
      </c>
      <c r="AU137" s="149" t="s">
        <v>81</v>
      </c>
      <c r="AY137" s="16" t="s">
        <v>195</v>
      </c>
      <c r="BE137" s="150">
        <f>IF(N137="základní",J137,0)</f>
        <v>0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6" t="s">
        <v>79</v>
      </c>
      <c r="BK137" s="150">
        <f>ROUND(I137*H137,2)</f>
        <v>0</v>
      </c>
      <c r="BL137" s="16" t="s">
        <v>201</v>
      </c>
      <c r="BM137" s="149" t="s">
        <v>1780</v>
      </c>
    </row>
    <row r="138" spans="2:51" s="12" customFormat="1" ht="12">
      <c r="B138" s="151"/>
      <c r="D138" s="152" t="s">
        <v>203</v>
      </c>
      <c r="E138" s="153" t="s">
        <v>1</v>
      </c>
      <c r="F138" s="154" t="s">
        <v>1777</v>
      </c>
      <c r="H138" s="155">
        <v>1100</v>
      </c>
      <c r="I138" s="156"/>
      <c r="L138" s="151"/>
      <c r="M138" s="157"/>
      <c r="T138" s="158"/>
      <c r="AT138" s="153" t="s">
        <v>203</v>
      </c>
      <c r="AU138" s="153" t="s">
        <v>81</v>
      </c>
      <c r="AV138" s="12" t="s">
        <v>81</v>
      </c>
      <c r="AW138" s="12" t="s">
        <v>29</v>
      </c>
      <c r="AX138" s="12" t="s">
        <v>72</v>
      </c>
      <c r="AY138" s="153" t="s">
        <v>195</v>
      </c>
    </row>
    <row r="139" spans="2:51" s="13" customFormat="1" ht="12">
      <c r="B139" s="159"/>
      <c r="D139" s="152" t="s">
        <v>203</v>
      </c>
      <c r="E139" s="160" t="s">
        <v>1</v>
      </c>
      <c r="F139" s="161" t="s">
        <v>205</v>
      </c>
      <c r="H139" s="162">
        <v>1100</v>
      </c>
      <c r="I139" s="163"/>
      <c r="L139" s="159"/>
      <c r="M139" s="164"/>
      <c r="T139" s="165"/>
      <c r="AT139" s="160" t="s">
        <v>203</v>
      </c>
      <c r="AU139" s="160" t="s">
        <v>81</v>
      </c>
      <c r="AV139" s="13" t="s">
        <v>201</v>
      </c>
      <c r="AW139" s="13" t="s">
        <v>29</v>
      </c>
      <c r="AX139" s="13" t="s">
        <v>79</v>
      </c>
      <c r="AY139" s="160" t="s">
        <v>195</v>
      </c>
    </row>
    <row r="140" spans="2:65" s="1" customFormat="1" ht="24.2" customHeight="1">
      <c r="B140" s="136"/>
      <c r="C140" s="137" t="s">
        <v>228</v>
      </c>
      <c r="D140" s="137" t="s">
        <v>197</v>
      </c>
      <c r="E140" s="138" t="s">
        <v>1781</v>
      </c>
      <c r="F140" s="139" t="s">
        <v>1782</v>
      </c>
      <c r="G140" s="140" t="s">
        <v>288</v>
      </c>
      <c r="H140" s="141">
        <v>1100</v>
      </c>
      <c r="I140" s="142"/>
      <c r="J140" s="143">
        <f>ROUND(I140*H140,2)</f>
        <v>0</v>
      </c>
      <c r="K140" s="144"/>
      <c r="L140" s="31"/>
      <c r="M140" s="145" t="s">
        <v>1</v>
      </c>
      <c r="N140" s="146" t="s">
        <v>37</v>
      </c>
      <c r="P140" s="147">
        <f>O140*H140</f>
        <v>0</v>
      </c>
      <c r="Q140" s="147">
        <v>0</v>
      </c>
      <c r="R140" s="147">
        <f>Q140*H140</f>
        <v>0</v>
      </c>
      <c r="S140" s="147">
        <v>0</v>
      </c>
      <c r="T140" s="148">
        <f>S140*H140</f>
        <v>0</v>
      </c>
      <c r="AR140" s="149" t="s">
        <v>201</v>
      </c>
      <c r="AT140" s="149" t="s">
        <v>197</v>
      </c>
      <c r="AU140" s="149" t="s">
        <v>81</v>
      </c>
      <c r="AY140" s="16" t="s">
        <v>195</v>
      </c>
      <c r="BE140" s="150">
        <f>IF(N140="základní",J140,0)</f>
        <v>0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6" t="s">
        <v>79</v>
      </c>
      <c r="BK140" s="150">
        <f>ROUND(I140*H140,2)</f>
        <v>0</v>
      </c>
      <c r="BL140" s="16" t="s">
        <v>201</v>
      </c>
      <c r="BM140" s="149" t="s">
        <v>1783</v>
      </c>
    </row>
    <row r="141" spans="2:51" s="12" customFormat="1" ht="12">
      <c r="B141" s="151"/>
      <c r="D141" s="152" t="s">
        <v>203</v>
      </c>
      <c r="E141" s="153" t="s">
        <v>1</v>
      </c>
      <c r="F141" s="154" t="s">
        <v>1777</v>
      </c>
      <c r="H141" s="155">
        <v>1100</v>
      </c>
      <c r="I141" s="156"/>
      <c r="L141" s="151"/>
      <c r="M141" s="157"/>
      <c r="T141" s="158"/>
      <c r="AT141" s="153" t="s">
        <v>203</v>
      </c>
      <c r="AU141" s="153" t="s">
        <v>81</v>
      </c>
      <c r="AV141" s="12" t="s">
        <v>81</v>
      </c>
      <c r="AW141" s="12" t="s">
        <v>29</v>
      </c>
      <c r="AX141" s="12" t="s">
        <v>72</v>
      </c>
      <c r="AY141" s="153" t="s">
        <v>195</v>
      </c>
    </row>
    <row r="142" spans="2:51" s="13" customFormat="1" ht="12">
      <c r="B142" s="159"/>
      <c r="D142" s="152" t="s">
        <v>203</v>
      </c>
      <c r="E142" s="160" t="s">
        <v>1</v>
      </c>
      <c r="F142" s="161" t="s">
        <v>205</v>
      </c>
      <c r="H142" s="162">
        <v>1100</v>
      </c>
      <c r="I142" s="163"/>
      <c r="L142" s="159"/>
      <c r="M142" s="164"/>
      <c r="T142" s="165"/>
      <c r="AT142" s="160" t="s">
        <v>203</v>
      </c>
      <c r="AU142" s="160" t="s">
        <v>81</v>
      </c>
      <c r="AV142" s="13" t="s">
        <v>201</v>
      </c>
      <c r="AW142" s="13" t="s">
        <v>29</v>
      </c>
      <c r="AX142" s="13" t="s">
        <v>79</v>
      </c>
      <c r="AY142" s="160" t="s">
        <v>195</v>
      </c>
    </row>
    <row r="143" spans="2:65" s="1" customFormat="1" ht="16.5" customHeight="1">
      <c r="B143" s="136"/>
      <c r="C143" s="172" t="s">
        <v>237</v>
      </c>
      <c r="D143" s="172" t="s">
        <v>229</v>
      </c>
      <c r="E143" s="173" t="s">
        <v>1784</v>
      </c>
      <c r="F143" s="174" t="s">
        <v>1785</v>
      </c>
      <c r="G143" s="175" t="s">
        <v>916</v>
      </c>
      <c r="H143" s="176">
        <v>16.5</v>
      </c>
      <c r="I143" s="177"/>
      <c r="J143" s="178">
        <f>ROUND(I143*H143,2)</f>
        <v>0</v>
      </c>
      <c r="K143" s="179"/>
      <c r="L143" s="180"/>
      <c r="M143" s="181" t="s">
        <v>1</v>
      </c>
      <c r="N143" s="182" t="s">
        <v>37</v>
      </c>
      <c r="P143" s="147">
        <f>O143*H143</f>
        <v>0</v>
      </c>
      <c r="Q143" s="147">
        <v>0.001</v>
      </c>
      <c r="R143" s="147">
        <f>Q143*H143</f>
        <v>0.0165</v>
      </c>
      <c r="S143" s="147">
        <v>0</v>
      </c>
      <c r="T143" s="148">
        <f>S143*H143</f>
        <v>0</v>
      </c>
      <c r="AR143" s="149" t="s">
        <v>233</v>
      </c>
      <c r="AT143" s="149" t="s">
        <v>229</v>
      </c>
      <c r="AU143" s="149" t="s">
        <v>81</v>
      </c>
      <c r="AY143" s="16" t="s">
        <v>195</v>
      </c>
      <c r="BE143" s="150">
        <f>IF(N143="základní",J143,0)</f>
        <v>0</v>
      </c>
      <c r="BF143" s="150">
        <f>IF(N143="snížená",J143,0)</f>
        <v>0</v>
      </c>
      <c r="BG143" s="150">
        <f>IF(N143="zákl. přenesená",J143,0)</f>
        <v>0</v>
      </c>
      <c r="BH143" s="150">
        <f>IF(N143="sníž. přenesená",J143,0)</f>
        <v>0</v>
      </c>
      <c r="BI143" s="150">
        <f>IF(N143="nulová",J143,0)</f>
        <v>0</v>
      </c>
      <c r="BJ143" s="16" t="s">
        <v>79</v>
      </c>
      <c r="BK143" s="150">
        <f>ROUND(I143*H143,2)</f>
        <v>0</v>
      </c>
      <c r="BL143" s="16" t="s">
        <v>201</v>
      </c>
      <c r="BM143" s="149" t="s">
        <v>1786</v>
      </c>
    </row>
    <row r="144" spans="2:51" s="12" customFormat="1" ht="12">
      <c r="B144" s="151"/>
      <c r="D144" s="152" t="s">
        <v>203</v>
      </c>
      <c r="F144" s="154" t="s">
        <v>1787</v>
      </c>
      <c r="H144" s="155">
        <v>16.5</v>
      </c>
      <c r="I144" s="156"/>
      <c r="L144" s="151"/>
      <c r="M144" s="157"/>
      <c r="T144" s="158"/>
      <c r="AT144" s="153" t="s">
        <v>203</v>
      </c>
      <c r="AU144" s="153" t="s">
        <v>81</v>
      </c>
      <c r="AV144" s="12" t="s">
        <v>81</v>
      </c>
      <c r="AW144" s="12" t="s">
        <v>3</v>
      </c>
      <c r="AX144" s="12" t="s">
        <v>79</v>
      </c>
      <c r="AY144" s="153" t="s">
        <v>195</v>
      </c>
    </row>
    <row r="145" spans="2:65" s="1" customFormat="1" ht="24.2" customHeight="1">
      <c r="B145" s="136"/>
      <c r="C145" s="137" t="s">
        <v>233</v>
      </c>
      <c r="D145" s="137" t="s">
        <v>197</v>
      </c>
      <c r="E145" s="138" t="s">
        <v>1623</v>
      </c>
      <c r="F145" s="139" t="s">
        <v>1624</v>
      </c>
      <c r="G145" s="140" t="s">
        <v>288</v>
      </c>
      <c r="H145" s="141">
        <v>1100</v>
      </c>
      <c r="I145" s="142"/>
      <c r="J145" s="143">
        <f>ROUND(I145*H145,2)</f>
        <v>0</v>
      </c>
      <c r="K145" s="144"/>
      <c r="L145" s="31"/>
      <c r="M145" s="145" t="s">
        <v>1</v>
      </c>
      <c r="N145" s="146" t="s">
        <v>37</v>
      </c>
      <c r="P145" s="147">
        <f>O145*H145</f>
        <v>0</v>
      </c>
      <c r="Q145" s="147">
        <v>0</v>
      </c>
      <c r="R145" s="147">
        <f>Q145*H145</f>
        <v>0</v>
      </c>
      <c r="S145" s="147">
        <v>0</v>
      </c>
      <c r="T145" s="148">
        <f>S145*H145</f>
        <v>0</v>
      </c>
      <c r="AR145" s="149" t="s">
        <v>201</v>
      </c>
      <c r="AT145" s="149" t="s">
        <v>197</v>
      </c>
      <c r="AU145" s="149" t="s">
        <v>81</v>
      </c>
      <c r="AY145" s="16" t="s">
        <v>195</v>
      </c>
      <c r="BE145" s="150">
        <f>IF(N145="základní",J145,0)</f>
        <v>0</v>
      </c>
      <c r="BF145" s="150">
        <f>IF(N145="snížená",J145,0)</f>
        <v>0</v>
      </c>
      <c r="BG145" s="150">
        <f>IF(N145="zákl. přenesená",J145,0)</f>
        <v>0</v>
      </c>
      <c r="BH145" s="150">
        <f>IF(N145="sníž. přenesená",J145,0)</f>
        <v>0</v>
      </c>
      <c r="BI145" s="150">
        <f>IF(N145="nulová",J145,0)</f>
        <v>0</v>
      </c>
      <c r="BJ145" s="16" t="s">
        <v>79</v>
      </c>
      <c r="BK145" s="150">
        <f>ROUND(I145*H145,2)</f>
        <v>0</v>
      </c>
      <c r="BL145" s="16" t="s">
        <v>201</v>
      </c>
      <c r="BM145" s="149" t="s">
        <v>1788</v>
      </c>
    </row>
    <row r="146" spans="2:51" s="12" customFormat="1" ht="12">
      <c r="B146" s="151"/>
      <c r="D146" s="152" t="s">
        <v>203</v>
      </c>
      <c r="E146" s="153" t="s">
        <v>1</v>
      </c>
      <c r="F146" s="154" t="s">
        <v>1777</v>
      </c>
      <c r="H146" s="155">
        <v>1100</v>
      </c>
      <c r="I146" s="156"/>
      <c r="L146" s="151"/>
      <c r="M146" s="157"/>
      <c r="T146" s="158"/>
      <c r="AT146" s="153" t="s">
        <v>203</v>
      </c>
      <c r="AU146" s="153" t="s">
        <v>81</v>
      </c>
      <c r="AV146" s="12" t="s">
        <v>81</v>
      </c>
      <c r="AW146" s="12" t="s">
        <v>29</v>
      </c>
      <c r="AX146" s="12" t="s">
        <v>72</v>
      </c>
      <c r="AY146" s="153" t="s">
        <v>195</v>
      </c>
    </row>
    <row r="147" spans="2:51" s="13" customFormat="1" ht="12">
      <c r="B147" s="159"/>
      <c r="D147" s="152" t="s">
        <v>203</v>
      </c>
      <c r="E147" s="160" t="s">
        <v>1</v>
      </c>
      <c r="F147" s="161" t="s">
        <v>205</v>
      </c>
      <c r="H147" s="162">
        <v>1100</v>
      </c>
      <c r="I147" s="163"/>
      <c r="L147" s="159"/>
      <c r="M147" s="184"/>
      <c r="N147" s="185"/>
      <c r="O147" s="185"/>
      <c r="P147" s="185"/>
      <c r="Q147" s="185"/>
      <c r="R147" s="185"/>
      <c r="S147" s="185"/>
      <c r="T147" s="186"/>
      <c r="AT147" s="160" t="s">
        <v>203</v>
      </c>
      <c r="AU147" s="160" t="s">
        <v>81</v>
      </c>
      <c r="AV147" s="13" t="s">
        <v>201</v>
      </c>
      <c r="AW147" s="13" t="s">
        <v>29</v>
      </c>
      <c r="AX147" s="13" t="s">
        <v>79</v>
      </c>
      <c r="AY147" s="160" t="s">
        <v>195</v>
      </c>
    </row>
    <row r="148" spans="2:12" s="1" customFormat="1" ht="6.95" customHeight="1">
      <c r="B148" s="43"/>
      <c r="C148" s="44"/>
      <c r="D148" s="44"/>
      <c r="E148" s="44"/>
      <c r="F148" s="44"/>
      <c r="G148" s="44"/>
      <c r="H148" s="44"/>
      <c r="I148" s="44"/>
      <c r="J148" s="44"/>
      <c r="K148" s="44"/>
      <c r="L148" s="31"/>
    </row>
  </sheetData>
  <autoFilter ref="C121:K147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5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117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147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7" t="str">
        <f>'Rekapitulace stavby'!K6</f>
        <v>Kanalizace a ČOV v obci Rpety</v>
      </c>
      <c r="F7" s="238"/>
      <c r="G7" s="238"/>
      <c r="H7" s="238"/>
      <c r="L7" s="19"/>
    </row>
    <row r="8" spans="2:12" s="1" customFormat="1" ht="12" customHeight="1">
      <c r="B8" s="31"/>
      <c r="D8" s="26" t="s">
        <v>148</v>
      </c>
      <c r="L8" s="31"/>
    </row>
    <row r="9" spans="2:12" s="1" customFormat="1" ht="16.5" customHeight="1">
      <c r="B9" s="31"/>
      <c r="E9" s="233" t="s">
        <v>1789</v>
      </c>
      <c r="F9" s="239"/>
      <c r="G9" s="239"/>
      <c r="H9" s="239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>
        <f>'Rekapitulace stavby'!AN8</f>
        <v>45110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23</v>
      </c>
      <c r="I14" s="26" t="s">
        <v>24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25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26</v>
      </c>
      <c r="I17" s="26" t="s">
        <v>24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0" t="str">
        <f>'Rekapitulace stavby'!E14</f>
        <v>Vyplň údaj</v>
      </c>
      <c r="F18" s="224"/>
      <c r="G18" s="224"/>
      <c r="H18" s="224"/>
      <c r="I18" s="26" t="s">
        <v>25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28</v>
      </c>
      <c r="I20" s="26" t="s">
        <v>24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25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30</v>
      </c>
      <c r="I23" s="26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31</v>
      </c>
      <c r="L26" s="31"/>
    </row>
    <row r="27" spans="2:12" s="7" customFormat="1" ht="16.5" customHeight="1">
      <c r="B27" s="93"/>
      <c r="E27" s="228" t="s">
        <v>1</v>
      </c>
      <c r="F27" s="228"/>
      <c r="G27" s="228"/>
      <c r="H27" s="228"/>
      <c r="L27" s="93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4" t="s">
        <v>32</v>
      </c>
      <c r="J30" s="65">
        <f>ROUND(J129,2)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34</v>
      </c>
      <c r="I32" s="34" t="s">
        <v>33</v>
      </c>
      <c r="J32" s="34" t="s">
        <v>35</v>
      </c>
      <c r="L32" s="31"/>
    </row>
    <row r="33" spans="2:12" s="1" customFormat="1" ht="14.45" customHeight="1">
      <c r="B33" s="31"/>
      <c r="D33" s="54" t="s">
        <v>36</v>
      </c>
      <c r="E33" s="26" t="s">
        <v>37</v>
      </c>
      <c r="F33" s="84">
        <f>ROUND((SUM(BE129:BE546)),2)</f>
        <v>0</v>
      </c>
      <c r="I33" s="95">
        <v>0.21</v>
      </c>
      <c r="J33" s="84">
        <f>ROUND(((SUM(BE129:BE546))*I33),2)</f>
        <v>0</v>
      </c>
      <c r="L33" s="31"/>
    </row>
    <row r="34" spans="2:12" s="1" customFormat="1" ht="14.45" customHeight="1">
      <c r="B34" s="31"/>
      <c r="E34" s="26" t="s">
        <v>38</v>
      </c>
      <c r="F34" s="84">
        <f>ROUND((SUM(BF129:BF546)),2)</f>
        <v>0</v>
      </c>
      <c r="I34" s="95">
        <v>0.15</v>
      </c>
      <c r="J34" s="84">
        <f>ROUND(((SUM(BF129:BF546))*I34),2)</f>
        <v>0</v>
      </c>
      <c r="L34" s="31"/>
    </row>
    <row r="35" spans="2:12" s="1" customFormat="1" ht="14.45" customHeight="1" hidden="1">
      <c r="B35" s="31"/>
      <c r="E35" s="26" t="s">
        <v>39</v>
      </c>
      <c r="F35" s="84">
        <f>ROUND((SUM(BG129:BG546)),2)</f>
        <v>0</v>
      </c>
      <c r="I35" s="95">
        <v>0.21</v>
      </c>
      <c r="J35" s="84">
        <f>0</f>
        <v>0</v>
      </c>
      <c r="L35" s="31"/>
    </row>
    <row r="36" spans="2:12" s="1" customFormat="1" ht="14.45" customHeight="1" hidden="1">
      <c r="B36" s="31"/>
      <c r="E36" s="26" t="s">
        <v>40</v>
      </c>
      <c r="F36" s="84">
        <f>ROUND((SUM(BH129:BH546)),2)</f>
        <v>0</v>
      </c>
      <c r="I36" s="95">
        <v>0.15</v>
      </c>
      <c r="J36" s="84">
        <f>0</f>
        <v>0</v>
      </c>
      <c r="L36" s="31"/>
    </row>
    <row r="37" spans="2:12" s="1" customFormat="1" ht="14.45" customHeight="1" hidden="1">
      <c r="B37" s="31"/>
      <c r="E37" s="26" t="s">
        <v>41</v>
      </c>
      <c r="F37" s="84">
        <f>ROUND((SUM(BI129:BI546)),2)</f>
        <v>0</v>
      </c>
      <c r="I37" s="95">
        <v>0</v>
      </c>
      <c r="J37" s="84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6"/>
      <c r="D39" s="97" t="s">
        <v>42</v>
      </c>
      <c r="E39" s="56"/>
      <c r="F39" s="56"/>
      <c r="G39" s="98" t="s">
        <v>43</v>
      </c>
      <c r="H39" s="99" t="s">
        <v>44</v>
      </c>
      <c r="I39" s="56"/>
      <c r="J39" s="100">
        <f>SUM(J30:J37)</f>
        <v>0</v>
      </c>
      <c r="K39" s="101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47</v>
      </c>
      <c r="E61" s="33"/>
      <c r="F61" s="102" t="s">
        <v>48</v>
      </c>
      <c r="G61" s="42" t="s">
        <v>47</v>
      </c>
      <c r="H61" s="33"/>
      <c r="I61" s="33"/>
      <c r="J61" s="103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47</v>
      </c>
      <c r="E76" s="33"/>
      <c r="F76" s="102" t="s">
        <v>48</v>
      </c>
      <c r="G76" s="42" t="s">
        <v>47</v>
      </c>
      <c r="H76" s="33"/>
      <c r="I76" s="33"/>
      <c r="J76" s="103" t="s">
        <v>48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154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7" t="str">
        <f>E7</f>
        <v>Kanalizace a ČOV v obci Rpety</v>
      </c>
      <c r="F85" s="238"/>
      <c r="G85" s="238"/>
      <c r="H85" s="238"/>
      <c r="L85" s="31"/>
    </row>
    <row r="86" spans="2:12" s="1" customFormat="1" ht="12" customHeight="1">
      <c r="B86" s="31"/>
      <c r="C86" s="26" t="s">
        <v>148</v>
      </c>
      <c r="L86" s="31"/>
    </row>
    <row r="87" spans="2:12" s="1" customFormat="1" ht="16.5" customHeight="1">
      <c r="B87" s="31"/>
      <c r="E87" s="233" t="str">
        <f>E9</f>
        <v>02 - SO 02 Kanalizace</v>
      </c>
      <c r="F87" s="239"/>
      <c r="G87" s="239"/>
      <c r="H87" s="239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>
        <f>IF(J12="","",J12)</f>
        <v>45110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23</v>
      </c>
      <c r="F91" s="24" t="str">
        <f>E15</f>
        <v xml:space="preserve"> </v>
      </c>
      <c r="I91" s="26" t="s">
        <v>28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26</v>
      </c>
      <c r="F92" s="24" t="str">
        <f>IF(E18="","",E18)</f>
        <v>Vyplň údaj</v>
      </c>
      <c r="I92" s="26" t="s">
        <v>30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4" t="s">
        <v>155</v>
      </c>
      <c r="D94" s="96"/>
      <c r="E94" s="96"/>
      <c r="F94" s="96"/>
      <c r="G94" s="96"/>
      <c r="H94" s="96"/>
      <c r="I94" s="96"/>
      <c r="J94" s="105" t="s">
        <v>156</v>
      </c>
      <c r="K94" s="96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6" t="s">
        <v>157</v>
      </c>
      <c r="J96" s="65">
        <f>J129</f>
        <v>0</v>
      </c>
      <c r="L96" s="31"/>
      <c r="AU96" s="16" t="s">
        <v>158</v>
      </c>
    </row>
    <row r="97" spans="2:12" s="8" customFormat="1" ht="24.95" customHeight="1">
      <c r="B97" s="107"/>
      <c r="D97" s="108" t="s">
        <v>159</v>
      </c>
      <c r="E97" s="109"/>
      <c r="F97" s="109"/>
      <c r="G97" s="109"/>
      <c r="H97" s="109"/>
      <c r="I97" s="109"/>
      <c r="J97" s="110">
        <f>J130</f>
        <v>0</v>
      </c>
      <c r="L97" s="107"/>
    </row>
    <row r="98" spans="2:12" s="9" customFormat="1" ht="19.9" customHeight="1">
      <c r="B98" s="111"/>
      <c r="D98" s="112" t="s">
        <v>160</v>
      </c>
      <c r="E98" s="113"/>
      <c r="F98" s="113"/>
      <c r="G98" s="113"/>
      <c r="H98" s="113"/>
      <c r="I98" s="113"/>
      <c r="J98" s="114">
        <f>J131</f>
        <v>0</v>
      </c>
      <c r="L98" s="111"/>
    </row>
    <row r="99" spans="2:12" s="9" customFormat="1" ht="19.9" customHeight="1">
      <c r="B99" s="111"/>
      <c r="D99" s="112" t="s">
        <v>161</v>
      </c>
      <c r="E99" s="113"/>
      <c r="F99" s="113"/>
      <c r="G99" s="113"/>
      <c r="H99" s="113"/>
      <c r="I99" s="113"/>
      <c r="J99" s="114">
        <f>J350</f>
        <v>0</v>
      </c>
      <c r="L99" s="111"/>
    </row>
    <row r="100" spans="2:12" s="9" customFormat="1" ht="19.9" customHeight="1">
      <c r="B100" s="111"/>
      <c r="D100" s="112" t="s">
        <v>162</v>
      </c>
      <c r="E100" s="113"/>
      <c r="F100" s="113"/>
      <c r="G100" s="113"/>
      <c r="H100" s="113"/>
      <c r="I100" s="113"/>
      <c r="J100" s="114">
        <f>J358</f>
        <v>0</v>
      </c>
      <c r="L100" s="111"/>
    </row>
    <row r="101" spans="2:12" s="9" customFormat="1" ht="19.9" customHeight="1">
      <c r="B101" s="111"/>
      <c r="D101" s="112" t="s">
        <v>163</v>
      </c>
      <c r="E101" s="113"/>
      <c r="F101" s="113"/>
      <c r="G101" s="113"/>
      <c r="H101" s="113"/>
      <c r="I101" s="113"/>
      <c r="J101" s="114">
        <f>J362</f>
        <v>0</v>
      </c>
      <c r="L101" s="111"/>
    </row>
    <row r="102" spans="2:12" s="9" customFormat="1" ht="19.9" customHeight="1">
      <c r="B102" s="111"/>
      <c r="D102" s="112" t="s">
        <v>1610</v>
      </c>
      <c r="E102" s="113"/>
      <c r="F102" s="113"/>
      <c r="G102" s="113"/>
      <c r="H102" s="113"/>
      <c r="I102" s="113"/>
      <c r="J102" s="114">
        <f>J384</f>
        <v>0</v>
      </c>
      <c r="L102" s="111"/>
    </row>
    <row r="103" spans="2:12" s="9" customFormat="1" ht="19.9" customHeight="1">
      <c r="B103" s="111"/>
      <c r="D103" s="112" t="s">
        <v>165</v>
      </c>
      <c r="E103" s="113"/>
      <c r="F103" s="113"/>
      <c r="G103" s="113"/>
      <c r="H103" s="113"/>
      <c r="I103" s="113"/>
      <c r="J103" s="114">
        <f>J405</f>
        <v>0</v>
      </c>
      <c r="L103" s="111"/>
    </row>
    <row r="104" spans="2:12" s="9" customFormat="1" ht="19.9" customHeight="1">
      <c r="B104" s="111"/>
      <c r="D104" s="112" t="s">
        <v>166</v>
      </c>
      <c r="E104" s="113"/>
      <c r="F104" s="113"/>
      <c r="G104" s="113"/>
      <c r="H104" s="113"/>
      <c r="I104" s="113"/>
      <c r="J104" s="114">
        <f>J508</f>
        <v>0</v>
      </c>
      <c r="L104" s="111"/>
    </row>
    <row r="105" spans="2:12" s="9" customFormat="1" ht="19.9" customHeight="1">
      <c r="B105" s="111"/>
      <c r="D105" s="112" t="s">
        <v>1790</v>
      </c>
      <c r="E105" s="113"/>
      <c r="F105" s="113"/>
      <c r="G105" s="113"/>
      <c r="H105" s="113"/>
      <c r="I105" s="113"/>
      <c r="J105" s="114">
        <f>J518</f>
        <v>0</v>
      </c>
      <c r="L105" s="111"/>
    </row>
    <row r="106" spans="2:12" s="9" customFormat="1" ht="19.9" customHeight="1">
      <c r="B106" s="111"/>
      <c r="D106" s="112" t="s">
        <v>167</v>
      </c>
      <c r="E106" s="113"/>
      <c r="F106" s="113"/>
      <c r="G106" s="113"/>
      <c r="H106" s="113"/>
      <c r="I106" s="113"/>
      <c r="J106" s="114">
        <f>J535</f>
        <v>0</v>
      </c>
      <c r="L106" s="111"/>
    </row>
    <row r="107" spans="2:12" s="8" customFormat="1" ht="24.95" customHeight="1">
      <c r="B107" s="107"/>
      <c r="D107" s="108" t="s">
        <v>168</v>
      </c>
      <c r="E107" s="109"/>
      <c r="F107" s="109"/>
      <c r="G107" s="109"/>
      <c r="H107" s="109"/>
      <c r="I107" s="109"/>
      <c r="J107" s="110">
        <f>J538</f>
        <v>0</v>
      </c>
      <c r="L107" s="107"/>
    </row>
    <row r="108" spans="2:12" s="8" customFormat="1" ht="24.95" customHeight="1">
      <c r="B108" s="107"/>
      <c r="D108" s="108" t="s">
        <v>1791</v>
      </c>
      <c r="E108" s="109"/>
      <c r="F108" s="109"/>
      <c r="G108" s="109"/>
      <c r="H108" s="109"/>
      <c r="I108" s="109"/>
      <c r="J108" s="110">
        <f>J539</f>
        <v>0</v>
      </c>
      <c r="L108" s="107"/>
    </row>
    <row r="109" spans="2:12" s="9" customFormat="1" ht="19.9" customHeight="1">
      <c r="B109" s="111"/>
      <c r="D109" s="112" t="s">
        <v>1792</v>
      </c>
      <c r="E109" s="113"/>
      <c r="F109" s="113"/>
      <c r="G109" s="113"/>
      <c r="H109" s="113"/>
      <c r="I109" s="113"/>
      <c r="J109" s="114">
        <f>J540</f>
        <v>0</v>
      </c>
      <c r="L109" s="111"/>
    </row>
    <row r="110" spans="2:12" s="1" customFormat="1" ht="21.75" customHeight="1">
      <c r="B110" s="31"/>
      <c r="L110" s="31"/>
    </row>
    <row r="111" spans="2:12" s="1" customFormat="1" ht="6.95" customHeight="1"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31"/>
    </row>
    <row r="115" spans="2:12" s="1" customFormat="1" ht="6.95" customHeight="1"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31"/>
    </row>
    <row r="116" spans="2:12" s="1" customFormat="1" ht="24.95" customHeight="1">
      <c r="B116" s="31"/>
      <c r="C116" s="20" t="s">
        <v>180</v>
      </c>
      <c r="L116" s="31"/>
    </row>
    <row r="117" spans="2:12" s="1" customFormat="1" ht="6.95" customHeight="1">
      <c r="B117" s="31"/>
      <c r="L117" s="31"/>
    </row>
    <row r="118" spans="2:12" s="1" customFormat="1" ht="12" customHeight="1">
      <c r="B118" s="31"/>
      <c r="C118" s="26" t="s">
        <v>16</v>
      </c>
      <c r="L118" s="31"/>
    </row>
    <row r="119" spans="2:12" s="1" customFormat="1" ht="16.5" customHeight="1">
      <c r="B119" s="31"/>
      <c r="E119" s="237" t="str">
        <f>E7</f>
        <v>Kanalizace a ČOV v obci Rpety</v>
      </c>
      <c r="F119" s="238"/>
      <c r="G119" s="238"/>
      <c r="H119" s="238"/>
      <c r="L119" s="31"/>
    </row>
    <row r="120" spans="2:12" s="1" customFormat="1" ht="12" customHeight="1">
      <c r="B120" s="31"/>
      <c r="C120" s="26" t="s">
        <v>148</v>
      </c>
      <c r="L120" s="31"/>
    </row>
    <row r="121" spans="2:12" s="1" customFormat="1" ht="16.5" customHeight="1">
      <c r="B121" s="31"/>
      <c r="E121" s="233" t="str">
        <f>E9</f>
        <v>02 - SO 02 Kanalizace</v>
      </c>
      <c r="F121" s="239"/>
      <c r="G121" s="239"/>
      <c r="H121" s="239"/>
      <c r="L121" s="31"/>
    </row>
    <row r="122" spans="2:12" s="1" customFormat="1" ht="6.95" customHeight="1">
      <c r="B122" s="31"/>
      <c r="L122" s="31"/>
    </row>
    <row r="123" spans="2:12" s="1" customFormat="1" ht="12" customHeight="1">
      <c r="B123" s="31"/>
      <c r="C123" s="26" t="s">
        <v>20</v>
      </c>
      <c r="F123" s="24" t="str">
        <f>F12</f>
        <v xml:space="preserve"> </v>
      </c>
      <c r="I123" s="26" t="s">
        <v>22</v>
      </c>
      <c r="J123" s="51">
        <f>IF(J12="","",J12)</f>
        <v>45110</v>
      </c>
      <c r="L123" s="31"/>
    </row>
    <row r="124" spans="2:12" s="1" customFormat="1" ht="6.95" customHeight="1">
      <c r="B124" s="31"/>
      <c r="L124" s="31"/>
    </row>
    <row r="125" spans="2:12" s="1" customFormat="1" ht="15.2" customHeight="1">
      <c r="B125" s="31"/>
      <c r="C125" s="26" t="s">
        <v>23</v>
      </c>
      <c r="F125" s="24" t="str">
        <f>E15</f>
        <v xml:space="preserve"> </v>
      </c>
      <c r="I125" s="26" t="s">
        <v>28</v>
      </c>
      <c r="J125" s="29" t="str">
        <f>E21</f>
        <v xml:space="preserve"> </v>
      </c>
      <c r="L125" s="31"/>
    </row>
    <row r="126" spans="2:12" s="1" customFormat="1" ht="15.2" customHeight="1">
      <c r="B126" s="31"/>
      <c r="C126" s="26" t="s">
        <v>26</v>
      </c>
      <c r="F126" s="24" t="str">
        <f>IF(E18="","",E18)</f>
        <v>Vyplň údaj</v>
      </c>
      <c r="I126" s="26" t="s">
        <v>30</v>
      </c>
      <c r="J126" s="29" t="str">
        <f>E24</f>
        <v xml:space="preserve"> </v>
      </c>
      <c r="L126" s="31"/>
    </row>
    <row r="127" spans="2:12" s="1" customFormat="1" ht="10.35" customHeight="1">
      <c r="B127" s="31"/>
      <c r="L127" s="31"/>
    </row>
    <row r="128" spans="2:20" s="10" customFormat="1" ht="29.25" customHeight="1">
      <c r="B128" s="115"/>
      <c r="C128" s="116" t="s">
        <v>181</v>
      </c>
      <c r="D128" s="117" t="s">
        <v>57</v>
      </c>
      <c r="E128" s="117" t="s">
        <v>53</v>
      </c>
      <c r="F128" s="117" t="s">
        <v>54</v>
      </c>
      <c r="G128" s="117" t="s">
        <v>182</v>
      </c>
      <c r="H128" s="117" t="s">
        <v>183</v>
      </c>
      <c r="I128" s="117" t="s">
        <v>184</v>
      </c>
      <c r="J128" s="118" t="s">
        <v>156</v>
      </c>
      <c r="K128" s="119" t="s">
        <v>185</v>
      </c>
      <c r="L128" s="115"/>
      <c r="M128" s="58" t="s">
        <v>1</v>
      </c>
      <c r="N128" s="59" t="s">
        <v>36</v>
      </c>
      <c r="O128" s="59" t="s">
        <v>186</v>
      </c>
      <c r="P128" s="59" t="s">
        <v>187</v>
      </c>
      <c r="Q128" s="59" t="s">
        <v>188</v>
      </c>
      <c r="R128" s="59" t="s">
        <v>189</v>
      </c>
      <c r="S128" s="59" t="s">
        <v>190</v>
      </c>
      <c r="T128" s="60" t="s">
        <v>191</v>
      </c>
    </row>
    <row r="129" spans="2:63" s="1" customFormat="1" ht="22.9" customHeight="1">
      <c r="B129" s="31"/>
      <c r="C129" s="63" t="s">
        <v>192</v>
      </c>
      <c r="J129" s="120">
        <f>BK129</f>
        <v>0</v>
      </c>
      <c r="L129" s="31"/>
      <c r="M129" s="61"/>
      <c r="N129" s="52"/>
      <c r="O129" s="52"/>
      <c r="P129" s="121">
        <f>P130+P538+P539</f>
        <v>0</v>
      </c>
      <c r="Q129" s="52"/>
      <c r="R129" s="121">
        <f>R130+R538+R539</f>
        <v>1885.7404707399996</v>
      </c>
      <c r="S129" s="52"/>
      <c r="T129" s="122">
        <f>T130+T538+T539</f>
        <v>3858.5</v>
      </c>
      <c r="AT129" s="16" t="s">
        <v>71</v>
      </c>
      <c r="AU129" s="16" t="s">
        <v>158</v>
      </c>
      <c r="BK129" s="123">
        <f>BK130+BK538+BK539</f>
        <v>0</v>
      </c>
    </row>
    <row r="130" spans="2:63" s="11" customFormat="1" ht="25.9" customHeight="1">
      <c r="B130" s="124"/>
      <c r="D130" s="125" t="s">
        <v>71</v>
      </c>
      <c r="E130" s="126" t="s">
        <v>193</v>
      </c>
      <c r="F130" s="126" t="s">
        <v>194</v>
      </c>
      <c r="I130" s="127"/>
      <c r="J130" s="128">
        <f>BK130</f>
        <v>0</v>
      </c>
      <c r="L130" s="124"/>
      <c r="M130" s="129"/>
      <c r="P130" s="130">
        <f>P131+P350+P358+P362+P384+P405+P508+P518+P535</f>
        <v>0</v>
      </c>
      <c r="R130" s="130">
        <f>R131+R350+R358+R362+R384+R405+R508+R518+R535</f>
        <v>1885.6098087399996</v>
      </c>
      <c r="T130" s="131">
        <f>T131+T350+T358+T362+T384+T405+T508+T518+T535</f>
        <v>3858.5</v>
      </c>
      <c r="AR130" s="125" t="s">
        <v>79</v>
      </c>
      <c r="AT130" s="132" t="s">
        <v>71</v>
      </c>
      <c r="AU130" s="132" t="s">
        <v>72</v>
      </c>
      <c r="AY130" s="125" t="s">
        <v>195</v>
      </c>
      <c r="BK130" s="133">
        <f>BK131+BK350+BK358+BK362+BK384+BK405+BK508+BK518+BK535</f>
        <v>0</v>
      </c>
    </row>
    <row r="131" spans="2:63" s="11" customFormat="1" ht="22.9" customHeight="1">
      <c r="B131" s="124"/>
      <c r="D131" s="125" t="s">
        <v>71</v>
      </c>
      <c r="E131" s="134" t="s">
        <v>79</v>
      </c>
      <c r="F131" s="134" t="s">
        <v>196</v>
      </c>
      <c r="I131" s="127"/>
      <c r="J131" s="135">
        <f>BK131</f>
        <v>0</v>
      </c>
      <c r="L131" s="124"/>
      <c r="M131" s="129"/>
      <c r="P131" s="130">
        <f>SUM(P132:P349)</f>
        <v>0</v>
      </c>
      <c r="R131" s="130">
        <f>SUM(R132:R349)</f>
        <v>36.8415447</v>
      </c>
      <c r="T131" s="131">
        <f>SUM(T132:T349)</f>
        <v>3858.5</v>
      </c>
      <c r="AR131" s="125" t="s">
        <v>79</v>
      </c>
      <c r="AT131" s="132" t="s">
        <v>71</v>
      </c>
      <c r="AU131" s="132" t="s">
        <v>79</v>
      </c>
      <c r="AY131" s="125" t="s">
        <v>195</v>
      </c>
      <c r="BK131" s="133">
        <f>SUM(BK132:BK349)</f>
        <v>0</v>
      </c>
    </row>
    <row r="132" spans="2:65" s="1" customFormat="1" ht="24.2" customHeight="1">
      <c r="B132" s="136"/>
      <c r="C132" s="137" t="s">
        <v>79</v>
      </c>
      <c r="D132" s="137" t="s">
        <v>197</v>
      </c>
      <c r="E132" s="138" t="s">
        <v>1793</v>
      </c>
      <c r="F132" s="139" t="s">
        <v>1794</v>
      </c>
      <c r="G132" s="140" t="s">
        <v>496</v>
      </c>
      <c r="H132" s="141">
        <v>70</v>
      </c>
      <c r="I132" s="142"/>
      <c r="J132" s="143">
        <f>ROUND(I132*H132,2)</f>
        <v>0</v>
      </c>
      <c r="K132" s="144"/>
      <c r="L132" s="31"/>
      <c r="M132" s="145" t="s">
        <v>1</v>
      </c>
      <c r="N132" s="146" t="s">
        <v>37</v>
      </c>
      <c r="P132" s="147">
        <f>O132*H132</f>
        <v>0</v>
      </c>
      <c r="Q132" s="147">
        <v>0</v>
      </c>
      <c r="R132" s="147">
        <f>Q132*H132</f>
        <v>0</v>
      </c>
      <c r="S132" s="147">
        <v>0</v>
      </c>
      <c r="T132" s="148">
        <f>S132*H132</f>
        <v>0</v>
      </c>
      <c r="AR132" s="149" t="s">
        <v>201</v>
      </c>
      <c r="AT132" s="149" t="s">
        <v>197</v>
      </c>
      <c r="AU132" s="149" t="s">
        <v>81</v>
      </c>
      <c r="AY132" s="16" t="s">
        <v>195</v>
      </c>
      <c r="BE132" s="150">
        <f>IF(N132="základní",J132,0)</f>
        <v>0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6" t="s">
        <v>79</v>
      </c>
      <c r="BK132" s="150">
        <f>ROUND(I132*H132,2)</f>
        <v>0</v>
      </c>
      <c r="BL132" s="16" t="s">
        <v>201</v>
      </c>
      <c r="BM132" s="149" t="s">
        <v>1795</v>
      </c>
    </row>
    <row r="133" spans="2:65" s="1" customFormat="1" ht="24.2" customHeight="1">
      <c r="B133" s="136"/>
      <c r="C133" s="137" t="s">
        <v>81</v>
      </c>
      <c r="D133" s="137" t="s">
        <v>197</v>
      </c>
      <c r="E133" s="138" t="s">
        <v>1796</v>
      </c>
      <c r="F133" s="139" t="s">
        <v>1797</v>
      </c>
      <c r="G133" s="140" t="s">
        <v>288</v>
      </c>
      <c r="H133" s="141">
        <v>5271</v>
      </c>
      <c r="I133" s="142"/>
      <c r="J133" s="143">
        <f>ROUND(I133*H133,2)</f>
        <v>0</v>
      </c>
      <c r="K133" s="144"/>
      <c r="L133" s="31"/>
      <c r="M133" s="145" t="s">
        <v>1</v>
      </c>
      <c r="N133" s="146" t="s">
        <v>37</v>
      </c>
      <c r="P133" s="147">
        <f>O133*H133</f>
        <v>0</v>
      </c>
      <c r="Q133" s="147">
        <v>0</v>
      </c>
      <c r="R133" s="147">
        <f>Q133*H133</f>
        <v>0</v>
      </c>
      <c r="S133" s="147">
        <v>0.44</v>
      </c>
      <c r="T133" s="148">
        <f>S133*H133</f>
        <v>2319.2400000000002</v>
      </c>
      <c r="AR133" s="149" t="s">
        <v>201</v>
      </c>
      <c r="AT133" s="149" t="s">
        <v>197</v>
      </c>
      <c r="AU133" s="149" t="s">
        <v>81</v>
      </c>
      <c r="AY133" s="16" t="s">
        <v>195</v>
      </c>
      <c r="BE133" s="150">
        <f>IF(N133="základní",J133,0)</f>
        <v>0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6" t="s">
        <v>79</v>
      </c>
      <c r="BK133" s="150">
        <f>ROUND(I133*H133,2)</f>
        <v>0</v>
      </c>
      <c r="BL133" s="16" t="s">
        <v>201</v>
      </c>
      <c r="BM133" s="149" t="s">
        <v>1798</v>
      </c>
    </row>
    <row r="134" spans="2:51" s="12" customFormat="1" ht="12">
      <c r="B134" s="151"/>
      <c r="D134" s="152" t="s">
        <v>203</v>
      </c>
      <c r="E134" s="153" t="s">
        <v>1</v>
      </c>
      <c r="F134" s="154" t="s">
        <v>1799</v>
      </c>
      <c r="H134" s="155">
        <v>1840</v>
      </c>
      <c r="I134" s="156"/>
      <c r="L134" s="151"/>
      <c r="M134" s="157"/>
      <c r="T134" s="158"/>
      <c r="AT134" s="153" t="s">
        <v>203</v>
      </c>
      <c r="AU134" s="153" t="s">
        <v>81</v>
      </c>
      <c r="AV134" s="12" t="s">
        <v>81</v>
      </c>
      <c r="AW134" s="12" t="s">
        <v>29</v>
      </c>
      <c r="AX134" s="12" t="s">
        <v>72</v>
      </c>
      <c r="AY134" s="153" t="s">
        <v>195</v>
      </c>
    </row>
    <row r="135" spans="2:51" s="12" customFormat="1" ht="12">
      <c r="B135" s="151"/>
      <c r="D135" s="152" t="s">
        <v>203</v>
      </c>
      <c r="E135" s="153" t="s">
        <v>1</v>
      </c>
      <c r="F135" s="154" t="s">
        <v>1800</v>
      </c>
      <c r="H135" s="155">
        <v>3233</v>
      </c>
      <c r="I135" s="156"/>
      <c r="L135" s="151"/>
      <c r="M135" s="157"/>
      <c r="T135" s="158"/>
      <c r="AT135" s="153" t="s">
        <v>203</v>
      </c>
      <c r="AU135" s="153" t="s">
        <v>81</v>
      </c>
      <c r="AV135" s="12" t="s">
        <v>81</v>
      </c>
      <c r="AW135" s="12" t="s">
        <v>29</v>
      </c>
      <c r="AX135" s="12" t="s">
        <v>72</v>
      </c>
      <c r="AY135" s="153" t="s">
        <v>195</v>
      </c>
    </row>
    <row r="136" spans="2:51" s="12" customFormat="1" ht="12">
      <c r="B136" s="151"/>
      <c r="D136" s="152" t="s">
        <v>203</v>
      </c>
      <c r="E136" s="153" t="s">
        <v>1</v>
      </c>
      <c r="F136" s="154" t="s">
        <v>1801</v>
      </c>
      <c r="H136" s="155">
        <v>198</v>
      </c>
      <c r="I136" s="156"/>
      <c r="L136" s="151"/>
      <c r="M136" s="157"/>
      <c r="T136" s="158"/>
      <c r="AT136" s="153" t="s">
        <v>203</v>
      </c>
      <c r="AU136" s="153" t="s">
        <v>81</v>
      </c>
      <c r="AV136" s="12" t="s">
        <v>81</v>
      </c>
      <c r="AW136" s="12" t="s">
        <v>29</v>
      </c>
      <c r="AX136" s="12" t="s">
        <v>72</v>
      </c>
      <c r="AY136" s="153" t="s">
        <v>195</v>
      </c>
    </row>
    <row r="137" spans="2:51" s="13" customFormat="1" ht="12">
      <c r="B137" s="159"/>
      <c r="D137" s="152" t="s">
        <v>203</v>
      </c>
      <c r="E137" s="160" t="s">
        <v>1</v>
      </c>
      <c r="F137" s="161" t="s">
        <v>205</v>
      </c>
      <c r="H137" s="162">
        <v>5271</v>
      </c>
      <c r="I137" s="163"/>
      <c r="L137" s="159"/>
      <c r="M137" s="164"/>
      <c r="T137" s="165"/>
      <c r="AT137" s="160" t="s">
        <v>203</v>
      </c>
      <c r="AU137" s="160" t="s">
        <v>81</v>
      </c>
      <c r="AV137" s="13" t="s">
        <v>201</v>
      </c>
      <c r="AW137" s="13" t="s">
        <v>29</v>
      </c>
      <c r="AX137" s="13" t="s">
        <v>79</v>
      </c>
      <c r="AY137" s="160" t="s">
        <v>195</v>
      </c>
    </row>
    <row r="138" spans="2:65" s="1" customFormat="1" ht="24.2" customHeight="1">
      <c r="B138" s="136"/>
      <c r="C138" s="137" t="s">
        <v>89</v>
      </c>
      <c r="D138" s="137" t="s">
        <v>197</v>
      </c>
      <c r="E138" s="138" t="s">
        <v>1802</v>
      </c>
      <c r="F138" s="139" t="s">
        <v>1803</v>
      </c>
      <c r="G138" s="140" t="s">
        <v>288</v>
      </c>
      <c r="H138" s="141">
        <v>3233</v>
      </c>
      <c r="I138" s="142"/>
      <c r="J138" s="143">
        <f>ROUND(I138*H138,2)</f>
        <v>0</v>
      </c>
      <c r="K138" s="144"/>
      <c r="L138" s="31"/>
      <c r="M138" s="145" t="s">
        <v>1</v>
      </c>
      <c r="N138" s="146" t="s">
        <v>37</v>
      </c>
      <c r="P138" s="147">
        <f>O138*H138</f>
        <v>0</v>
      </c>
      <c r="Q138" s="147">
        <v>0</v>
      </c>
      <c r="R138" s="147">
        <f>Q138*H138</f>
        <v>0</v>
      </c>
      <c r="S138" s="147">
        <v>0.22</v>
      </c>
      <c r="T138" s="148">
        <f>S138*H138</f>
        <v>711.26</v>
      </c>
      <c r="AR138" s="149" t="s">
        <v>201</v>
      </c>
      <c r="AT138" s="149" t="s">
        <v>197</v>
      </c>
      <c r="AU138" s="149" t="s">
        <v>81</v>
      </c>
      <c r="AY138" s="16" t="s">
        <v>195</v>
      </c>
      <c r="BE138" s="150">
        <f>IF(N138="základní",J138,0)</f>
        <v>0</v>
      </c>
      <c r="BF138" s="150">
        <f>IF(N138="snížená",J138,0)</f>
        <v>0</v>
      </c>
      <c r="BG138" s="150">
        <f>IF(N138="zákl. přenesená",J138,0)</f>
        <v>0</v>
      </c>
      <c r="BH138" s="150">
        <f>IF(N138="sníž. přenesená",J138,0)</f>
        <v>0</v>
      </c>
      <c r="BI138" s="150">
        <f>IF(N138="nulová",J138,0)</f>
        <v>0</v>
      </c>
      <c r="BJ138" s="16" t="s">
        <v>79</v>
      </c>
      <c r="BK138" s="150">
        <f>ROUND(I138*H138,2)</f>
        <v>0</v>
      </c>
      <c r="BL138" s="16" t="s">
        <v>201</v>
      </c>
      <c r="BM138" s="149" t="s">
        <v>1804</v>
      </c>
    </row>
    <row r="139" spans="2:51" s="12" customFormat="1" ht="12">
      <c r="B139" s="151"/>
      <c r="D139" s="152" t="s">
        <v>203</v>
      </c>
      <c r="E139" s="153" t="s">
        <v>1</v>
      </c>
      <c r="F139" s="154" t="s">
        <v>1800</v>
      </c>
      <c r="H139" s="155">
        <v>3233</v>
      </c>
      <c r="I139" s="156"/>
      <c r="L139" s="151"/>
      <c r="M139" s="157"/>
      <c r="T139" s="158"/>
      <c r="AT139" s="153" t="s">
        <v>203</v>
      </c>
      <c r="AU139" s="153" t="s">
        <v>81</v>
      </c>
      <c r="AV139" s="12" t="s">
        <v>81</v>
      </c>
      <c r="AW139" s="12" t="s">
        <v>29</v>
      </c>
      <c r="AX139" s="12" t="s">
        <v>72</v>
      </c>
      <c r="AY139" s="153" t="s">
        <v>195</v>
      </c>
    </row>
    <row r="140" spans="2:51" s="13" customFormat="1" ht="12">
      <c r="B140" s="159"/>
      <c r="D140" s="152" t="s">
        <v>203</v>
      </c>
      <c r="E140" s="160" t="s">
        <v>1</v>
      </c>
      <c r="F140" s="161" t="s">
        <v>205</v>
      </c>
      <c r="H140" s="162">
        <v>3233</v>
      </c>
      <c r="I140" s="163"/>
      <c r="L140" s="159"/>
      <c r="M140" s="164"/>
      <c r="T140" s="165"/>
      <c r="AT140" s="160" t="s">
        <v>203</v>
      </c>
      <c r="AU140" s="160" t="s">
        <v>81</v>
      </c>
      <c r="AV140" s="13" t="s">
        <v>201</v>
      </c>
      <c r="AW140" s="13" t="s">
        <v>29</v>
      </c>
      <c r="AX140" s="13" t="s">
        <v>79</v>
      </c>
      <c r="AY140" s="160" t="s">
        <v>195</v>
      </c>
    </row>
    <row r="141" spans="2:65" s="1" customFormat="1" ht="24.2" customHeight="1">
      <c r="B141" s="136"/>
      <c r="C141" s="137" t="s">
        <v>201</v>
      </c>
      <c r="D141" s="137" t="s">
        <v>197</v>
      </c>
      <c r="E141" s="138" t="s">
        <v>1805</v>
      </c>
      <c r="F141" s="139" t="s">
        <v>1806</v>
      </c>
      <c r="G141" s="140" t="s">
        <v>288</v>
      </c>
      <c r="H141" s="141">
        <v>1840</v>
      </c>
      <c r="I141" s="142"/>
      <c r="J141" s="143">
        <f>ROUND(I141*H141,2)</f>
        <v>0</v>
      </c>
      <c r="K141" s="144"/>
      <c r="L141" s="31"/>
      <c r="M141" s="145" t="s">
        <v>1</v>
      </c>
      <c r="N141" s="146" t="s">
        <v>37</v>
      </c>
      <c r="P141" s="147">
        <f>O141*H141</f>
        <v>0</v>
      </c>
      <c r="Q141" s="147">
        <v>0</v>
      </c>
      <c r="R141" s="147">
        <f>Q141*H141</f>
        <v>0</v>
      </c>
      <c r="S141" s="147">
        <v>0.45</v>
      </c>
      <c r="T141" s="148">
        <f>S141*H141</f>
        <v>828</v>
      </c>
      <c r="AR141" s="149" t="s">
        <v>201</v>
      </c>
      <c r="AT141" s="149" t="s">
        <v>197</v>
      </c>
      <c r="AU141" s="149" t="s">
        <v>81</v>
      </c>
      <c r="AY141" s="16" t="s">
        <v>195</v>
      </c>
      <c r="BE141" s="150">
        <f>IF(N141="základní",J141,0)</f>
        <v>0</v>
      </c>
      <c r="BF141" s="150">
        <f>IF(N141="snížená",J141,0)</f>
        <v>0</v>
      </c>
      <c r="BG141" s="150">
        <f>IF(N141="zákl. přenesená",J141,0)</f>
        <v>0</v>
      </c>
      <c r="BH141" s="150">
        <f>IF(N141="sníž. přenesená",J141,0)</f>
        <v>0</v>
      </c>
      <c r="BI141" s="150">
        <f>IF(N141="nulová",J141,0)</f>
        <v>0</v>
      </c>
      <c r="BJ141" s="16" t="s">
        <v>79</v>
      </c>
      <c r="BK141" s="150">
        <f>ROUND(I141*H141,2)</f>
        <v>0</v>
      </c>
      <c r="BL141" s="16" t="s">
        <v>201</v>
      </c>
      <c r="BM141" s="149" t="s">
        <v>1807</v>
      </c>
    </row>
    <row r="142" spans="2:51" s="12" customFormat="1" ht="12">
      <c r="B142" s="151"/>
      <c r="D142" s="152" t="s">
        <v>203</v>
      </c>
      <c r="E142" s="153" t="s">
        <v>1</v>
      </c>
      <c r="F142" s="154" t="s">
        <v>1799</v>
      </c>
      <c r="H142" s="155">
        <v>1840</v>
      </c>
      <c r="I142" s="156"/>
      <c r="L142" s="151"/>
      <c r="M142" s="157"/>
      <c r="T142" s="158"/>
      <c r="AT142" s="153" t="s">
        <v>203</v>
      </c>
      <c r="AU142" s="153" t="s">
        <v>81</v>
      </c>
      <c r="AV142" s="12" t="s">
        <v>81</v>
      </c>
      <c r="AW142" s="12" t="s">
        <v>29</v>
      </c>
      <c r="AX142" s="12" t="s">
        <v>72</v>
      </c>
      <c r="AY142" s="153" t="s">
        <v>195</v>
      </c>
    </row>
    <row r="143" spans="2:51" s="13" customFormat="1" ht="12">
      <c r="B143" s="159"/>
      <c r="D143" s="152" t="s">
        <v>203</v>
      </c>
      <c r="E143" s="160" t="s">
        <v>1</v>
      </c>
      <c r="F143" s="161" t="s">
        <v>205</v>
      </c>
      <c r="H143" s="162">
        <v>1840</v>
      </c>
      <c r="I143" s="163"/>
      <c r="L143" s="159"/>
      <c r="M143" s="164"/>
      <c r="T143" s="165"/>
      <c r="AT143" s="160" t="s">
        <v>203</v>
      </c>
      <c r="AU143" s="160" t="s">
        <v>81</v>
      </c>
      <c r="AV143" s="13" t="s">
        <v>201</v>
      </c>
      <c r="AW143" s="13" t="s">
        <v>29</v>
      </c>
      <c r="AX143" s="13" t="s">
        <v>79</v>
      </c>
      <c r="AY143" s="160" t="s">
        <v>195</v>
      </c>
    </row>
    <row r="144" spans="2:65" s="1" customFormat="1" ht="24.2" customHeight="1">
      <c r="B144" s="136"/>
      <c r="C144" s="137" t="s">
        <v>220</v>
      </c>
      <c r="D144" s="137" t="s">
        <v>197</v>
      </c>
      <c r="E144" s="138" t="s">
        <v>198</v>
      </c>
      <c r="F144" s="139" t="s">
        <v>199</v>
      </c>
      <c r="G144" s="140" t="s">
        <v>200</v>
      </c>
      <c r="H144" s="141">
        <v>1440</v>
      </c>
      <c r="I144" s="142"/>
      <c r="J144" s="143">
        <f>ROUND(I144*H144,2)</f>
        <v>0</v>
      </c>
      <c r="K144" s="144"/>
      <c r="L144" s="31"/>
      <c r="M144" s="145" t="s">
        <v>1</v>
      </c>
      <c r="N144" s="146" t="s">
        <v>37</v>
      </c>
      <c r="P144" s="147">
        <f>O144*H144</f>
        <v>0</v>
      </c>
      <c r="Q144" s="147">
        <v>3E-05</v>
      </c>
      <c r="R144" s="147">
        <f>Q144*H144</f>
        <v>0.0432</v>
      </c>
      <c r="S144" s="147">
        <v>0</v>
      </c>
      <c r="T144" s="148">
        <f>S144*H144</f>
        <v>0</v>
      </c>
      <c r="AR144" s="149" t="s">
        <v>201</v>
      </c>
      <c r="AT144" s="149" t="s">
        <v>197</v>
      </c>
      <c r="AU144" s="149" t="s">
        <v>81</v>
      </c>
      <c r="AY144" s="16" t="s">
        <v>195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6" t="s">
        <v>79</v>
      </c>
      <c r="BK144" s="150">
        <f>ROUND(I144*H144,2)</f>
        <v>0</v>
      </c>
      <c r="BL144" s="16" t="s">
        <v>201</v>
      </c>
      <c r="BM144" s="149" t="s">
        <v>1808</v>
      </c>
    </row>
    <row r="145" spans="2:51" s="12" customFormat="1" ht="12">
      <c r="B145" s="151"/>
      <c r="D145" s="152" t="s">
        <v>203</v>
      </c>
      <c r="E145" s="153" t="s">
        <v>1</v>
      </c>
      <c r="F145" s="154" t="s">
        <v>1809</v>
      </c>
      <c r="H145" s="155">
        <v>1440</v>
      </c>
      <c r="I145" s="156"/>
      <c r="L145" s="151"/>
      <c r="M145" s="157"/>
      <c r="T145" s="158"/>
      <c r="AT145" s="153" t="s">
        <v>203</v>
      </c>
      <c r="AU145" s="153" t="s">
        <v>81</v>
      </c>
      <c r="AV145" s="12" t="s">
        <v>81</v>
      </c>
      <c r="AW145" s="12" t="s">
        <v>29</v>
      </c>
      <c r="AX145" s="12" t="s">
        <v>72</v>
      </c>
      <c r="AY145" s="153" t="s">
        <v>195</v>
      </c>
    </row>
    <row r="146" spans="2:51" s="13" customFormat="1" ht="12">
      <c r="B146" s="159"/>
      <c r="D146" s="152" t="s">
        <v>203</v>
      </c>
      <c r="E146" s="160" t="s">
        <v>1</v>
      </c>
      <c r="F146" s="161" t="s">
        <v>205</v>
      </c>
      <c r="H146" s="162">
        <v>1440</v>
      </c>
      <c r="I146" s="163"/>
      <c r="L146" s="159"/>
      <c r="M146" s="164"/>
      <c r="T146" s="165"/>
      <c r="AT146" s="160" t="s">
        <v>203</v>
      </c>
      <c r="AU146" s="160" t="s">
        <v>81</v>
      </c>
      <c r="AV146" s="13" t="s">
        <v>201</v>
      </c>
      <c r="AW146" s="13" t="s">
        <v>29</v>
      </c>
      <c r="AX146" s="13" t="s">
        <v>79</v>
      </c>
      <c r="AY146" s="160" t="s">
        <v>195</v>
      </c>
    </row>
    <row r="147" spans="2:65" s="1" customFormat="1" ht="24.2" customHeight="1">
      <c r="B147" s="136"/>
      <c r="C147" s="137" t="s">
        <v>228</v>
      </c>
      <c r="D147" s="137" t="s">
        <v>197</v>
      </c>
      <c r="E147" s="138" t="s">
        <v>206</v>
      </c>
      <c r="F147" s="139" t="s">
        <v>207</v>
      </c>
      <c r="G147" s="140" t="s">
        <v>208</v>
      </c>
      <c r="H147" s="141">
        <v>60</v>
      </c>
      <c r="I147" s="142"/>
      <c r="J147" s="143">
        <f>ROUND(I147*H147,2)</f>
        <v>0</v>
      </c>
      <c r="K147" s="144"/>
      <c r="L147" s="31"/>
      <c r="M147" s="145" t="s">
        <v>1</v>
      </c>
      <c r="N147" s="146" t="s">
        <v>37</v>
      </c>
      <c r="P147" s="147">
        <f>O147*H147</f>
        <v>0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AR147" s="149" t="s">
        <v>201</v>
      </c>
      <c r="AT147" s="149" t="s">
        <v>197</v>
      </c>
      <c r="AU147" s="149" t="s">
        <v>81</v>
      </c>
      <c r="AY147" s="16" t="s">
        <v>195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6" t="s">
        <v>79</v>
      </c>
      <c r="BK147" s="150">
        <f>ROUND(I147*H147,2)</f>
        <v>0</v>
      </c>
      <c r="BL147" s="16" t="s">
        <v>201</v>
      </c>
      <c r="BM147" s="149" t="s">
        <v>1810</v>
      </c>
    </row>
    <row r="148" spans="2:65" s="1" customFormat="1" ht="24.2" customHeight="1">
      <c r="B148" s="136"/>
      <c r="C148" s="137" t="s">
        <v>237</v>
      </c>
      <c r="D148" s="137" t="s">
        <v>197</v>
      </c>
      <c r="E148" s="138" t="s">
        <v>1811</v>
      </c>
      <c r="F148" s="139" t="s">
        <v>1812</v>
      </c>
      <c r="G148" s="140" t="s">
        <v>223</v>
      </c>
      <c r="H148" s="141">
        <v>107.8</v>
      </c>
      <c r="I148" s="142"/>
      <c r="J148" s="143">
        <f>ROUND(I148*H148,2)</f>
        <v>0</v>
      </c>
      <c r="K148" s="144"/>
      <c r="L148" s="31"/>
      <c r="M148" s="145" t="s">
        <v>1</v>
      </c>
      <c r="N148" s="146" t="s">
        <v>37</v>
      </c>
      <c r="P148" s="147">
        <f>O148*H148</f>
        <v>0</v>
      </c>
      <c r="Q148" s="147">
        <v>0.00868</v>
      </c>
      <c r="R148" s="147">
        <f>Q148*H148</f>
        <v>0.935704</v>
      </c>
      <c r="S148" s="147">
        <v>0</v>
      </c>
      <c r="T148" s="148">
        <f>S148*H148</f>
        <v>0</v>
      </c>
      <c r="AR148" s="149" t="s">
        <v>201</v>
      </c>
      <c r="AT148" s="149" t="s">
        <v>197</v>
      </c>
      <c r="AU148" s="149" t="s">
        <v>81</v>
      </c>
      <c r="AY148" s="16" t="s">
        <v>195</v>
      </c>
      <c r="BE148" s="150">
        <f>IF(N148="základní",J148,0)</f>
        <v>0</v>
      </c>
      <c r="BF148" s="150">
        <f>IF(N148="snížená",J148,0)</f>
        <v>0</v>
      </c>
      <c r="BG148" s="150">
        <f>IF(N148="zákl. přenesená",J148,0)</f>
        <v>0</v>
      </c>
      <c r="BH148" s="150">
        <f>IF(N148="sníž. přenesená",J148,0)</f>
        <v>0</v>
      </c>
      <c r="BI148" s="150">
        <f>IF(N148="nulová",J148,0)</f>
        <v>0</v>
      </c>
      <c r="BJ148" s="16" t="s">
        <v>79</v>
      </c>
      <c r="BK148" s="150">
        <f>ROUND(I148*H148,2)</f>
        <v>0</v>
      </c>
      <c r="BL148" s="16" t="s">
        <v>201</v>
      </c>
      <c r="BM148" s="149" t="s">
        <v>1813</v>
      </c>
    </row>
    <row r="149" spans="2:51" s="12" customFormat="1" ht="12">
      <c r="B149" s="151"/>
      <c r="D149" s="152" t="s">
        <v>203</v>
      </c>
      <c r="E149" s="153" t="s">
        <v>1</v>
      </c>
      <c r="F149" s="154" t="s">
        <v>1814</v>
      </c>
      <c r="H149" s="155">
        <v>107.8</v>
      </c>
      <c r="I149" s="156"/>
      <c r="L149" s="151"/>
      <c r="M149" s="157"/>
      <c r="T149" s="158"/>
      <c r="AT149" s="153" t="s">
        <v>203</v>
      </c>
      <c r="AU149" s="153" t="s">
        <v>81</v>
      </c>
      <c r="AV149" s="12" t="s">
        <v>81</v>
      </c>
      <c r="AW149" s="12" t="s">
        <v>29</v>
      </c>
      <c r="AX149" s="12" t="s">
        <v>72</v>
      </c>
      <c r="AY149" s="153" t="s">
        <v>195</v>
      </c>
    </row>
    <row r="150" spans="2:51" s="13" customFormat="1" ht="12">
      <c r="B150" s="159"/>
      <c r="D150" s="152" t="s">
        <v>203</v>
      </c>
      <c r="E150" s="160" t="s">
        <v>1</v>
      </c>
      <c r="F150" s="161" t="s">
        <v>205</v>
      </c>
      <c r="H150" s="162">
        <v>107.8</v>
      </c>
      <c r="I150" s="163"/>
      <c r="L150" s="159"/>
      <c r="M150" s="164"/>
      <c r="T150" s="165"/>
      <c r="AT150" s="160" t="s">
        <v>203</v>
      </c>
      <c r="AU150" s="160" t="s">
        <v>81</v>
      </c>
      <c r="AV150" s="13" t="s">
        <v>201</v>
      </c>
      <c r="AW150" s="13" t="s">
        <v>29</v>
      </c>
      <c r="AX150" s="13" t="s">
        <v>79</v>
      </c>
      <c r="AY150" s="160" t="s">
        <v>195</v>
      </c>
    </row>
    <row r="151" spans="2:65" s="1" customFormat="1" ht="24.2" customHeight="1">
      <c r="B151" s="136"/>
      <c r="C151" s="137" t="s">
        <v>233</v>
      </c>
      <c r="D151" s="137" t="s">
        <v>197</v>
      </c>
      <c r="E151" s="138" t="s">
        <v>1815</v>
      </c>
      <c r="F151" s="139" t="s">
        <v>1816</v>
      </c>
      <c r="G151" s="140" t="s">
        <v>223</v>
      </c>
      <c r="H151" s="141">
        <v>27</v>
      </c>
      <c r="I151" s="142"/>
      <c r="J151" s="143">
        <f>ROUND(I151*H151,2)</f>
        <v>0</v>
      </c>
      <c r="K151" s="144"/>
      <c r="L151" s="31"/>
      <c r="M151" s="145" t="s">
        <v>1</v>
      </c>
      <c r="N151" s="146" t="s">
        <v>37</v>
      </c>
      <c r="P151" s="147">
        <f>O151*H151</f>
        <v>0</v>
      </c>
      <c r="Q151" s="147">
        <v>0.01068</v>
      </c>
      <c r="R151" s="147">
        <f>Q151*H151</f>
        <v>0.28836</v>
      </c>
      <c r="S151" s="147">
        <v>0</v>
      </c>
      <c r="T151" s="148">
        <f>S151*H151</f>
        <v>0</v>
      </c>
      <c r="AR151" s="149" t="s">
        <v>201</v>
      </c>
      <c r="AT151" s="149" t="s">
        <v>197</v>
      </c>
      <c r="AU151" s="149" t="s">
        <v>81</v>
      </c>
      <c r="AY151" s="16" t="s">
        <v>195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6" t="s">
        <v>79</v>
      </c>
      <c r="BK151" s="150">
        <f>ROUND(I151*H151,2)</f>
        <v>0</v>
      </c>
      <c r="BL151" s="16" t="s">
        <v>201</v>
      </c>
      <c r="BM151" s="149" t="s">
        <v>1817</v>
      </c>
    </row>
    <row r="152" spans="2:51" s="12" customFormat="1" ht="12">
      <c r="B152" s="151"/>
      <c r="D152" s="152" t="s">
        <v>203</v>
      </c>
      <c r="E152" s="153" t="s">
        <v>1</v>
      </c>
      <c r="F152" s="154" t="s">
        <v>1818</v>
      </c>
      <c r="H152" s="155">
        <v>27</v>
      </c>
      <c r="I152" s="156"/>
      <c r="L152" s="151"/>
      <c r="M152" s="157"/>
      <c r="T152" s="158"/>
      <c r="AT152" s="153" t="s">
        <v>203</v>
      </c>
      <c r="AU152" s="153" t="s">
        <v>81</v>
      </c>
      <c r="AV152" s="12" t="s">
        <v>81</v>
      </c>
      <c r="AW152" s="12" t="s">
        <v>29</v>
      </c>
      <c r="AX152" s="12" t="s">
        <v>72</v>
      </c>
      <c r="AY152" s="153" t="s">
        <v>195</v>
      </c>
    </row>
    <row r="153" spans="2:51" s="13" customFormat="1" ht="12">
      <c r="B153" s="159"/>
      <c r="D153" s="152" t="s">
        <v>203</v>
      </c>
      <c r="E153" s="160" t="s">
        <v>1</v>
      </c>
      <c r="F153" s="161" t="s">
        <v>205</v>
      </c>
      <c r="H153" s="162">
        <v>27</v>
      </c>
      <c r="I153" s="163"/>
      <c r="L153" s="159"/>
      <c r="M153" s="164"/>
      <c r="T153" s="165"/>
      <c r="AT153" s="160" t="s">
        <v>203</v>
      </c>
      <c r="AU153" s="160" t="s">
        <v>81</v>
      </c>
      <c r="AV153" s="13" t="s">
        <v>201</v>
      </c>
      <c r="AW153" s="13" t="s">
        <v>29</v>
      </c>
      <c r="AX153" s="13" t="s">
        <v>79</v>
      </c>
      <c r="AY153" s="160" t="s">
        <v>195</v>
      </c>
    </row>
    <row r="154" spans="2:65" s="1" customFormat="1" ht="24.2" customHeight="1">
      <c r="B154" s="136"/>
      <c r="C154" s="137" t="s">
        <v>252</v>
      </c>
      <c r="D154" s="137" t="s">
        <v>197</v>
      </c>
      <c r="E154" s="138" t="s">
        <v>1819</v>
      </c>
      <c r="F154" s="139" t="s">
        <v>1820</v>
      </c>
      <c r="G154" s="140" t="s">
        <v>223</v>
      </c>
      <c r="H154" s="141">
        <v>30</v>
      </c>
      <c r="I154" s="142"/>
      <c r="J154" s="143">
        <f>ROUND(I154*H154,2)</f>
        <v>0</v>
      </c>
      <c r="K154" s="144"/>
      <c r="L154" s="31"/>
      <c r="M154" s="145" t="s">
        <v>1</v>
      </c>
      <c r="N154" s="146" t="s">
        <v>37</v>
      </c>
      <c r="P154" s="147">
        <f>O154*H154</f>
        <v>0</v>
      </c>
      <c r="Q154" s="147">
        <v>0.01269</v>
      </c>
      <c r="R154" s="147">
        <f>Q154*H154</f>
        <v>0.3807</v>
      </c>
      <c r="S154" s="147">
        <v>0</v>
      </c>
      <c r="T154" s="148">
        <f>S154*H154</f>
        <v>0</v>
      </c>
      <c r="AR154" s="149" t="s">
        <v>201</v>
      </c>
      <c r="AT154" s="149" t="s">
        <v>197</v>
      </c>
      <c r="AU154" s="149" t="s">
        <v>81</v>
      </c>
      <c r="AY154" s="16" t="s">
        <v>195</v>
      </c>
      <c r="BE154" s="150">
        <f>IF(N154="základní",J154,0)</f>
        <v>0</v>
      </c>
      <c r="BF154" s="150">
        <f>IF(N154="snížená",J154,0)</f>
        <v>0</v>
      </c>
      <c r="BG154" s="150">
        <f>IF(N154="zákl. přenesená",J154,0)</f>
        <v>0</v>
      </c>
      <c r="BH154" s="150">
        <f>IF(N154="sníž. přenesená",J154,0)</f>
        <v>0</v>
      </c>
      <c r="BI154" s="150">
        <f>IF(N154="nulová",J154,0)</f>
        <v>0</v>
      </c>
      <c r="BJ154" s="16" t="s">
        <v>79</v>
      </c>
      <c r="BK154" s="150">
        <f>ROUND(I154*H154,2)</f>
        <v>0</v>
      </c>
      <c r="BL154" s="16" t="s">
        <v>201</v>
      </c>
      <c r="BM154" s="149" t="s">
        <v>1821</v>
      </c>
    </row>
    <row r="155" spans="2:51" s="12" customFormat="1" ht="12">
      <c r="B155" s="151"/>
      <c r="D155" s="152" t="s">
        <v>203</v>
      </c>
      <c r="E155" s="153" t="s">
        <v>1</v>
      </c>
      <c r="F155" s="154" t="s">
        <v>1822</v>
      </c>
      <c r="H155" s="155">
        <v>30</v>
      </c>
      <c r="I155" s="156"/>
      <c r="L155" s="151"/>
      <c r="M155" s="157"/>
      <c r="T155" s="158"/>
      <c r="AT155" s="153" t="s">
        <v>203</v>
      </c>
      <c r="AU155" s="153" t="s">
        <v>81</v>
      </c>
      <c r="AV155" s="12" t="s">
        <v>81</v>
      </c>
      <c r="AW155" s="12" t="s">
        <v>29</v>
      </c>
      <c r="AX155" s="12" t="s">
        <v>72</v>
      </c>
      <c r="AY155" s="153" t="s">
        <v>195</v>
      </c>
    </row>
    <row r="156" spans="2:51" s="13" customFormat="1" ht="12">
      <c r="B156" s="159"/>
      <c r="D156" s="152" t="s">
        <v>203</v>
      </c>
      <c r="E156" s="160" t="s">
        <v>1</v>
      </c>
      <c r="F156" s="161" t="s">
        <v>205</v>
      </c>
      <c r="H156" s="162">
        <v>30</v>
      </c>
      <c r="I156" s="163"/>
      <c r="L156" s="159"/>
      <c r="M156" s="164"/>
      <c r="T156" s="165"/>
      <c r="AT156" s="160" t="s">
        <v>203</v>
      </c>
      <c r="AU156" s="160" t="s">
        <v>81</v>
      </c>
      <c r="AV156" s="13" t="s">
        <v>201</v>
      </c>
      <c r="AW156" s="13" t="s">
        <v>29</v>
      </c>
      <c r="AX156" s="13" t="s">
        <v>79</v>
      </c>
      <c r="AY156" s="160" t="s">
        <v>195</v>
      </c>
    </row>
    <row r="157" spans="2:65" s="1" customFormat="1" ht="24.2" customHeight="1">
      <c r="B157" s="136"/>
      <c r="C157" s="137" t="s">
        <v>258</v>
      </c>
      <c r="D157" s="137" t="s">
        <v>197</v>
      </c>
      <c r="E157" s="138" t="s">
        <v>1823</v>
      </c>
      <c r="F157" s="139" t="s">
        <v>1824</v>
      </c>
      <c r="G157" s="140" t="s">
        <v>223</v>
      </c>
      <c r="H157" s="141">
        <v>6</v>
      </c>
      <c r="I157" s="142"/>
      <c r="J157" s="143">
        <f>ROUND(I157*H157,2)</f>
        <v>0</v>
      </c>
      <c r="K157" s="144"/>
      <c r="L157" s="31"/>
      <c r="M157" s="145" t="s">
        <v>1</v>
      </c>
      <c r="N157" s="146" t="s">
        <v>37</v>
      </c>
      <c r="P157" s="147">
        <f>O157*H157</f>
        <v>0</v>
      </c>
      <c r="Q157" s="147">
        <v>0.01269</v>
      </c>
      <c r="R157" s="147">
        <f>Q157*H157</f>
        <v>0.07614</v>
      </c>
      <c r="S157" s="147">
        <v>0</v>
      </c>
      <c r="T157" s="148">
        <f>S157*H157</f>
        <v>0</v>
      </c>
      <c r="AR157" s="149" t="s">
        <v>201</v>
      </c>
      <c r="AT157" s="149" t="s">
        <v>197</v>
      </c>
      <c r="AU157" s="149" t="s">
        <v>81</v>
      </c>
      <c r="AY157" s="16" t="s">
        <v>195</v>
      </c>
      <c r="BE157" s="150">
        <f>IF(N157="základní",J157,0)</f>
        <v>0</v>
      </c>
      <c r="BF157" s="150">
        <f>IF(N157="snížená",J157,0)</f>
        <v>0</v>
      </c>
      <c r="BG157" s="150">
        <f>IF(N157="zákl. přenesená",J157,0)</f>
        <v>0</v>
      </c>
      <c r="BH157" s="150">
        <f>IF(N157="sníž. přenesená",J157,0)</f>
        <v>0</v>
      </c>
      <c r="BI157" s="150">
        <f>IF(N157="nulová",J157,0)</f>
        <v>0</v>
      </c>
      <c r="BJ157" s="16" t="s">
        <v>79</v>
      </c>
      <c r="BK157" s="150">
        <f>ROUND(I157*H157,2)</f>
        <v>0</v>
      </c>
      <c r="BL157" s="16" t="s">
        <v>201</v>
      </c>
      <c r="BM157" s="149" t="s">
        <v>1825</v>
      </c>
    </row>
    <row r="158" spans="2:51" s="12" customFormat="1" ht="12">
      <c r="B158" s="151"/>
      <c r="D158" s="152" t="s">
        <v>203</v>
      </c>
      <c r="E158" s="153" t="s">
        <v>1</v>
      </c>
      <c r="F158" s="154" t="s">
        <v>1826</v>
      </c>
      <c r="H158" s="155">
        <v>6</v>
      </c>
      <c r="I158" s="156"/>
      <c r="L158" s="151"/>
      <c r="M158" s="157"/>
      <c r="T158" s="158"/>
      <c r="AT158" s="153" t="s">
        <v>203</v>
      </c>
      <c r="AU158" s="153" t="s">
        <v>81</v>
      </c>
      <c r="AV158" s="12" t="s">
        <v>81</v>
      </c>
      <c r="AW158" s="12" t="s">
        <v>29</v>
      </c>
      <c r="AX158" s="12" t="s">
        <v>72</v>
      </c>
      <c r="AY158" s="153" t="s">
        <v>195</v>
      </c>
    </row>
    <row r="159" spans="2:51" s="13" customFormat="1" ht="12">
      <c r="B159" s="159"/>
      <c r="D159" s="152" t="s">
        <v>203</v>
      </c>
      <c r="E159" s="160" t="s">
        <v>1</v>
      </c>
      <c r="F159" s="161" t="s">
        <v>205</v>
      </c>
      <c r="H159" s="162">
        <v>6</v>
      </c>
      <c r="I159" s="163"/>
      <c r="L159" s="159"/>
      <c r="M159" s="164"/>
      <c r="T159" s="165"/>
      <c r="AT159" s="160" t="s">
        <v>203</v>
      </c>
      <c r="AU159" s="160" t="s">
        <v>81</v>
      </c>
      <c r="AV159" s="13" t="s">
        <v>201</v>
      </c>
      <c r="AW159" s="13" t="s">
        <v>29</v>
      </c>
      <c r="AX159" s="13" t="s">
        <v>79</v>
      </c>
      <c r="AY159" s="160" t="s">
        <v>195</v>
      </c>
    </row>
    <row r="160" spans="2:65" s="1" customFormat="1" ht="24.2" customHeight="1">
      <c r="B160" s="136"/>
      <c r="C160" s="137" t="s">
        <v>264</v>
      </c>
      <c r="D160" s="137" t="s">
        <v>197</v>
      </c>
      <c r="E160" s="138" t="s">
        <v>1827</v>
      </c>
      <c r="F160" s="139" t="s">
        <v>1828</v>
      </c>
      <c r="G160" s="140" t="s">
        <v>223</v>
      </c>
      <c r="H160" s="141">
        <v>136.8</v>
      </c>
      <c r="I160" s="142"/>
      <c r="J160" s="143">
        <f>ROUND(I160*H160,2)</f>
        <v>0</v>
      </c>
      <c r="K160" s="144"/>
      <c r="L160" s="31"/>
      <c r="M160" s="145" t="s">
        <v>1</v>
      </c>
      <c r="N160" s="146" t="s">
        <v>37</v>
      </c>
      <c r="P160" s="147">
        <f>O160*H160</f>
        <v>0</v>
      </c>
      <c r="Q160" s="147">
        <v>0.0369</v>
      </c>
      <c r="R160" s="147">
        <f>Q160*H160</f>
        <v>5.04792</v>
      </c>
      <c r="S160" s="147">
        <v>0</v>
      </c>
      <c r="T160" s="148">
        <f>S160*H160</f>
        <v>0</v>
      </c>
      <c r="AR160" s="149" t="s">
        <v>201</v>
      </c>
      <c r="AT160" s="149" t="s">
        <v>197</v>
      </c>
      <c r="AU160" s="149" t="s">
        <v>81</v>
      </c>
      <c r="AY160" s="16" t="s">
        <v>195</v>
      </c>
      <c r="BE160" s="150">
        <f>IF(N160="základní",J160,0)</f>
        <v>0</v>
      </c>
      <c r="BF160" s="150">
        <f>IF(N160="snížená",J160,0)</f>
        <v>0</v>
      </c>
      <c r="BG160" s="150">
        <f>IF(N160="zákl. přenesená",J160,0)</f>
        <v>0</v>
      </c>
      <c r="BH160" s="150">
        <f>IF(N160="sníž. přenesená",J160,0)</f>
        <v>0</v>
      </c>
      <c r="BI160" s="150">
        <f>IF(N160="nulová",J160,0)</f>
        <v>0</v>
      </c>
      <c r="BJ160" s="16" t="s">
        <v>79</v>
      </c>
      <c r="BK160" s="150">
        <f>ROUND(I160*H160,2)</f>
        <v>0</v>
      </c>
      <c r="BL160" s="16" t="s">
        <v>201</v>
      </c>
      <c r="BM160" s="149" t="s">
        <v>1829</v>
      </c>
    </row>
    <row r="161" spans="2:51" s="12" customFormat="1" ht="12">
      <c r="B161" s="151"/>
      <c r="D161" s="152" t="s">
        <v>203</v>
      </c>
      <c r="E161" s="153" t="s">
        <v>1</v>
      </c>
      <c r="F161" s="154" t="s">
        <v>1830</v>
      </c>
      <c r="H161" s="155">
        <v>136.8</v>
      </c>
      <c r="I161" s="156"/>
      <c r="L161" s="151"/>
      <c r="M161" s="157"/>
      <c r="T161" s="158"/>
      <c r="AT161" s="153" t="s">
        <v>203</v>
      </c>
      <c r="AU161" s="153" t="s">
        <v>81</v>
      </c>
      <c r="AV161" s="12" t="s">
        <v>81</v>
      </c>
      <c r="AW161" s="12" t="s">
        <v>29</v>
      </c>
      <c r="AX161" s="12" t="s">
        <v>72</v>
      </c>
      <c r="AY161" s="153" t="s">
        <v>195</v>
      </c>
    </row>
    <row r="162" spans="2:51" s="13" customFormat="1" ht="12">
      <c r="B162" s="159"/>
      <c r="D162" s="152" t="s">
        <v>203</v>
      </c>
      <c r="E162" s="160" t="s">
        <v>1</v>
      </c>
      <c r="F162" s="161" t="s">
        <v>205</v>
      </c>
      <c r="H162" s="162">
        <v>136.8</v>
      </c>
      <c r="I162" s="163"/>
      <c r="L162" s="159"/>
      <c r="M162" s="164"/>
      <c r="T162" s="165"/>
      <c r="AT162" s="160" t="s">
        <v>203</v>
      </c>
      <c r="AU162" s="160" t="s">
        <v>81</v>
      </c>
      <c r="AV162" s="13" t="s">
        <v>201</v>
      </c>
      <c r="AW162" s="13" t="s">
        <v>29</v>
      </c>
      <c r="AX162" s="13" t="s">
        <v>79</v>
      </c>
      <c r="AY162" s="160" t="s">
        <v>195</v>
      </c>
    </row>
    <row r="163" spans="2:65" s="1" customFormat="1" ht="24.2" customHeight="1">
      <c r="B163" s="136"/>
      <c r="C163" s="137" t="s">
        <v>270</v>
      </c>
      <c r="D163" s="137" t="s">
        <v>197</v>
      </c>
      <c r="E163" s="138" t="s">
        <v>1831</v>
      </c>
      <c r="F163" s="139" t="s">
        <v>1832</v>
      </c>
      <c r="G163" s="140" t="s">
        <v>288</v>
      </c>
      <c r="H163" s="141">
        <v>545</v>
      </c>
      <c r="I163" s="142"/>
      <c r="J163" s="143">
        <f>ROUND(I163*H163,2)</f>
        <v>0</v>
      </c>
      <c r="K163" s="144"/>
      <c r="L163" s="31"/>
      <c r="M163" s="145" t="s">
        <v>1</v>
      </c>
      <c r="N163" s="146" t="s">
        <v>37</v>
      </c>
      <c r="P163" s="147">
        <f>O163*H163</f>
        <v>0</v>
      </c>
      <c r="Q163" s="147">
        <v>0</v>
      </c>
      <c r="R163" s="147">
        <f>Q163*H163</f>
        <v>0</v>
      </c>
      <c r="S163" s="147">
        <v>0</v>
      </c>
      <c r="T163" s="148">
        <f>S163*H163</f>
        <v>0</v>
      </c>
      <c r="AR163" s="149" t="s">
        <v>201</v>
      </c>
      <c r="AT163" s="149" t="s">
        <v>197</v>
      </c>
      <c r="AU163" s="149" t="s">
        <v>81</v>
      </c>
      <c r="AY163" s="16" t="s">
        <v>195</v>
      </c>
      <c r="BE163" s="150">
        <f>IF(N163="základní",J163,0)</f>
        <v>0</v>
      </c>
      <c r="BF163" s="150">
        <f>IF(N163="snížená",J163,0)</f>
        <v>0</v>
      </c>
      <c r="BG163" s="150">
        <f>IF(N163="zákl. přenesená",J163,0)</f>
        <v>0</v>
      </c>
      <c r="BH163" s="150">
        <f>IF(N163="sníž. přenesená",J163,0)</f>
        <v>0</v>
      </c>
      <c r="BI163" s="150">
        <f>IF(N163="nulová",J163,0)</f>
        <v>0</v>
      </c>
      <c r="BJ163" s="16" t="s">
        <v>79</v>
      </c>
      <c r="BK163" s="150">
        <f>ROUND(I163*H163,2)</f>
        <v>0</v>
      </c>
      <c r="BL163" s="16" t="s">
        <v>201</v>
      </c>
      <c r="BM163" s="149" t="s">
        <v>1833</v>
      </c>
    </row>
    <row r="164" spans="2:51" s="12" customFormat="1" ht="12">
      <c r="B164" s="151"/>
      <c r="D164" s="152" t="s">
        <v>203</v>
      </c>
      <c r="E164" s="153" t="s">
        <v>1</v>
      </c>
      <c r="F164" s="154" t="s">
        <v>1834</v>
      </c>
      <c r="H164" s="155">
        <v>545</v>
      </c>
      <c r="I164" s="156"/>
      <c r="L164" s="151"/>
      <c r="M164" s="157"/>
      <c r="T164" s="158"/>
      <c r="AT164" s="153" t="s">
        <v>203</v>
      </c>
      <c r="AU164" s="153" t="s">
        <v>81</v>
      </c>
      <c r="AV164" s="12" t="s">
        <v>81</v>
      </c>
      <c r="AW164" s="12" t="s">
        <v>29</v>
      </c>
      <c r="AX164" s="12" t="s">
        <v>72</v>
      </c>
      <c r="AY164" s="153" t="s">
        <v>195</v>
      </c>
    </row>
    <row r="165" spans="2:51" s="13" customFormat="1" ht="12">
      <c r="B165" s="159"/>
      <c r="D165" s="152" t="s">
        <v>203</v>
      </c>
      <c r="E165" s="160" t="s">
        <v>1</v>
      </c>
      <c r="F165" s="161" t="s">
        <v>205</v>
      </c>
      <c r="H165" s="162">
        <v>545</v>
      </c>
      <c r="I165" s="163"/>
      <c r="L165" s="159"/>
      <c r="M165" s="164"/>
      <c r="T165" s="165"/>
      <c r="AT165" s="160" t="s">
        <v>203</v>
      </c>
      <c r="AU165" s="160" t="s">
        <v>81</v>
      </c>
      <c r="AV165" s="13" t="s">
        <v>201</v>
      </c>
      <c r="AW165" s="13" t="s">
        <v>29</v>
      </c>
      <c r="AX165" s="13" t="s">
        <v>79</v>
      </c>
      <c r="AY165" s="160" t="s">
        <v>195</v>
      </c>
    </row>
    <row r="166" spans="2:65" s="1" customFormat="1" ht="24.2" customHeight="1">
      <c r="B166" s="136"/>
      <c r="C166" s="137" t="s">
        <v>275</v>
      </c>
      <c r="D166" s="137" t="s">
        <v>197</v>
      </c>
      <c r="E166" s="138" t="s">
        <v>1835</v>
      </c>
      <c r="F166" s="139" t="s">
        <v>1836</v>
      </c>
      <c r="G166" s="140" t="s">
        <v>212</v>
      </c>
      <c r="H166" s="141">
        <v>54.72</v>
      </c>
      <c r="I166" s="142"/>
      <c r="J166" s="143">
        <f>ROUND(I166*H166,2)</f>
        <v>0</v>
      </c>
      <c r="K166" s="144"/>
      <c r="L166" s="31"/>
      <c r="M166" s="145" t="s">
        <v>1</v>
      </c>
      <c r="N166" s="146" t="s">
        <v>37</v>
      </c>
      <c r="P166" s="147">
        <f>O166*H166</f>
        <v>0</v>
      </c>
      <c r="Q166" s="147">
        <v>0</v>
      </c>
      <c r="R166" s="147">
        <f>Q166*H166</f>
        <v>0</v>
      </c>
      <c r="S166" s="147">
        <v>0</v>
      </c>
      <c r="T166" s="148">
        <f>S166*H166</f>
        <v>0</v>
      </c>
      <c r="AR166" s="149" t="s">
        <v>201</v>
      </c>
      <c r="AT166" s="149" t="s">
        <v>197</v>
      </c>
      <c r="AU166" s="149" t="s">
        <v>81</v>
      </c>
      <c r="AY166" s="16" t="s">
        <v>195</v>
      </c>
      <c r="BE166" s="150">
        <f>IF(N166="základní",J166,0)</f>
        <v>0</v>
      </c>
      <c r="BF166" s="150">
        <f>IF(N166="snížená",J166,0)</f>
        <v>0</v>
      </c>
      <c r="BG166" s="150">
        <f>IF(N166="zákl. přenesená",J166,0)</f>
        <v>0</v>
      </c>
      <c r="BH166" s="150">
        <f>IF(N166="sníž. přenesená",J166,0)</f>
        <v>0</v>
      </c>
      <c r="BI166" s="150">
        <f>IF(N166="nulová",J166,0)</f>
        <v>0</v>
      </c>
      <c r="BJ166" s="16" t="s">
        <v>79</v>
      </c>
      <c r="BK166" s="150">
        <f>ROUND(I166*H166,2)</f>
        <v>0</v>
      </c>
      <c r="BL166" s="16" t="s">
        <v>201</v>
      </c>
      <c r="BM166" s="149" t="s">
        <v>1837</v>
      </c>
    </row>
    <row r="167" spans="2:51" s="14" customFormat="1" ht="12">
      <c r="B167" s="166"/>
      <c r="D167" s="152" t="s">
        <v>203</v>
      </c>
      <c r="E167" s="167" t="s">
        <v>1</v>
      </c>
      <c r="F167" s="168" t="s">
        <v>362</v>
      </c>
      <c r="H167" s="167" t="s">
        <v>1</v>
      </c>
      <c r="I167" s="169"/>
      <c r="L167" s="166"/>
      <c r="M167" s="170"/>
      <c r="T167" s="171"/>
      <c r="AT167" s="167" t="s">
        <v>203</v>
      </c>
      <c r="AU167" s="167" t="s">
        <v>81</v>
      </c>
      <c r="AV167" s="14" t="s">
        <v>79</v>
      </c>
      <c r="AW167" s="14" t="s">
        <v>29</v>
      </c>
      <c r="AX167" s="14" t="s">
        <v>72</v>
      </c>
      <c r="AY167" s="167" t="s">
        <v>195</v>
      </c>
    </row>
    <row r="168" spans="2:51" s="14" customFormat="1" ht="12">
      <c r="B168" s="166"/>
      <c r="D168" s="152" t="s">
        <v>203</v>
      </c>
      <c r="E168" s="167" t="s">
        <v>1</v>
      </c>
      <c r="F168" s="168" t="s">
        <v>1838</v>
      </c>
      <c r="H168" s="167" t="s">
        <v>1</v>
      </c>
      <c r="I168" s="169"/>
      <c r="L168" s="166"/>
      <c r="M168" s="170"/>
      <c r="T168" s="171"/>
      <c r="AT168" s="167" t="s">
        <v>203</v>
      </c>
      <c r="AU168" s="167" t="s">
        <v>81</v>
      </c>
      <c r="AV168" s="14" t="s">
        <v>79</v>
      </c>
      <c r="AW168" s="14" t="s">
        <v>29</v>
      </c>
      <c r="AX168" s="14" t="s">
        <v>72</v>
      </c>
      <c r="AY168" s="167" t="s">
        <v>195</v>
      </c>
    </row>
    <row r="169" spans="2:51" s="12" customFormat="1" ht="12">
      <c r="B169" s="151"/>
      <c r="D169" s="152" t="s">
        <v>203</v>
      </c>
      <c r="E169" s="153" t="s">
        <v>1</v>
      </c>
      <c r="F169" s="154" t="s">
        <v>1839</v>
      </c>
      <c r="H169" s="155">
        <v>50.4</v>
      </c>
      <c r="I169" s="156"/>
      <c r="L169" s="151"/>
      <c r="M169" s="157"/>
      <c r="T169" s="158"/>
      <c r="AT169" s="153" t="s">
        <v>203</v>
      </c>
      <c r="AU169" s="153" t="s">
        <v>81</v>
      </c>
      <c r="AV169" s="12" t="s">
        <v>81</v>
      </c>
      <c r="AW169" s="12" t="s">
        <v>29</v>
      </c>
      <c r="AX169" s="12" t="s">
        <v>72</v>
      </c>
      <c r="AY169" s="153" t="s">
        <v>195</v>
      </c>
    </row>
    <row r="170" spans="2:51" s="12" customFormat="1" ht="12">
      <c r="B170" s="151"/>
      <c r="D170" s="152" t="s">
        <v>203</v>
      </c>
      <c r="E170" s="153" t="s">
        <v>1</v>
      </c>
      <c r="F170" s="154" t="s">
        <v>1840</v>
      </c>
      <c r="H170" s="155">
        <v>40.8</v>
      </c>
      <c r="I170" s="156"/>
      <c r="L170" s="151"/>
      <c r="M170" s="157"/>
      <c r="T170" s="158"/>
      <c r="AT170" s="153" t="s">
        <v>203</v>
      </c>
      <c r="AU170" s="153" t="s">
        <v>81</v>
      </c>
      <c r="AV170" s="12" t="s">
        <v>81</v>
      </c>
      <c r="AW170" s="12" t="s">
        <v>29</v>
      </c>
      <c r="AX170" s="12" t="s">
        <v>72</v>
      </c>
      <c r="AY170" s="153" t="s">
        <v>195</v>
      </c>
    </row>
    <row r="171" spans="2:51" s="13" customFormat="1" ht="12">
      <c r="B171" s="159"/>
      <c r="D171" s="152" t="s">
        <v>203</v>
      </c>
      <c r="E171" s="160" t="s">
        <v>1</v>
      </c>
      <c r="F171" s="161" t="s">
        <v>205</v>
      </c>
      <c r="H171" s="162">
        <v>91.2</v>
      </c>
      <c r="I171" s="163"/>
      <c r="L171" s="159"/>
      <c r="M171" s="164"/>
      <c r="T171" s="165"/>
      <c r="AT171" s="160" t="s">
        <v>203</v>
      </c>
      <c r="AU171" s="160" t="s">
        <v>81</v>
      </c>
      <c r="AV171" s="13" t="s">
        <v>201</v>
      </c>
      <c r="AW171" s="13" t="s">
        <v>29</v>
      </c>
      <c r="AX171" s="13" t="s">
        <v>72</v>
      </c>
      <c r="AY171" s="160" t="s">
        <v>195</v>
      </c>
    </row>
    <row r="172" spans="2:51" s="12" customFormat="1" ht="12">
      <c r="B172" s="151"/>
      <c r="D172" s="152" t="s">
        <v>203</v>
      </c>
      <c r="E172" s="153" t="s">
        <v>1</v>
      </c>
      <c r="F172" s="154" t="s">
        <v>1841</v>
      </c>
      <c r="H172" s="155">
        <v>54.72</v>
      </c>
      <c r="I172" s="156"/>
      <c r="L172" s="151"/>
      <c r="M172" s="157"/>
      <c r="T172" s="158"/>
      <c r="AT172" s="153" t="s">
        <v>203</v>
      </c>
      <c r="AU172" s="153" t="s">
        <v>81</v>
      </c>
      <c r="AV172" s="12" t="s">
        <v>81</v>
      </c>
      <c r="AW172" s="12" t="s">
        <v>29</v>
      </c>
      <c r="AX172" s="12" t="s">
        <v>79</v>
      </c>
      <c r="AY172" s="153" t="s">
        <v>195</v>
      </c>
    </row>
    <row r="173" spans="2:65" s="1" customFormat="1" ht="33" customHeight="1">
      <c r="B173" s="136"/>
      <c r="C173" s="137" t="s">
        <v>280</v>
      </c>
      <c r="D173" s="137" t="s">
        <v>197</v>
      </c>
      <c r="E173" s="138" t="s">
        <v>1842</v>
      </c>
      <c r="F173" s="139" t="s">
        <v>1843</v>
      </c>
      <c r="G173" s="140" t="s">
        <v>212</v>
      </c>
      <c r="H173" s="141">
        <v>36.48</v>
      </c>
      <c r="I173" s="142"/>
      <c r="J173" s="143">
        <f>ROUND(I173*H173,2)</f>
        <v>0</v>
      </c>
      <c r="K173" s="144"/>
      <c r="L173" s="31"/>
      <c r="M173" s="145" t="s">
        <v>1</v>
      </c>
      <c r="N173" s="146" t="s">
        <v>37</v>
      </c>
      <c r="P173" s="147">
        <f>O173*H173</f>
        <v>0</v>
      </c>
      <c r="Q173" s="147">
        <v>0</v>
      </c>
      <c r="R173" s="147">
        <f>Q173*H173</f>
        <v>0</v>
      </c>
      <c r="S173" s="147">
        <v>0</v>
      </c>
      <c r="T173" s="148">
        <f>S173*H173</f>
        <v>0</v>
      </c>
      <c r="AR173" s="149" t="s">
        <v>201</v>
      </c>
      <c r="AT173" s="149" t="s">
        <v>197</v>
      </c>
      <c r="AU173" s="149" t="s">
        <v>81</v>
      </c>
      <c r="AY173" s="16" t="s">
        <v>195</v>
      </c>
      <c r="BE173" s="150">
        <f>IF(N173="základní",J173,0)</f>
        <v>0</v>
      </c>
      <c r="BF173" s="150">
        <f>IF(N173="snížená",J173,0)</f>
        <v>0</v>
      </c>
      <c r="BG173" s="150">
        <f>IF(N173="zákl. přenesená",J173,0)</f>
        <v>0</v>
      </c>
      <c r="BH173" s="150">
        <f>IF(N173="sníž. přenesená",J173,0)</f>
        <v>0</v>
      </c>
      <c r="BI173" s="150">
        <f>IF(N173="nulová",J173,0)</f>
        <v>0</v>
      </c>
      <c r="BJ173" s="16" t="s">
        <v>79</v>
      </c>
      <c r="BK173" s="150">
        <f>ROUND(I173*H173,2)</f>
        <v>0</v>
      </c>
      <c r="BL173" s="16" t="s">
        <v>201</v>
      </c>
      <c r="BM173" s="149" t="s">
        <v>1844</v>
      </c>
    </row>
    <row r="174" spans="2:51" s="12" customFormat="1" ht="12">
      <c r="B174" s="151"/>
      <c r="D174" s="152" t="s">
        <v>203</v>
      </c>
      <c r="E174" s="153" t="s">
        <v>1</v>
      </c>
      <c r="F174" s="154" t="s">
        <v>1845</v>
      </c>
      <c r="H174" s="155">
        <v>36.48</v>
      </c>
      <c r="I174" s="156"/>
      <c r="L174" s="151"/>
      <c r="M174" s="157"/>
      <c r="T174" s="158"/>
      <c r="AT174" s="153" t="s">
        <v>203</v>
      </c>
      <c r="AU174" s="153" t="s">
        <v>81</v>
      </c>
      <c r="AV174" s="12" t="s">
        <v>81</v>
      </c>
      <c r="AW174" s="12" t="s">
        <v>29</v>
      </c>
      <c r="AX174" s="12" t="s">
        <v>72</v>
      </c>
      <c r="AY174" s="153" t="s">
        <v>195</v>
      </c>
    </row>
    <row r="175" spans="2:51" s="13" customFormat="1" ht="12">
      <c r="B175" s="159"/>
      <c r="D175" s="152" t="s">
        <v>203</v>
      </c>
      <c r="E175" s="160" t="s">
        <v>1</v>
      </c>
      <c r="F175" s="161" t="s">
        <v>205</v>
      </c>
      <c r="H175" s="162">
        <v>36.48</v>
      </c>
      <c r="I175" s="163"/>
      <c r="L175" s="159"/>
      <c r="M175" s="164"/>
      <c r="T175" s="165"/>
      <c r="AT175" s="160" t="s">
        <v>203</v>
      </c>
      <c r="AU175" s="160" t="s">
        <v>81</v>
      </c>
      <c r="AV175" s="13" t="s">
        <v>201</v>
      </c>
      <c r="AW175" s="13" t="s">
        <v>29</v>
      </c>
      <c r="AX175" s="13" t="s">
        <v>79</v>
      </c>
      <c r="AY175" s="160" t="s">
        <v>195</v>
      </c>
    </row>
    <row r="176" spans="2:65" s="1" customFormat="1" ht="33" customHeight="1">
      <c r="B176" s="136"/>
      <c r="C176" s="137" t="s">
        <v>8</v>
      </c>
      <c r="D176" s="137" t="s">
        <v>197</v>
      </c>
      <c r="E176" s="138" t="s">
        <v>1846</v>
      </c>
      <c r="F176" s="139" t="s">
        <v>1847</v>
      </c>
      <c r="G176" s="140" t="s">
        <v>212</v>
      </c>
      <c r="H176" s="141">
        <v>8185.084</v>
      </c>
      <c r="I176" s="142"/>
      <c r="J176" s="143">
        <f>ROUND(I176*H176,2)</f>
        <v>0</v>
      </c>
      <c r="K176" s="144"/>
      <c r="L176" s="31"/>
      <c r="M176" s="145" t="s">
        <v>1</v>
      </c>
      <c r="N176" s="146" t="s">
        <v>37</v>
      </c>
      <c r="P176" s="147">
        <f>O176*H176</f>
        <v>0</v>
      </c>
      <c r="Q176" s="147">
        <v>0</v>
      </c>
      <c r="R176" s="147">
        <f>Q176*H176</f>
        <v>0</v>
      </c>
      <c r="S176" s="147">
        <v>0</v>
      </c>
      <c r="T176" s="148">
        <f>S176*H176</f>
        <v>0</v>
      </c>
      <c r="AR176" s="149" t="s">
        <v>201</v>
      </c>
      <c r="AT176" s="149" t="s">
        <v>197</v>
      </c>
      <c r="AU176" s="149" t="s">
        <v>81</v>
      </c>
      <c r="AY176" s="16" t="s">
        <v>195</v>
      </c>
      <c r="BE176" s="150">
        <f>IF(N176="základní",J176,0)</f>
        <v>0</v>
      </c>
      <c r="BF176" s="150">
        <f>IF(N176="snížená",J176,0)</f>
        <v>0</v>
      </c>
      <c r="BG176" s="150">
        <f>IF(N176="zákl. přenesená",J176,0)</f>
        <v>0</v>
      </c>
      <c r="BH176" s="150">
        <f>IF(N176="sníž. přenesená",J176,0)</f>
        <v>0</v>
      </c>
      <c r="BI176" s="150">
        <f>IF(N176="nulová",J176,0)</f>
        <v>0</v>
      </c>
      <c r="BJ176" s="16" t="s">
        <v>79</v>
      </c>
      <c r="BK176" s="150">
        <f>ROUND(I176*H176,2)</f>
        <v>0</v>
      </c>
      <c r="BL176" s="16" t="s">
        <v>201</v>
      </c>
      <c r="BM176" s="149" t="s">
        <v>1848</v>
      </c>
    </row>
    <row r="177" spans="2:51" s="14" customFormat="1" ht="12">
      <c r="B177" s="166"/>
      <c r="D177" s="152" t="s">
        <v>203</v>
      </c>
      <c r="E177" s="167" t="s">
        <v>1</v>
      </c>
      <c r="F177" s="168" t="s">
        <v>362</v>
      </c>
      <c r="H177" s="167" t="s">
        <v>1</v>
      </c>
      <c r="I177" s="169"/>
      <c r="L177" s="166"/>
      <c r="M177" s="170"/>
      <c r="T177" s="171"/>
      <c r="AT177" s="167" t="s">
        <v>203</v>
      </c>
      <c r="AU177" s="167" t="s">
        <v>81</v>
      </c>
      <c r="AV177" s="14" t="s">
        <v>79</v>
      </c>
      <c r="AW177" s="14" t="s">
        <v>29</v>
      </c>
      <c r="AX177" s="14" t="s">
        <v>72</v>
      </c>
      <c r="AY177" s="167" t="s">
        <v>195</v>
      </c>
    </row>
    <row r="178" spans="2:51" s="12" customFormat="1" ht="22.5">
      <c r="B178" s="151"/>
      <c r="D178" s="152" t="s">
        <v>203</v>
      </c>
      <c r="E178" s="153" t="s">
        <v>1</v>
      </c>
      <c r="F178" s="154" t="s">
        <v>1849</v>
      </c>
      <c r="H178" s="155">
        <v>2453.72</v>
      </c>
      <c r="I178" s="156"/>
      <c r="L178" s="151"/>
      <c r="M178" s="157"/>
      <c r="T178" s="158"/>
      <c r="AT178" s="153" t="s">
        <v>203</v>
      </c>
      <c r="AU178" s="153" t="s">
        <v>81</v>
      </c>
      <c r="AV178" s="12" t="s">
        <v>81</v>
      </c>
      <c r="AW178" s="12" t="s">
        <v>29</v>
      </c>
      <c r="AX178" s="12" t="s">
        <v>72</v>
      </c>
      <c r="AY178" s="153" t="s">
        <v>195</v>
      </c>
    </row>
    <row r="179" spans="2:51" s="12" customFormat="1" ht="12">
      <c r="B179" s="151"/>
      <c r="D179" s="152" t="s">
        <v>203</v>
      </c>
      <c r="E179" s="153" t="s">
        <v>1</v>
      </c>
      <c r="F179" s="154" t="s">
        <v>1850</v>
      </c>
      <c r="H179" s="155">
        <v>218.09</v>
      </c>
      <c r="I179" s="156"/>
      <c r="L179" s="151"/>
      <c r="M179" s="157"/>
      <c r="T179" s="158"/>
      <c r="AT179" s="153" t="s">
        <v>203</v>
      </c>
      <c r="AU179" s="153" t="s">
        <v>81</v>
      </c>
      <c r="AV179" s="12" t="s">
        <v>81</v>
      </c>
      <c r="AW179" s="12" t="s">
        <v>29</v>
      </c>
      <c r="AX179" s="12" t="s">
        <v>72</v>
      </c>
      <c r="AY179" s="153" t="s">
        <v>195</v>
      </c>
    </row>
    <row r="180" spans="2:51" s="12" customFormat="1" ht="12">
      <c r="B180" s="151"/>
      <c r="D180" s="152" t="s">
        <v>203</v>
      </c>
      <c r="E180" s="153" t="s">
        <v>1</v>
      </c>
      <c r="F180" s="154" t="s">
        <v>1851</v>
      </c>
      <c r="H180" s="155">
        <v>731.525</v>
      </c>
      <c r="I180" s="156"/>
      <c r="L180" s="151"/>
      <c r="M180" s="157"/>
      <c r="T180" s="158"/>
      <c r="AT180" s="153" t="s">
        <v>203</v>
      </c>
      <c r="AU180" s="153" t="s">
        <v>81</v>
      </c>
      <c r="AV180" s="12" t="s">
        <v>81</v>
      </c>
      <c r="AW180" s="12" t="s">
        <v>29</v>
      </c>
      <c r="AX180" s="12" t="s">
        <v>72</v>
      </c>
      <c r="AY180" s="153" t="s">
        <v>195</v>
      </c>
    </row>
    <row r="181" spans="2:51" s="12" customFormat="1" ht="12">
      <c r="B181" s="151"/>
      <c r="D181" s="152" t="s">
        <v>203</v>
      </c>
      <c r="E181" s="153" t="s">
        <v>1</v>
      </c>
      <c r="F181" s="154" t="s">
        <v>1852</v>
      </c>
      <c r="H181" s="155">
        <v>997.9</v>
      </c>
      <c r="I181" s="156"/>
      <c r="L181" s="151"/>
      <c r="M181" s="157"/>
      <c r="T181" s="158"/>
      <c r="AT181" s="153" t="s">
        <v>203</v>
      </c>
      <c r="AU181" s="153" t="s">
        <v>81</v>
      </c>
      <c r="AV181" s="12" t="s">
        <v>81</v>
      </c>
      <c r="AW181" s="12" t="s">
        <v>29</v>
      </c>
      <c r="AX181" s="12" t="s">
        <v>72</v>
      </c>
      <c r="AY181" s="153" t="s">
        <v>195</v>
      </c>
    </row>
    <row r="182" spans="2:51" s="12" customFormat="1" ht="12">
      <c r="B182" s="151"/>
      <c r="D182" s="152" t="s">
        <v>203</v>
      </c>
      <c r="E182" s="153" t="s">
        <v>1</v>
      </c>
      <c r="F182" s="154" t="s">
        <v>1853</v>
      </c>
      <c r="H182" s="155">
        <v>103.2</v>
      </c>
      <c r="I182" s="156"/>
      <c r="L182" s="151"/>
      <c r="M182" s="157"/>
      <c r="T182" s="158"/>
      <c r="AT182" s="153" t="s">
        <v>203</v>
      </c>
      <c r="AU182" s="153" t="s">
        <v>81</v>
      </c>
      <c r="AV182" s="12" t="s">
        <v>81</v>
      </c>
      <c r="AW182" s="12" t="s">
        <v>29</v>
      </c>
      <c r="AX182" s="12" t="s">
        <v>72</v>
      </c>
      <c r="AY182" s="153" t="s">
        <v>195</v>
      </c>
    </row>
    <row r="183" spans="2:51" s="12" customFormat="1" ht="22.5">
      <c r="B183" s="151"/>
      <c r="D183" s="152" t="s">
        <v>203</v>
      </c>
      <c r="E183" s="153" t="s">
        <v>1</v>
      </c>
      <c r="F183" s="154" t="s">
        <v>1854</v>
      </c>
      <c r="H183" s="155">
        <v>1037.74</v>
      </c>
      <c r="I183" s="156"/>
      <c r="L183" s="151"/>
      <c r="M183" s="157"/>
      <c r="T183" s="158"/>
      <c r="AT183" s="153" t="s">
        <v>203</v>
      </c>
      <c r="AU183" s="153" t="s">
        <v>81</v>
      </c>
      <c r="AV183" s="12" t="s">
        <v>81</v>
      </c>
      <c r="AW183" s="12" t="s">
        <v>29</v>
      </c>
      <c r="AX183" s="12" t="s">
        <v>72</v>
      </c>
      <c r="AY183" s="153" t="s">
        <v>195</v>
      </c>
    </row>
    <row r="184" spans="2:51" s="12" customFormat="1" ht="12">
      <c r="B184" s="151"/>
      <c r="D184" s="152" t="s">
        <v>203</v>
      </c>
      <c r="E184" s="153" t="s">
        <v>1</v>
      </c>
      <c r="F184" s="154" t="s">
        <v>1855</v>
      </c>
      <c r="H184" s="155">
        <v>188.825</v>
      </c>
      <c r="I184" s="156"/>
      <c r="L184" s="151"/>
      <c r="M184" s="157"/>
      <c r="T184" s="158"/>
      <c r="AT184" s="153" t="s">
        <v>203</v>
      </c>
      <c r="AU184" s="153" t="s">
        <v>81</v>
      </c>
      <c r="AV184" s="12" t="s">
        <v>81</v>
      </c>
      <c r="AW184" s="12" t="s">
        <v>29</v>
      </c>
      <c r="AX184" s="12" t="s">
        <v>72</v>
      </c>
      <c r="AY184" s="153" t="s">
        <v>195</v>
      </c>
    </row>
    <row r="185" spans="2:51" s="12" customFormat="1" ht="12">
      <c r="B185" s="151"/>
      <c r="D185" s="152" t="s">
        <v>203</v>
      </c>
      <c r="E185" s="153" t="s">
        <v>1</v>
      </c>
      <c r="F185" s="154" t="s">
        <v>1856</v>
      </c>
      <c r="H185" s="155">
        <v>486.74</v>
      </c>
      <c r="I185" s="156"/>
      <c r="L185" s="151"/>
      <c r="M185" s="157"/>
      <c r="T185" s="158"/>
      <c r="AT185" s="153" t="s">
        <v>203</v>
      </c>
      <c r="AU185" s="153" t="s">
        <v>81</v>
      </c>
      <c r="AV185" s="12" t="s">
        <v>81</v>
      </c>
      <c r="AW185" s="12" t="s">
        <v>29</v>
      </c>
      <c r="AX185" s="12" t="s">
        <v>72</v>
      </c>
      <c r="AY185" s="153" t="s">
        <v>195</v>
      </c>
    </row>
    <row r="186" spans="2:51" s="12" customFormat="1" ht="12">
      <c r="B186" s="151"/>
      <c r="D186" s="152" t="s">
        <v>203</v>
      </c>
      <c r="E186" s="153" t="s">
        <v>1</v>
      </c>
      <c r="F186" s="154" t="s">
        <v>1857</v>
      </c>
      <c r="H186" s="155">
        <v>495.65</v>
      </c>
      <c r="I186" s="156"/>
      <c r="L186" s="151"/>
      <c r="M186" s="157"/>
      <c r="T186" s="158"/>
      <c r="AT186" s="153" t="s">
        <v>203</v>
      </c>
      <c r="AU186" s="153" t="s">
        <v>81</v>
      </c>
      <c r="AV186" s="12" t="s">
        <v>81</v>
      </c>
      <c r="AW186" s="12" t="s">
        <v>29</v>
      </c>
      <c r="AX186" s="12" t="s">
        <v>72</v>
      </c>
      <c r="AY186" s="153" t="s">
        <v>195</v>
      </c>
    </row>
    <row r="187" spans="2:51" s="12" customFormat="1" ht="12">
      <c r="B187" s="151"/>
      <c r="D187" s="152" t="s">
        <v>203</v>
      </c>
      <c r="E187" s="153" t="s">
        <v>1</v>
      </c>
      <c r="F187" s="154" t="s">
        <v>1858</v>
      </c>
      <c r="H187" s="155">
        <v>1157.44</v>
      </c>
      <c r="I187" s="156"/>
      <c r="L187" s="151"/>
      <c r="M187" s="157"/>
      <c r="T187" s="158"/>
      <c r="AT187" s="153" t="s">
        <v>203</v>
      </c>
      <c r="AU187" s="153" t="s">
        <v>81</v>
      </c>
      <c r="AV187" s="12" t="s">
        <v>81</v>
      </c>
      <c r="AW187" s="12" t="s">
        <v>29</v>
      </c>
      <c r="AX187" s="12" t="s">
        <v>72</v>
      </c>
      <c r="AY187" s="153" t="s">
        <v>195</v>
      </c>
    </row>
    <row r="188" spans="2:51" s="12" customFormat="1" ht="12">
      <c r="B188" s="151"/>
      <c r="D188" s="152" t="s">
        <v>203</v>
      </c>
      <c r="E188" s="153" t="s">
        <v>1</v>
      </c>
      <c r="F188" s="154" t="s">
        <v>1859</v>
      </c>
      <c r="H188" s="155">
        <v>115.885</v>
      </c>
      <c r="I188" s="156"/>
      <c r="L188" s="151"/>
      <c r="M188" s="157"/>
      <c r="T188" s="158"/>
      <c r="AT188" s="153" t="s">
        <v>203</v>
      </c>
      <c r="AU188" s="153" t="s">
        <v>81</v>
      </c>
      <c r="AV188" s="12" t="s">
        <v>81</v>
      </c>
      <c r="AW188" s="12" t="s">
        <v>29</v>
      </c>
      <c r="AX188" s="12" t="s">
        <v>72</v>
      </c>
      <c r="AY188" s="153" t="s">
        <v>195</v>
      </c>
    </row>
    <row r="189" spans="2:51" s="12" customFormat="1" ht="12">
      <c r="B189" s="151"/>
      <c r="D189" s="152" t="s">
        <v>203</v>
      </c>
      <c r="E189" s="153" t="s">
        <v>1</v>
      </c>
      <c r="F189" s="154" t="s">
        <v>1860</v>
      </c>
      <c r="H189" s="155">
        <v>277.15</v>
      </c>
      <c r="I189" s="156"/>
      <c r="L189" s="151"/>
      <c r="M189" s="157"/>
      <c r="T189" s="158"/>
      <c r="AT189" s="153" t="s">
        <v>203</v>
      </c>
      <c r="AU189" s="153" t="s">
        <v>81</v>
      </c>
      <c r="AV189" s="12" t="s">
        <v>81</v>
      </c>
      <c r="AW189" s="12" t="s">
        <v>29</v>
      </c>
      <c r="AX189" s="12" t="s">
        <v>72</v>
      </c>
      <c r="AY189" s="153" t="s">
        <v>195</v>
      </c>
    </row>
    <row r="190" spans="2:51" s="12" customFormat="1" ht="12">
      <c r="B190" s="151"/>
      <c r="D190" s="152" t="s">
        <v>203</v>
      </c>
      <c r="E190" s="153" t="s">
        <v>1</v>
      </c>
      <c r="F190" s="154" t="s">
        <v>1861</v>
      </c>
      <c r="H190" s="155">
        <v>324.9</v>
      </c>
      <c r="I190" s="156"/>
      <c r="L190" s="151"/>
      <c r="M190" s="157"/>
      <c r="T190" s="158"/>
      <c r="AT190" s="153" t="s">
        <v>203</v>
      </c>
      <c r="AU190" s="153" t="s">
        <v>81</v>
      </c>
      <c r="AV190" s="12" t="s">
        <v>81</v>
      </c>
      <c r="AW190" s="12" t="s">
        <v>29</v>
      </c>
      <c r="AX190" s="12" t="s">
        <v>72</v>
      </c>
      <c r="AY190" s="153" t="s">
        <v>195</v>
      </c>
    </row>
    <row r="191" spans="2:51" s="12" customFormat="1" ht="12">
      <c r="B191" s="151"/>
      <c r="D191" s="152" t="s">
        <v>203</v>
      </c>
      <c r="E191" s="153" t="s">
        <v>1</v>
      </c>
      <c r="F191" s="154" t="s">
        <v>1862</v>
      </c>
      <c r="H191" s="155">
        <v>699.95</v>
      </c>
      <c r="I191" s="156"/>
      <c r="L191" s="151"/>
      <c r="M191" s="157"/>
      <c r="T191" s="158"/>
      <c r="AT191" s="153" t="s">
        <v>203</v>
      </c>
      <c r="AU191" s="153" t="s">
        <v>81</v>
      </c>
      <c r="AV191" s="12" t="s">
        <v>81</v>
      </c>
      <c r="AW191" s="12" t="s">
        <v>29</v>
      </c>
      <c r="AX191" s="12" t="s">
        <v>72</v>
      </c>
      <c r="AY191" s="153" t="s">
        <v>195</v>
      </c>
    </row>
    <row r="192" spans="2:51" s="12" customFormat="1" ht="12">
      <c r="B192" s="151"/>
      <c r="D192" s="152" t="s">
        <v>203</v>
      </c>
      <c r="E192" s="153" t="s">
        <v>1</v>
      </c>
      <c r="F192" s="154" t="s">
        <v>1863</v>
      </c>
      <c r="H192" s="155">
        <v>16.74</v>
      </c>
      <c r="I192" s="156"/>
      <c r="L192" s="151"/>
      <c r="M192" s="157"/>
      <c r="T192" s="158"/>
      <c r="AT192" s="153" t="s">
        <v>203</v>
      </c>
      <c r="AU192" s="153" t="s">
        <v>81</v>
      </c>
      <c r="AV192" s="12" t="s">
        <v>81</v>
      </c>
      <c r="AW192" s="12" t="s">
        <v>29</v>
      </c>
      <c r="AX192" s="12" t="s">
        <v>72</v>
      </c>
      <c r="AY192" s="153" t="s">
        <v>195</v>
      </c>
    </row>
    <row r="193" spans="2:51" s="12" customFormat="1" ht="12">
      <c r="B193" s="151"/>
      <c r="D193" s="152" t="s">
        <v>203</v>
      </c>
      <c r="E193" s="153" t="s">
        <v>1</v>
      </c>
      <c r="F193" s="154" t="s">
        <v>1864</v>
      </c>
      <c r="H193" s="155">
        <v>80.5</v>
      </c>
      <c r="I193" s="156"/>
      <c r="L193" s="151"/>
      <c r="M193" s="157"/>
      <c r="T193" s="158"/>
      <c r="AT193" s="153" t="s">
        <v>203</v>
      </c>
      <c r="AU193" s="153" t="s">
        <v>81</v>
      </c>
      <c r="AV193" s="12" t="s">
        <v>81</v>
      </c>
      <c r="AW193" s="12" t="s">
        <v>29</v>
      </c>
      <c r="AX193" s="12" t="s">
        <v>72</v>
      </c>
      <c r="AY193" s="153" t="s">
        <v>195</v>
      </c>
    </row>
    <row r="194" spans="2:51" s="12" customFormat="1" ht="12">
      <c r="B194" s="151"/>
      <c r="D194" s="152" t="s">
        <v>203</v>
      </c>
      <c r="E194" s="153" t="s">
        <v>1</v>
      </c>
      <c r="F194" s="154" t="s">
        <v>1865</v>
      </c>
      <c r="H194" s="155">
        <v>96.37</v>
      </c>
      <c r="I194" s="156"/>
      <c r="L194" s="151"/>
      <c r="M194" s="157"/>
      <c r="T194" s="158"/>
      <c r="AT194" s="153" t="s">
        <v>203</v>
      </c>
      <c r="AU194" s="153" t="s">
        <v>81</v>
      </c>
      <c r="AV194" s="12" t="s">
        <v>81</v>
      </c>
      <c r="AW194" s="12" t="s">
        <v>29</v>
      </c>
      <c r="AX194" s="12" t="s">
        <v>72</v>
      </c>
      <c r="AY194" s="153" t="s">
        <v>195</v>
      </c>
    </row>
    <row r="195" spans="2:51" s="12" customFormat="1" ht="12">
      <c r="B195" s="151"/>
      <c r="D195" s="152" t="s">
        <v>203</v>
      </c>
      <c r="E195" s="153" t="s">
        <v>1</v>
      </c>
      <c r="F195" s="154" t="s">
        <v>1866</v>
      </c>
      <c r="H195" s="155">
        <v>45.15</v>
      </c>
      <c r="I195" s="156"/>
      <c r="L195" s="151"/>
      <c r="M195" s="157"/>
      <c r="T195" s="158"/>
      <c r="AT195" s="153" t="s">
        <v>203</v>
      </c>
      <c r="AU195" s="153" t="s">
        <v>81</v>
      </c>
      <c r="AV195" s="12" t="s">
        <v>81</v>
      </c>
      <c r="AW195" s="12" t="s">
        <v>29</v>
      </c>
      <c r="AX195" s="12" t="s">
        <v>72</v>
      </c>
      <c r="AY195" s="153" t="s">
        <v>195</v>
      </c>
    </row>
    <row r="196" spans="2:51" s="12" customFormat="1" ht="12">
      <c r="B196" s="151"/>
      <c r="D196" s="152" t="s">
        <v>203</v>
      </c>
      <c r="E196" s="153" t="s">
        <v>1</v>
      </c>
      <c r="F196" s="154" t="s">
        <v>1867</v>
      </c>
      <c r="H196" s="155">
        <v>166.38</v>
      </c>
      <c r="I196" s="156"/>
      <c r="L196" s="151"/>
      <c r="M196" s="157"/>
      <c r="T196" s="158"/>
      <c r="AT196" s="153" t="s">
        <v>203</v>
      </c>
      <c r="AU196" s="153" t="s">
        <v>81</v>
      </c>
      <c r="AV196" s="12" t="s">
        <v>81</v>
      </c>
      <c r="AW196" s="12" t="s">
        <v>29</v>
      </c>
      <c r="AX196" s="12" t="s">
        <v>72</v>
      </c>
      <c r="AY196" s="153" t="s">
        <v>195</v>
      </c>
    </row>
    <row r="197" spans="2:51" s="12" customFormat="1" ht="12">
      <c r="B197" s="151"/>
      <c r="D197" s="152" t="s">
        <v>203</v>
      </c>
      <c r="E197" s="153" t="s">
        <v>1</v>
      </c>
      <c r="F197" s="154" t="s">
        <v>1868</v>
      </c>
      <c r="H197" s="155">
        <v>458.575</v>
      </c>
      <c r="I197" s="156"/>
      <c r="L197" s="151"/>
      <c r="M197" s="157"/>
      <c r="T197" s="158"/>
      <c r="AT197" s="153" t="s">
        <v>203</v>
      </c>
      <c r="AU197" s="153" t="s">
        <v>81</v>
      </c>
      <c r="AV197" s="12" t="s">
        <v>81</v>
      </c>
      <c r="AW197" s="12" t="s">
        <v>29</v>
      </c>
      <c r="AX197" s="12" t="s">
        <v>72</v>
      </c>
      <c r="AY197" s="153" t="s">
        <v>195</v>
      </c>
    </row>
    <row r="198" spans="2:51" s="12" customFormat="1" ht="12">
      <c r="B198" s="151"/>
      <c r="D198" s="152" t="s">
        <v>203</v>
      </c>
      <c r="E198" s="153" t="s">
        <v>1</v>
      </c>
      <c r="F198" s="154" t="s">
        <v>1869</v>
      </c>
      <c r="H198" s="155">
        <v>206.18</v>
      </c>
      <c r="I198" s="156"/>
      <c r="L198" s="151"/>
      <c r="M198" s="157"/>
      <c r="T198" s="158"/>
      <c r="AT198" s="153" t="s">
        <v>203</v>
      </c>
      <c r="AU198" s="153" t="s">
        <v>81</v>
      </c>
      <c r="AV198" s="12" t="s">
        <v>81</v>
      </c>
      <c r="AW198" s="12" t="s">
        <v>29</v>
      </c>
      <c r="AX198" s="12" t="s">
        <v>72</v>
      </c>
      <c r="AY198" s="153" t="s">
        <v>195</v>
      </c>
    </row>
    <row r="199" spans="2:51" s="12" customFormat="1" ht="33.75">
      <c r="B199" s="151"/>
      <c r="D199" s="152" t="s">
        <v>203</v>
      </c>
      <c r="E199" s="153" t="s">
        <v>1</v>
      </c>
      <c r="F199" s="154" t="s">
        <v>1870</v>
      </c>
      <c r="H199" s="155">
        <v>1240.72</v>
      </c>
      <c r="I199" s="156"/>
      <c r="L199" s="151"/>
      <c r="M199" s="157"/>
      <c r="T199" s="158"/>
      <c r="AT199" s="153" t="s">
        <v>203</v>
      </c>
      <c r="AU199" s="153" t="s">
        <v>81</v>
      </c>
      <c r="AV199" s="12" t="s">
        <v>81</v>
      </c>
      <c r="AW199" s="12" t="s">
        <v>29</v>
      </c>
      <c r="AX199" s="12" t="s">
        <v>72</v>
      </c>
      <c r="AY199" s="153" t="s">
        <v>195</v>
      </c>
    </row>
    <row r="200" spans="2:51" s="12" customFormat="1" ht="12">
      <c r="B200" s="151"/>
      <c r="D200" s="152" t="s">
        <v>203</v>
      </c>
      <c r="E200" s="153" t="s">
        <v>1</v>
      </c>
      <c r="F200" s="154" t="s">
        <v>1871</v>
      </c>
      <c r="H200" s="155">
        <v>310.905</v>
      </c>
      <c r="I200" s="156"/>
      <c r="L200" s="151"/>
      <c r="M200" s="157"/>
      <c r="T200" s="158"/>
      <c r="AT200" s="153" t="s">
        <v>203</v>
      </c>
      <c r="AU200" s="153" t="s">
        <v>81</v>
      </c>
      <c r="AV200" s="12" t="s">
        <v>81</v>
      </c>
      <c r="AW200" s="12" t="s">
        <v>29</v>
      </c>
      <c r="AX200" s="12" t="s">
        <v>72</v>
      </c>
      <c r="AY200" s="153" t="s">
        <v>195</v>
      </c>
    </row>
    <row r="201" spans="2:51" s="12" customFormat="1" ht="12">
      <c r="B201" s="151"/>
      <c r="D201" s="152" t="s">
        <v>203</v>
      </c>
      <c r="E201" s="153" t="s">
        <v>1</v>
      </c>
      <c r="F201" s="154" t="s">
        <v>1872</v>
      </c>
      <c r="H201" s="155">
        <v>135.24</v>
      </c>
      <c r="I201" s="156"/>
      <c r="L201" s="151"/>
      <c r="M201" s="157"/>
      <c r="T201" s="158"/>
      <c r="AT201" s="153" t="s">
        <v>203</v>
      </c>
      <c r="AU201" s="153" t="s">
        <v>81</v>
      </c>
      <c r="AV201" s="12" t="s">
        <v>81</v>
      </c>
      <c r="AW201" s="12" t="s">
        <v>29</v>
      </c>
      <c r="AX201" s="12" t="s">
        <v>72</v>
      </c>
      <c r="AY201" s="153" t="s">
        <v>195</v>
      </c>
    </row>
    <row r="202" spans="2:51" s="12" customFormat="1" ht="12">
      <c r="B202" s="151"/>
      <c r="D202" s="152" t="s">
        <v>203</v>
      </c>
      <c r="E202" s="153" t="s">
        <v>1</v>
      </c>
      <c r="F202" s="154" t="s">
        <v>1873</v>
      </c>
      <c r="H202" s="155">
        <v>1863</v>
      </c>
      <c r="I202" s="156"/>
      <c r="L202" s="151"/>
      <c r="M202" s="157"/>
      <c r="T202" s="158"/>
      <c r="AT202" s="153" t="s">
        <v>203</v>
      </c>
      <c r="AU202" s="153" t="s">
        <v>81</v>
      </c>
      <c r="AV202" s="12" t="s">
        <v>81</v>
      </c>
      <c r="AW202" s="12" t="s">
        <v>29</v>
      </c>
      <c r="AX202" s="12" t="s">
        <v>72</v>
      </c>
      <c r="AY202" s="153" t="s">
        <v>195</v>
      </c>
    </row>
    <row r="203" spans="2:51" s="12" customFormat="1" ht="12">
      <c r="B203" s="151"/>
      <c r="D203" s="152" t="s">
        <v>203</v>
      </c>
      <c r="E203" s="153" t="s">
        <v>1</v>
      </c>
      <c r="F203" s="154" t="s">
        <v>1874</v>
      </c>
      <c r="H203" s="155">
        <v>1427.962</v>
      </c>
      <c r="I203" s="156"/>
      <c r="L203" s="151"/>
      <c r="M203" s="157"/>
      <c r="T203" s="158"/>
      <c r="AT203" s="153" t="s">
        <v>203</v>
      </c>
      <c r="AU203" s="153" t="s">
        <v>81</v>
      </c>
      <c r="AV203" s="12" t="s">
        <v>81</v>
      </c>
      <c r="AW203" s="12" t="s">
        <v>29</v>
      </c>
      <c r="AX203" s="12" t="s">
        <v>72</v>
      </c>
      <c r="AY203" s="153" t="s">
        <v>195</v>
      </c>
    </row>
    <row r="204" spans="2:51" s="12" customFormat="1" ht="12">
      <c r="B204" s="151"/>
      <c r="D204" s="152" t="s">
        <v>203</v>
      </c>
      <c r="E204" s="153" t="s">
        <v>1</v>
      </c>
      <c r="F204" s="154" t="s">
        <v>1875</v>
      </c>
      <c r="H204" s="155">
        <v>78.75</v>
      </c>
      <c r="I204" s="156"/>
      <c r="L204" s="151"/>
      <c r="M204" s="157"/>
      <c r="T204" s="158"/>
      <c r="AT204" s="153" t="s">
        <v>203</v>
      </c>
      <c r="AU204" s="153" t="s">
        <v>81</v>
      </c>
      <c r="AV204" s="12" t="s">
        <v>81</v>
      </c>
      <c r="AW204" s="12" t="s">
        <v>29</v>
      </c>
      <c r="AX204" s="12" t="s">
        <v>72</v>
      </c>
      <c r="AY204" s="153" t="s">
        <v>195</v>
      </c>
    </row>
    <row r="205" spans="2:51" s="14" customFormat="1" ht="12">
      <c r="B205" s="166"/>
      <c r="D205" s="152" t="s">
        <v>203</v>
      </c>
      <c r="E205" s="167" t="s">
        <v>1</v>
      </c>
      <c r="F205" s="168" t="s">
        <v>1876</v>
      </c>
      <c r="H205" s="167" t="s">
        <v>1</v>
      </c>
      <c r="I205" s="169"/>
      <c r="L205" s="166"/>
      <c r="M205" s="170"/>
      <c r="T205" s="171"/>
      <c r="AT205" s="167" t="s">
        <v>203</v>
      </c>
      <c r="AU205" s="167" t="s">
        <v>81</v>
      </c>
      <c r="AV205" s="14" t="s">
        <v>79</v>
      </c>
      <c r="AW205" s="14" t="s">
        <v>29</v>
      </c>
      <c r="AX205" s="14" t="s">
        <v>72</v>
      </c>
      <c r="AY205" s="167" t="s">
        <v>195</v>
      </c>
    </row>
    <row r="206" spans="2:51" s="12" customFormat="1" ht="33.75">
      <c r="B206" s="151"/>
      <c r="D206" s="152" t="s">
        <v>203</v>
      </c>
      <c r="E206" s="153" t="s">
        <v>1</v>
      </c>
      <c r="F206" s="154" t="s">
        <v>1877</v>
      </c>
      <c r="H206" s="155">
        <v>-1605.98</v>
      </c>
      <c r="I206" s="156"/>
      <c r="L206" s="151"/>
      <c r="M206" s="157"/>
      <c r="T206" s="158"/>
      <c r="AT206" s="153" t="s">
        <v>203</v>
      </c>
      <c r="AU206" s="153" t="s">
        <v>81</v>
      </c>
      <c r="AV206" s="12" t="s">
        <v>81</v>
      </c>
      <c r="AW206" s="12" t="s">
        <v>29</v>
      </c>
      <c r="AX206" s="12" t="s">
        <v>72</v>
      </c>
      <c r="AY206" s="153" t="s">
        <v>195</v>
      </c>
    </row>
    <row r="207" spans="2:51" s="12" customFormat="1" ht="22.5">
      <c r="B207" s="151"/>
      <c r="D207" s="152" t="s">
        <v>203</v>
      </c>
      <c r="E207" s="153" t="s">
        <v>1</v>
      </c>
      <c r="F207" s="154" t="s">
        <v>1878</v>
      </c>
      <c r="H207" s="155">
        <v>-167.4</v>
      </c>
      <c r="I207" s="156"/>
      <c r="L207" s="151"/>
      <c r="M207" s="157"/>
      <c r="T207" s="158"/>
      <c r="AT207" s="153" t="s">
        <v>203</v>
      </c>
      <c r="AU207" s="153" t="s">
        <v>81</v>
      </c>
      <c r="AV207" s="12" t="s">
        <v>81</v>
      </c>
      <c r="AW207" s="12" t="s">
        <v>29</v>
      </c>
      <c r="AX207" s="12" t="s">
        <v>72</v>
      </c>
      <c r="AY207" s="153" t="s">
        <v>195</v>
      </c>
    </row>
    <row r="208" spans="2:51" s="13" customFormat="1" ht="12">
      <c r="B208" s="159"/>
      <c r="D208" s="152" t="s">
        <v>203</v>
      </c>
      <c r="E208" s="160" t="s">
        <v>1</v>
      </c>
      <c r="F208" s="161" t="s">
        <v>205</v>
      </c>
      <c r="H208" s="162">
        <v>13641.807</v>
      </c>
      <c r="I208" s="163"/>
      <c r="L208" s="159"/>
      <c r="M208" s="164"/>
      <c r="T208" s="165"/>
      <c r="AT208" s="160" t="s">
        <v>203</v>
      </c>
      <c r="AU208" s="160" t="s">
        <v>81</v>
      </c>
      <c r="AV208" s="13" t="s">
        <v>201</v>
      </c>
      <c r="AW208" s="13" t="s">
        <v>29</v>
      </c>
      <c r="AX208" s="13" t="s">
        <v>72</v>
      </c>
      <c r="AY208" s="160" t="s">
        <v>195</v>
      </c>
    </row>
    <row r="209" spans="2:51" s="12" customFormat="1" ht="12">
      <c r="B209" s="151"/>
      <c r="D209" s="152" t="s">
        <v>203</v>
      </c>
      <c r="E209" s="153" t="s">
        <v>1</v>
      </c>
      <c r="F209" s="154" t="s">
        <v>1879</v>
      </c>
      <c r="H209" s="155">
        <v>8185.084</v>
      </c>
      <c r="I209" s="156"/>
      <c r="L209" s="151"/>
      <c r="M209" s="157"/>
      <c r="T209" s="158"/>
      <c r="AT209" s="153" t="s">
        <v>203</v>
      </c>
      <c r="AU209" s="153" t="s">
        <v>81</v>
      </c>
      <c r="AV209" s="12" t="s">
        <v>81</v>
      </c>
      <c r="AW209" s="12" t="s">
        <v>29</v>
      </c>
      <c r="AX209" s="12" t="s">
        <v>79</v>
      </c>
      <c r="AY209" s="153" t="s">
        <v>195</v>
      </c>
    </row>
    <row r="210" spans="2:65" s="1" customFormat="1" ht="33" customHeight="1">
      <c r="B210" s="136"/>
      <c r="C210" s="137" t="s">
        <v>291</v>
      </c>
      <c r="D210" s="137" t="s">
        <v>197</v>
      </c>
      <c r="E210" s="138" t="s">
        <v>1880</v>
      </c>
      <c r="F210" s="139" t="s">
        <v>1881</v>
      </c>
      <c r="G210" s="140" t="s">
        <v>212</v>
      </c>
      <c r="H210" s="141">
        <v>5456.723</v>
      </c>
      <c r="I210" s="142"/>
      <c r="J210" s="143">
        <f>ROUND(I210*H210,2)</f>
        <v>0</v>
      </c>
      <c r="K210" s="144"/>
      <c r="L210" s="31"/>
      <c r="M210" s="145" t="s">
        <v>1</v>
      </c>
      <c r="N210" s="146" t="s">
        <v>37</v>
      </c>
      <c r="P210" s="147">
        <f>O210*H210</f>
        <v>0</v>
      </c>
      <c r="Q210" s="147">
        <v>0</v>
      </c>
      <c r="R210" s="147">
        <f>Q210*H210</f>
        <v>0</v>
      </c>
      <c r="S210" s="147">
        <v>0</v>
      </c>
      <c r="T210" s="148">
        <f>S210*H210</f>
        <v>0</v>
      </c>
      <c r="AR210" s="149" t="s">
        <v>201</v>
      </c>
      <c r="AT210" s="149" t="s">
        <v>197</v>
      </c>
      <c r="AU210" s="149" t="s">
        <v>81</v>
      </c>
      <c r="AY210" s="16" t="s">
        <v>195</v>
      </c>
      <c r="BE210" s="150">
        <f>IF(N210="základní",J210,0)</f>
        <v>0</v>
      </c>
      <c r="BF210" s="150">
        <f>IF(N210="snížená",J210,0)</f>
        <v>0</v>
      </c>
      <c r="BG210" s="150">
        <f>IF(N210="zákl. přenesená",J210,0)</f>
        <v>0</v>
      </c>
      <c r="BH210" s="150">
        <f>IF(N210="sníž. přenesená",J210,0)</f>
        <v>0</v>
      </c>
      <c r="BI210" s="150">
        <f>IF(N210="nulová",J210,0)</f>
        <v>0</v>
      </c>
      <c r="BJ210" s="16" t="s">
        <v>79</v>
      </c>
      <c r="BK210" s="150">
        <f>ROUND(I210*H210,2)</f>
        <v>0</v>
      </c>
      <c r="BL210" s="16" t="s">
        <v>201</v>
      </c>
      <c r="BM210" s="149" t="s">
        <v>1882</v>
      </c>
    </row>
    <row r="211" spans="2:51" s="12" customFormat="1" ht="12">
      <c r="B211" s="151"/>
      <c r="D211" s="152" t="s">
        <v>203</v>
      </c>
      <c r="E211" s="153" t="s">
        <v>1</v>
      </c>
      <c r="F211" s="154" t="s">
        <v>1883</v>
      </c>
      <c r="H211" s="155">
        <v>5456.723</v>
      </c>
      <c r="I211" s="156"/>
      <c r="L211" s="151"/>
      <c r="M211" s="157"/>
      <c r="T211" s="158"/>
      <c r="AT211" s="153" t="s">
        <v>203</v>
      </c>
      <c r="AU211" s="153" t="s">
        <v>81</v>
      </c>
      <c r="AV211" s="12" t="s">
        <v>81</v>
      </c>
      <c r="AW211" s="12" t="s">
        <v>29</v>
      </c>
      <c r="AX211" s="12" t="s">
        <v>72</v>
      </c>
      <c r="AY211" s="153" t="s">
        <v>195</v>
      </c>
    </row>
    <row r="212" spans="2:51" s="13" customFormat="1" ht="12">
      <c r="B212" s="159"/>
      <c r="D212" s="152" t="s">
        <v>203</v>
      </c>
      <c r="E212" s="160" t="s">
        <v>1</v>
      </c>
      <c r="F212" s="161" t="s">
        <v>205</v>
      </c>
      <c r="H212" s="162">
        <v>5456.723</v>
      </c>
      <c r="I212" s="163"/>
      <c r="L212" s="159"/>
      <c r="M212" s="164"/>
      <c r="T212" s="165"/>
      <c r="AT212" s="160" t="s">
        <v>203</v>
      </c>
      <c r="AU212" s="160" t="s">
        <v>81</v>
      </c>
      <c r="AV212" s="13" t="s">
        <v>201</v>
      </c>
      <c r="AW212" s="13" t="s">
        <v>29</v>
      </c>
      <c r="AX212" s="13" t="s">
        <v>79</v>
      </c>
      <c r="AY212" s="160" t="s">
        <v>195</v>
      </c>
    </row>
    <row r="213" spans="2:65" s="1" customFormat="1" ht="24.2" customHeight="1">
      <c r="B213" s="136"/>
      <c r="C213" s="137" t="s">
        <v>296</v>
      </c>
      <c r="D213" s="137" t="s">
        <v>197</v>
      </c>
      <c r="E213" s="138" t="s">
        <v>1884</v>
      </c>
      <c r="F213" s="139" t="s">
        <v>1885</v>
      </c>
      <c r="G213" s="140" t="s">
        <v>212</v>
      </c>
      <c r="H213" s="141">
        <v>738.96</v>
      </c>
      <c r="I213" s="142"/>
      <c r="J213" s="143">
        <f>ROUND(I213*H213,2)</f>
        <v>0</v>
      </c>
      <c r="K213" s="144"/>
      <c r="L213" s="31"/>
      <c r="M213" s="145" t="s">
        <v>1</v>
      </c>
      <c r="N213" s="146" t="s">
        <v>37</v>
      </c>
      <c r="P213" s="147">
        <f>O213*H213</f>
        <v>0</v>
      </c>
      <c r="Q213" s="147">
        <v>0</v>
      </c>
      <c r="R213" s="147">
        <f>Q213*H213</f>
        <v>0</v>
      </c>
      <c r="S213" s="147">
        <v>0</v>
      </c>
      <c r="T213" s="148">
        <f>S213*H213</f>
        <v>0</v>
      </c>
      <c r="AR213" s="149" t="s">
        <v>201</v>
      </c>
      <c r="AT213" s="149" t="s">
        <v>197</v>
      </c>
      <c r="AU213" s="149" t="s">
        <v>81</v>
      </c>
      <c r="AY213" s="16" t="s">
        <v>195</v>
      </c>
      <c r="BE213" s="150">
        <f>IF(N213="základní",J213,0)</f>
        <v>0</v>
      </c>
      <c r="BF213" s="150">
        <f>IF(N213="snížená",J213,0)</f>
        <v>0</v>
      </c>
      <c r="BG213" s="150">
        <f>IF(N213="zákl. přenesená",J213,0)</f>
        <v>0</v>
      </c>
      <c r="BH213" s="150">
        <f>IF(N213="sníž. přenesená",J213,0)</f>
        <v>0</v>
      </c>
      <c r="BI213" s="150">
        <f>IF(N213="nulová",J213,0)</f>
        <v>0</v>
      </c>
      <c r="BJ213" s="16" t="s">
        <v>79</v>
      </c>
      <c r="BK213" s="150">
        <f>ROUND(I213*H213,2)</f>
        <v>0</v>
      </c>
      <c r="BL213" s="16" t="s">
        <v>201</v>
      </c>
      <c r="BM213" s="149" t="s">
        <v>1886</v>
      </c>
    </row>
    <row r="214" spans="2:51" s="12" customFormat="1" ht="22.5">
      <c r="B214" s="151"/>
      <c r="D214" s="152" t="s">
        <v>203</v>
      </c>
      <c r="E214" s="153" t="s">
        <v>1</v>
      </c>
      <c r="F214" s="154" t="s">
        <v>1887</v>
      </c>
      <c r="H214" s="155">
        <v>738.96</v>
      </c>
      <c r="I214" s="156"/>
      <c r="L214" s="151"/>
      <c r="M214" s="157"/>
      <c r="T214" s="158"/>
      <c r="AT214" s="153" t="s">
        <v>203</v>
      </c>
      <c r="AU214" s="153" t="s">
        <v>81</v>
      </c>
      <c r="AV214" s="12" t="s">
        <v>81</v>
      </c>
      <c r="AW214" s="12" t="s">
        <v>29</v>
      </c>
      <c r="AX214" s="12" t="s">
        <v>72</v>
      </c>
      <c r="AY214" s="153" t="s">
        <v>195</v>
      </c>
    </row>
    <row r="215" spans="2:51" s="13" customFormat="1" ht="12">
      <c r="B215" s="159"/>
      <c r="D215" s="152" t="s">
        <v>203</v>
      </c>
      <c r="E215" s="160" t="s">
        <v>1</v>
      </c>
      <c r="F215" s="161" t="s">
        <v>205</v>
      </c>
      <c r="H215" s="162">
        <v>738.96</v>
      </c>
      <c r="I215" s="163"/>
      <c r="L215" s="159"/>
      <c r="M215" s="164"/>
      <c r="T215" s="165"/>
      <c r="AT215" s="160" t="s">
        <v>203</v>
      </c>
      <c r="AU215" s="160" t="s">
        <v>81</v>
      </c>
      <c r="AV215" s="13" t="s">
        <v>201</v>
      </c>
      <c r="AW215" s="13" t="s">
        <v>29</v>
      </c>
      <c r="AX215" s="13" t="s">
        <v>79</v>
      </c>
      <c r="AY215" s="160" t="s">
        <v>195</v>
      </c>
    </row>
    <row r="216" spans="2:65" s="1" customFormat="1" ht="44.25" customHeight="1">
      <c r="B216" s="136"/>
      <c r="C216" s="137" t="s">
        <v>301</v>
      </c>
      <c r="D216" s="137" t="s">
        <v>197</v>
      </c>
      <c r="E216" s="138" t="s">
        <v>1888</v>
      </c>
      <c r="F216" s="139" t="s">
        <v>1889</v>
      </c>
      <c r="G216" s="140" t="s">
        <v>223</v>
      </c>
      <c r="H216" s="141">
        <v>23.8</v>
      </c>
      <c r="I216" s="142"/>
      <c r="J216" s="143">
        <f>ROUND(I216*H216,2)</f>
        <v>0</v>
      </c>
      <c r="K216" s="144"/>
      <c r="L216" s="31"/>
      <c r="M216" s="145" t="s">
        <v>1</v>
      </c>
      <c r="N216" s="146" t="s">
        <v>37</v>
      </c>
      <c r="P216" s="147">
        <f>O216*H216</f>
        <v>0</v>
      </c>
      <c r="Q216" s="147">
        <v>0.016</v>
      </c>
      <c r="R216" s="147">
        <f>Q216*H216</f>
        <v>0.3808</v>
      </c>
      <c r="S216" s="147">
        <v>0</v>
      </c>
      <c r="T216" s="148">
        <f>S216*H216</f>
        <v>0</v>
      </c>
      <c r="AR216" s="149" t="s">
        <v>201</v>
      </c>
      <c r="AT216" s="149" t="s">
        <v>197</v>
      </c>
      <c r="AU216" s="149" t="s">
        <v>81</v>
      </c>
      <c r="AY216" s="16" t="s">
        <v>195</v>
      </c>
      <c r="BE216" s="150">
        <f>IF(N216="základní",J216,0)</f>
        <v>0</v>
      </c>
      <c r="BF216" s="150">
        <f>IF(N216="snížená",J216,0)</f>
        <v>0</v>
      </c>
      <c r="BG216" s="150">
        <f>IF(N216="zákl. přenesená",J216,0)</f>
        <v>0</v>
      </c>
      <c r="BH216" s="150">
        <f>IF(N216="sníž. přenesená",J216,0)</f>
        <v>0</v>
      </c>
      <c r="BI216" s="150">
        <f>IF(N216="nulová",J216,0)</f>
        <v>0</v>
      </c>
      <c r="BJ216" s="16" t="s">
        <v>79</v>
      </c>
      <c r="BK216" s="150">
        <f>ROUND(I216*H216,2)</f>
        <v>0</v>
      </c>
      <c r="BL216" s="16" t="s">
        <v>201</v>
      </c>
      <c r="BM216" s="149" t="s">
        <v>1890</v>
      </c>
    </row>
    <row r="217" spans="2:51" s="14" customFormat="1" ht="12">
      <c r="B217" s="166"/>
      <c r="D217" s="152" t="s">
        <v>203</v>
      </c>
      <c r="E217" s="167" t="s">
        <v>1</v>
      </c>
      <c r="F217" s="168" t="s">
        <v>362</v>
      </c>
      <c r="H217" s="167" t="s">
        <v>1</v>
      </c>
      <c r="I217" s="169"/>
      <c r="L217" s="166"/>
      <c r="M217" s="170"/>
      <c r="T217" s="171"/>
      <c r="AT217" s="167" t="s">
        <v>203</v>
      </c>
      <c r="AU217" s="167" t="s">
        <v>81</v>
      </c>
      <c r="AV217" s="14" t="s">
        <v>79</v>
      </c>
      <c r="AW217" s="14" t="s">
        <v>29</v>
      </c>
      <c r="AX217" s="14" t="s">
        <v>72</v>
      </c>
      <c r="AY217" s="167" t="s">
        <v>195</v>
      </c>
    </row>
    <row r="218" spans="2:51" s="14" customFormat="1" ht="12">
      <c r="B218" s="166"/>
      <c r="D218" s="152" t="s">
        <v>203</v>
      </c>
      <c r="E218" s="167" t="s">
        <v>1</v>
      </c>
      <c r="F218" s="168" t="s">
        <v>1891</v>
      </c>
      <c r="H218" s="167" t="s">
        <v>1</v>
      </c>
      <c r="I218" s="169"/>
      <c r="L218" s="166"/>
      <c r="M218" s="170"/>
      <c r="T218" s="171"/>
      <c r="AT218" s="167" t="s">
        <v>203</v>
      </c>
      <c r="AU218" s="167" t="s">
        <v>81</v>
      </c>
      <c r="AV218" s="14" t="s">
        <v>79</v>
      </c>
      <c r="AW218" s="14" t="s">
        <v>29</v>
      </c>
      <c r="AX218" s="14" t="s">
        <v>72</v>
      </c>
      <c r="AY218" s="167" t="s">
        <v>195</v>
      </c>
    </row>
    <row r="219" spans="2:51" s="12" customFormat="1" ht="12">
      <c r="B219" s="151"/>
      <c r="D219" s="152" t="s">
        <v>203</v>
      </c>
      <c r="E219" s="153" t="s">
        <v>1</v>
      </c>
      <c r="F219" s="154" t="s">
        <v>1892</v>
      </c>
      <c r="H219" s="155">
        <v>14.6</v>
      </c>
      <c r="I219" s="156"/>
      <c r="L219" s="151"/>
      <c r="M219" s="157"/>
      <c r="T219" s="158"/>
      <c r="AT219" s="153" t="s">
        <v>203</v>
      </c>
      <c r="AU219" s="153" t="s">
        <v>81</v>
      </c>
      <c r="AV219" s="12" t="s">
        <v>81</v>
      </c>
      <c r="AW219" s="12" t="s">
        <v>29</v>
      </c>
      <c r="AX219" s="12" t="s">
        <v>72</v>
      </c>
      <c r="AY219" s="153" t="s">
        <v>195</v>
      </c>
    </row>
    <row r="220" spans="2:51" s="12" customFormat="1" ht="12">
      <c r="B220" s="151"/>
      <c r="D220" s="152" t="s">
        <v>203</v>
      </c>
      <c r="E220" s="153" t="s">
        <v>1</v>
      </c>
      <c r="F220" s="154" t="s">
        <v>1893</v>
      </c>
      <c r="H220" s="155">
        <v>9.2</v>
      </c>
      <c r="I220" s="156"/>
      <c r="L220" s="151"/>
      <c r="M220" s="157"/>
      <c r="T220" s="158"/>
      <c r="AT220" s="153" t="s">
        <v>203</v>
      </c>
      <c r="AU220" s="153" t="s">
        <v>81</v>
      </c>
      <c r="AV220" s="12" t="s">
        <v>81</v>
      </c>
      <c r="AW220" s="12" t="s">
        <v>29</v>
      </c>
      <c r="AX220" s="12" t="s">
        <v>72</v>
      </c>
      <c r="AY220" s="153" t="s">
        <v>195</v>
      </c>
    </row>
    <row r="221" spans="2:51" s="13" customFormat="1" ht="12">
      <c r="B221" s="159"/>
      <c r="D221" s="152" t="s">
        <v>203</v>
      </c>
      <c r="E221" s="160" t="s">
        <v>1</v>
      </c>
      <c r="F221" s="161" t="s">
        <v>205</v>
      </c>
      <c r="H221" s="162">
        <v>23.8</v>
      </c>
      <c r="I221" s="163"/>
      <c r="L221" s="159"/>
      <c r="M221" s="164"/>
      <c r="T221" s="165"/>
      <c r="AT221" s="160" t="s">
        <v>203</v>
      </c>
      <c r="AU221" s="160" t="s">
        <v>81</v>
      </c>
      <c r="AV221" s="13" t="s">
        <v>201</v>
      </c>
      <c r="AW221" s="13" t="s">
        <v>29</v>
      </c>
      <c r="AX221" s="13" t="s">
        <v>79</v>
      </c>
      <c r="AY221" s="160" t="s">
        <v>195</v>
      </c>
    </row>
    <row r="222" spans="2:65" s="1" customFormat="1" ht="16.5" customHeight="1">
      <c r="B222" s="136"/>
      <c r="C222" s="172" t="s">
        <v>306</v>
      </c>
      <c r="D222" s="172" t="s">
        <v>229</v>
      </c>
      <c r="E222" s="173" t="s">
        <v>1894</v>
      </c>
      <c r="F222" s="174" t="s">
        <v>1895</v>
      </c>
      <c r="G222" s="175" t="s">
        <v>223</v>
      </c>
      <c r="H222" s="176">
        <v>23.8</v>
      </c>
      <c r="I222" s="177"/>
      <c r="J222" s="178">
        <f>ROUND(I222*H222,2)</f>
        <v>0</v>
      </c>
      <c r="K222" s="179"/>
      <c r="L222" s="180"/>
      <c r="M222" s="181" t="s">
        <v>1</v>
      </c>
      <c r="N222" s="182" t="s">
        <v>37</v>
      </c>
      <c r="P222" s="147">
        <f>O222*H222</f>
        <v>0</v>
      </c>
      <c r="Q222" s="147">
        <v>0.087</v>
      </c>
      <c r="R222" s="147">
        <f>Q222*H222</f>
        <v>2.0705999999999998</v>
      </c>
      <c r="S222" s="147">
        <v>0</v>
      </c>
      <c r="T222" s="148">
        <f>S222*H222</f>
        <v>0</v>
      </c>
      <c r="AR222" s="149" t="s">
        <v>233</v>
      </c>
      <c r="AT222" s="149" t="s">
        <v>229</v>
      </c>
      <c r="AU222" s="149" t="s">
        <v>81</v>
      </c>
      <c r="AY222" s="16" t="s">
        <v>195</v>
      </c>
      <c r="BE222" s="150">
        <f>IF(N222="základní",J222,0)</f>
        <v>0</v>
      </c>
      <c r="BF222" s="150">
        <f>IF(N222="snížená",J222,0)</f>
        <v>0</v>
      </c>
      <c r="BG222" s="150">
        <f>IF(N222="zákl. přenesená",J222,0)</f>
        <v>0</v>
      </c>
      <c r="BH222" s="150">
        <f>IF(N222="sníž. přenesená",J222,0)</f>
        <v>0</v>
      </c>
      <c r="BI222" s="150">
        <f>IF(N222="nulová",J222,0)</f>
        <v>0</v>
      </c>
      <c r="BJ222" s="16" t="s">
        <v>79</v>
      </c>
      <c r="BK222" s="150">
        <f>ROUND(I222*H222,2)</f>
        <v>0</v>
      </c>
      <c r="BL222" s="16" t="s">
        <v>201</v>
      </c>
      <c r="BM222" s="149" t="s">
        <v>1896</v>
      </c>
    </row>
    <row r="223" spans="2:65" s="1" customFormat="1" ht="24.2" customHeight="1">
      <c r="B223" s="136"/>
      <c r="C223" s="137" t="s">
        <v>311</v>
      </c>
      <c r="D223" s="137" t="s">
        <v>197</v>
      </c>
      <c r="E223" s="138" t="s">
        <v>1897</v>
      </c>
      <c r="F223" s="139" t="s">
        <v>1898</v>
      </c>
      <c r="G223" s="140" t="s">
        <v>288</v>
      </c>
      <c r="H223" s="141">
        <v>29428.322</v>
      </c>
      <c r="I223" s="142"/>
      <c r="J223" s="143">
        <f>ROUND(I223*H223,2)</f>
        <v>0</v>
      </c>
      <c r="K223" s="144"/>
      <c r="L223" s="31"/>
      <c r="M223" s="145" t="s">
        <v>1</v>
      </c>
      <c r="N223" s="146" t="s">
        <v>37</v>
      </c>
      <c r="P223" s="147">
        <f>O223*H223</f>
        <v>0</v>
      </c>
      <c r="Q223" s="147">
        <v>0.00085</v>
      </c>
      <c r="R223" s="147">
        <f>Q223*H223</f>
        <v>25.014073699999997</v>
      </c>
      <c r="S223" s="147">
        <v>0</v>
      </c>
      <c r="T223" s="148">
        <f>S223*H223</f>
        <v>0</v>
      </c>
      <c r="AR223" s="149" t="s">
        <v>201</v>
      </c>
      <c r="AT223" s="149" t="s">
        <v>197</v>
      </c>
      <c r="AU223" s="149" t="s">
        <v>81</v>
      </c>
      <c r="AY223" s="16" t="s">
        <v>195</v>
      </c>
      <c r="BE223" s="150">
        <f>IF(N223="základní",J223,0)</f>
        <v>0</v>
      </c>
      <c r="BF223" s="150">
        <f>IF(N223="snížená",J223,0)</f>
        <v>0</v>
      </c>
      <c r="BG223" s="150">
        <f>IF(N223="zákl. přenesená",J223,0)</f>
        <v>0</v>
      </c>
      <c r="BH223" s="150">
        <f>IF(N223="sníž. přenesená",J223,0)</f>
        <v>0</v>
      </c>
      <c r="BI223" s="150">
        <f>IF(N223="nulová",J223,0)</f>
        <v>0</v>
      </c>
      <c r="BJ223" s="16" t="s">
        <v>79</v>
      </c>
      <c r="BK223" s="150">
        <f>ROUND(I223*H223,2)</f>
        <v>0</v>
      </c>
      <c r="BL223" s="16" t="s">
        <v>201</v>
      </c>
      <c r="BM223" s="149" t="s">
        <v>1899</v>
      </c>
    </row>
    <row r="224" spans="2:51" s="14" customFormat="1" ht="12">
      <c r="B224" s="166"/>
      <c r="D224" s="152" t="s">
        <v>203</v>
      </c>
      <c r="E224" s="167" t="s">
        <v>1</v>
      </c>
      <c r="F224" s="168" t="s">
        <v>362</v>
      </c>
      <c r="H224" s="167" t="s">
        <v>1</v>
      </c>
      <c r="I224" s="169"/>
      <c r="L224" s="166"/>
      <c r="M224" s="170"/>
      <c r="T224" s="171"/>
      <c r="AT224" s="167" t="s">
        <v>203</v>
      </c>
      <c r="AU224" s="167" t="s">
        <v>81</v>
      </c>
      <c r="AV224" s="14" t="s">
        <v>79</v>
      </c>
      <c r="AW224" s="14" t="s">
        <v>29</v>
      </c>
      <c r="AX224" s="14" t="s">
        <v>72</v>
      </c>
      <c r="AY224" s="167" t="s">
        <v>195</v>
      </c>
    </row>
    <row r="225" spans="2:51" s="14" customFormat="1" ht="12">
      <c r="B225" s="166"/>
      <c r="D225" s="152" t="s">
        <v>203</v>
      </c>
      <c r="E225" s="167" t="s">
        <v>1</v>
      </c>
      <c r="F225" s="168" t="s">
        <v>1900</v>
      </c>
      <c r="H225" s="167" t="s">
        <v>1</v>
      </c>
      <c r="I225" s="169"/>
      <c r="L225" s="166"/>
      <c r="M225" s="170"/>
      <c r="T225" s="171"/>
      <c r="AT225" s="167" t="s">
        <v>203</v>
      </c>
      <c r="AU225" s="167" t="s">
        <v>81</v>
      </c>
      <c r="AV225" s="14" t="s">
        <v>79</v>
      </c>
      <c r="AW225" s="14" t="s">
        <v>29</v>
      </c>
      <c r="AX225" s="14" t="s">
        <v>72</v>
      </c>
      <c r="AY225" s="167" t="s">
        <v>195</v>
      </c>
    </row>
    <row r="226" spans="2:51" s="12" customFormat="1" ht="12">
      <c r="B226" s="151"/>
      <c r="D226" s="152" t="s">
        <v>203</v>
      </c>
      <c r="E226" s="153" t="s">
        <v>1</v>
      </c>
      <c r="F226" s="154" t="s">
        <v>1901</v>
      </c>
      <c r="H226" s="155">
        <v>4907.44</v>
      </c>
      <c r="I226" s="156"/>
      <c r="L226" s="151"/>
      <c r="M226" s="157"/>
      <c r="T226" s="158"/>
      <c r="AT226" s="153" t="s">
        <v>203</v>
      </c>
      <c r="AU226" s="153" t="s">
        <v>81</v>
      </c>
      <c r="AV226" s="12" t="s">
        <v>81</v>
      </c>
      <c r="AW226" s="12" t="s">
        <v>29</v>
      </c>
      <c r="AX226" s="12" t="s">
        <v>72</v>
      </c>
      <c r="AY226" s="153" t="s">
        <v>195</v>
      </c>
    </row>
    <row r="227" spans="2:51" s="12" customFormat="1" ht="12">
      <c r="B227" s="151"/>
      <c r="D227" s="152" t="s">
        <v>203</v>
      </c>
      <c r="E227" s="153" t="s">
        <v>1</v>
      </c>
      <c r="F227" s="154" t="s">
        <v>1902</v>
      </c>
      <c r="H227" s="155">
        <v>436.18</v>
      </c>
      <c r="I227" s="156"/>
      <c r="L227" s="151"/>
      <c r="M227" s="157"/>
      <c r="T227" s="158"/>
      <c r="AT227" s="153" t="s">
        <v>203</v>
      </c>
      <c r="AU227" s="153" t="s">
        <v>81</v>
      </c>
      <c r="AV227" s="12" t="s">
        <v>81</v>
      </c>
      <c r="AW227" s="12" t="s">
        <v>29</v>
      </c>
      <c r="AX227" s="12" t="s">
        <v>72</v>
      </c>
      <c r="AY227" s="153" t="s">
        <v>195</v>
      </c>
    </row>
    <row r="228" spans="2:51" s="12" customFormat="1" ht="12">
      <c r="B228" s="151"/>
      <c r="D228" s="152" t="s">
        <v>203</v>
      </c>
      <c r="E228" s="153" t="s">
        <v>1</v>
      </c>
      <c r="F228" s="154" t="s">
        <v>1903</v>
      </c>
      <c r="H228" s="155">
        <v>1463.05</v>
      </c>
      <c r="I228" s="156"/>
      <c r="L228" s="151"/>
      <c r="M228" s="157"/>
      <c r="T228" s="158"/>
      <c r="AT228" s="153" t="s">
        <v>203</v>
      </c>
      <c r="AU228" s="153" t="s">
        <v>81</v>
      </c>
      <c r="AV228" s="12" t="s">
        <v>81</v>
      </c>
      <c r="AW228" s="12" t="s">
        <v>29</v>
      </c>
      <c r="AX228" s="12" t="s">
        <v>72</v>
      </c>
      <c r="AY228" s="153" t="s">
        <v>195</v>
      </c>
    </row>
    <row r="229" spans="2:51" s="12" customFormat="1" ht="12">
      <c r="B229" s="151"/>
      <c r="D229" s="152" t="s">
        <v>203</v>
      </c>
      <c r="E229" s="153" t="s">
        <v>1</v>
      </c>
      <c r="F229" s="154" t="s">
        <v>1904</v>
      </c>
      <c r="H229" s="155">
        <v>1995.8</v>
      </c>
      <c r="I229" s="156"/>
      <c r="L229" s="151"/>
      <c r="M229" s="157"/>
      <c r="T229" s="158"/>
      <c r="AT229" s="153" t="s">
        <v>203</v>
      </c>
      <c r="AU229" s="153" t="s">
        <v>81</v>
      </c>
      <c r="AV229" s="12" t="s">
        <v>81</v>
      </c>
      <c r="AW229" s="12" t="s">
        <v>29</v>
      </c>
      <c r="AX229" s="12" t="s">
        <v>72</v>
      </c>
      <c r="AY229" s="153" t="s">
        <v>195</v>
      </c>
    </row>
    <row r="230" spans="2:51" s="12" customFormat="1" ht="12">
      <c r="B230" s="151"/>
      <c r="D230" s="152" t="s">
        <v>203</v>
      </c>
      <c r="E230" s="153" t="s">
        <v>1</v>
      </c>
      <c r="F230" s="154" t="s">
        <v>1905</v>
      </c>
      <c r="H230" s="155">
        <v>206.4</v>
      </c>
      <c r="I230" s="156"/>
      <c r="L230" s="151"/>
      <c r="M230" s="157"/>
      <c r="T230" s="158"/>
      <c r="AT230" s="153" t="s">
        <v>203</v>
      </c>
      <c r="AU230" s="153" t="s">
        <v>81</v>
      </c>
      <c r="AV230" s="12" t="s">
        <v>81</v>
      </c>
      <c r="AW230" s="12" t="s">
        <v>29</v>
      </c>
      <c r="AX230" s="12" t="s">
        <v>72</v>
      </c>
      <c r="AY230" s="153" t="s">
        <v>195</v>
      </c>
    </row>
    <row r="231" spans="2:51" s="12" customFormat="1" ht="12">
      <c r="B231" s="151"/>
      <c r="D231" s="152" t="s">
        <v>203</v>
      </c>
      <c r="E231" s="153" t="s">
        <v>1</v>
      </c>
      <c r="F231" s="154" t="s">
        <v>1906</v>
      </c>
      <c r="H231" s="155">
        <v>1647.08</v>
      </c>
      <c r="I231" s="156"/>
      <c r="L231" s="151"/>
      <c r="M231" s="157"/>
      <c r="T231" s="158"/>
      <c r="AT231" s="153" t="s">
        <v>203</v>
      </c>
      <c r="AU231" s="153" t="s">
        <v>81</v>
      </c>
      <c r="AV231" s="12" t="s">
        <v>81</v>
      </c>
      <c r="AW231" s="12" t="s">
        <v>29</v>
      </c>
      <c r="AX231" s="12" t="s">
        <v>72</v>
      </c>
      <c r="AY231" s="153" t="s">
        <v>195</v>
      </c>
    </row>
    <row r="232" spans="2:51" s="12" customFormat="1" ht="12">
      <c r="B232" s="151"/>
      <c r="D232" s="152" t="s">
        <v>203</v>
      </c>
      <c r="E232" s="153" t="s">
        <v>1</v>
      </c>
      <c r="F232" s="154" t="s">
        <v>1907</v>
      </c>
      <c r="H232" s="155">
        <v>377.65</v>
      </c>
      <c r="I232" s="156"/>
      <c r="L232" s="151"/>
      <c r="M232" s="157"/>
      <c r="T232" s="158"/>
      <c r="AT232" s="153" t="s">
        <v>203</v>
      </c>
      <c r="AU232" s="153" t="s">
        <v>81</v>
      </c>
      <c r="AV232" s="12" t="s">
        <v>81</v>
      </c>
      <c r="AW232" s="12" t="s">
        <v>29</v>
      </c>
      <c r="AX232" s="12" t="s">
        <v>72</v>
      </c>
      <c r="AY232" s="153" t="s">
        <v>195</v>
      </c>
    </row>
    <row r="233" spans="2:51" s="12" customFormat="1" ht="12">
      <c r="B233" s="151"/>
      <c r="D233" s="152" t="s">
        <v>203</v>
      </c>
      <c r="E233" s="153" t="s">
        <v>1</v>
      </c>
      <c r="F233" s="154" t="s">
        <v>1908</v>
      </c>
      <c r="H233" s="155">
        <v>973.48</v>
      </c>
      <c r="I233" s="156"/>
      <c r="L233" s="151"/>
      <c r="M233" s="157"/>
      <c r="T233" s="158"/>
      <c r="AT233" s="153" t="s">
        <v>203</v>
      </c>
      <c r="AU233" s="153" t="s">
        <v>81</v>
      </c>
      <c r="AV233" s="12" t="s">
        <v>81</v>
      </c>
      <c r="AW233" s="12" t="s">
        <v>29</v>
      </c>
      <c r="AX233" s="12" t="s">
        <v>72</v>
      </c>
      <c r="AY233" s="153" t="s">
        <v>195</v>
      </c>
    </row>
    <row r="234" spans="2:51" s="12" customFormat="1" ht="12">
      <c r="B234" s="151"/>
      <c r="D234" s="152" t="s">
        <v>203</v>
      </c>
      <c r="E234" s="153" t="s">
        <v>1</v>
      </c>
      <c r="F234" s="154" t="s">
        <v>1909</v>
      </c>
      <c r="H234" s="155">
        <v>991.3</v>
      </c>
      <c r="I234" s="156"/>
      <c r="L234" s="151"/>
      <c r="M234" s="157"/>
      <c r="T234" s="158"/>
      <c r="AT234" s="153" t="s">
        <v>203</v>
      </c>
      <c r="AU234" s="153" t="s">
        <v>81</v>
      </c>
      <c r="AV234" s="12" t="s">
        <v>81</v>
      </c>
      <c r="AW234" s="12" t="s">
        <v>29</v>
      </c>
      <c r="AX234" s="12" t="s">
        <v>72</v>
      </c>
      <c r="AY234" s="153" t="s">
        <v>195</v>
      </c>
    </row>
    <row r="235" spans="2:51" s="12" customFormat="1" ht="12">
      <c r="B235" s="151"/>
      <c r="D235" s="152" t="s">
        <v>203</v>
      </c>
      <c r="E235" s="153" t="s">
        <v>1</v>
      </c>
      <c r="F235" s="154" t="s">
        <v>1910</v>
      </c>
      <c r="H235" s="155">
        <v>2314.88</v>
      </c>
      <c r="I235" s="156"/>
      <c r="L235" s="151"/>
      <c r="M235" s="157"/>
      <c r="T235" s="158"/>
      <c r="AT235" s="153" t="s">
        <v>203</v>
      </c>
      <c r="AU235" s="153" t="s">
        <v>81</v>
      </c>
      <c r="AV235" s="12" t="s">
        <v>81</v>
      </c>
      <c r="AW235" s="12" t="s">
        <v>29</v>
      </c>
      <c r="AX235" s="12" t="s">
        <v>72</v>
      </c>
      <c r="AY235" s="153" t="s">
        <v>195</v>
      </c>
    </row>
    <row r="236" spans="2:51" s="12" customFormat="1" ht="12">
      <c r="B236" s="151"/>
      <c r="D236" s="152" t="s">
        <v>203</v>
      </c>
      <c r="E236" s="153" t="s">
        <v>1</v>
      </c>
      <c r="F236" s="154" t="s">
        <v>1911</v>
      </c>
      <c r="H236" s="155">
        <v>231.77</v>
      </c>
      <c r="I236" s="156"/>
      <c r="L236" s="151"/>
      <c r="M236" s="157"/>
      <c r="T236" s="158"/>
      <c r="AT236" s="153" t="s">
        <v>203</v>
      </c>
      <c r="AU236" s="153" t="s">
        <v>81</v>
      </c>
      <c r="AV236" s="12" t="s">
        <v>81</v>
      </c>
      <c r="AW236" s="12" t="s">
        <v>29</v>
      </c>
      <c r="AX236" s="12" t="s">
        <v>72</v>
      </c>
      <c r="AY236" s="153" t="s">
        <v>195</v>
      </c>
    </row>
    <row r="237" spans="2:51" s="12" customFormat="1" ht="12">
      <c r="B237" s="151"/>
      <c r="D237" s="152" t="s">
        <v>203</v>
      </c>
      <c r="E237" s="153" t="s">
        <v>1</v>
      </c>
      <c r="F237" s="154" t="s">
        <v>1912</v>
      </c>
      <c r="H237" s="155">
        <v>554.3</v>
      </c>
      <c r="I237" s="156"/>
      <c r="L237" s="151"/>
      <c r="M237" s="157"/>
      <c r="T237" s="158"/>
      <c r="AT237" s="153" t="s">
        <v>203</v>
      </c>
      <c r="AU237" s="153" t="s">
        <v>81</v>
      </c>
      <c r="AV237" s="12" t="s">
        <v>81</v>
      </c>
      <c r="AW237" s="12" t="s">
        <v>29</v>
      </c>
      <c r="AX237" s="12" t="s">
        <v>72</v>
      </c>
      <c r="AY237" s="153" t="s">
        <v>195</v>
      </c>
    </row>
    <row r="238" spans="2:51" s="12" customFormat="1" ht="12">
      <c r="B238" s="151"/>
      <c r="D238" s="152" t="s">
        <v>203</v>
      </c>
      <c r="E238" s="153" t="s">
        <v>1</v>
      </c>
      <c r="F238" s="154" t="s">
        <v>1913</v>
      </c>
      <c r="H238" s="155">
        <v>649.8</v>
      </c>
      <c r="I238" s="156"/>
      <c r="L238" s="151"/>
      <c r="M238" s="157"/>
      <c r="T238" s="158"/>
      <c r="AT238" s="153" t="s">
        <v>203</v>
      </c>
      <c r="AU238" s="153" t="s">
        <v>81</v>
      </c>
      <c r="AV238" s="12" t="s">
        <v>81</v>
      </c>
      <c r="AW238" s="12" t="s">
        <v>29</v>
      </c>
      <c r="AX238" s="12" t="s">
        <v>72</v>
      </c>
      <c r="AY238" s="153" t="s">
        <v>195</v>
      </c>
    </row>
    <row r="239" spans="2:51" s="12" customFormat="1" ht="12">
      <c r="B239" s="151"/>
      <c r="D239" s="152" t="s">
        <v>203</v>
      </c>
      <c r="E239" s="153" t="s">
        <v>1</v>
      </c>
      <c r="F239" s="154" t="s">
        <v>1914</v>
      </c>
      <c r="H239" s="155">
        <v>1399.9</v>
      </c>
      <c r="I239" s="156"/>
      <c r="L239" s="151"/>
      <c r="M239" s="157"/>
      <c r="T239" s="158"/>
      <c r="AT239" s="153" t="s">
        <v>203</v>
      </c>
      <c r="AU239" s="153" t="s">
        <v>81</v>
      </c>
      <c r="AV239" s="12" t="s">
        <v>81</v>
      </c>
      <c r="AW239" s="12" t="s">
        <v>29</v>
      </c>
      <c r="AX239" s="12" t="s">
        <v>72</v>
      </c>
      <c r="AY239" s="153" t="s">
        <v>195</v>
      </c>
    </row>
    <row r="240" spans="2:51" s="12" customFormat="1" ht="12">
      <c r="B240" s="151"/>
      <c r="D240" s="152" t="s">
        <v>203</v>
      </c>
      <c r="E240" s="153" t="s">
        <v>1</v>
      </c>
      <c r="F240" s="154" t="s">
        <v>1915</v>
      </c>
      <c r="H240" s="155">
        <v>33.48</v>
      </c>
      <c r="I240" s="156"/>
      <c r="L240" s="151"/>
      <c r="M240" s="157"/>
      <c r="T240" s="158"/>
      <c r="AT240" s="153" t="s">
        <v>203</v>
      </c>
      <c r="AU240" s="153" t="s">
        <v>81</v>
      </c>
      <c r="AV240" s="12" t="s">
        <v>81</v>
      </c>
      <c r="AW240" s="12" t="s">
        <v>29</v>
      </c>
      <c r="AX240" s="12" t="s">
        <v>72</v>
      </c>
      <c r="AY240" s="153" t="s">
        <v>195</v>
      </c>
    </row>
    <row r="241" spans="2:51" s="12" customFormat="1" ht="12">
      <c r="B241" s="151"/>
      <c r="D241" s="152" t="s">
        <v>203</v>
      </c>
      <c r="E241" s="153" t="s">
        <v>1</v>
      </c>
      <c r="F241" s="154" t="s">
        <v>1916</v>
      </c>
      <c r="H241" s="155">
        <v>161</v>
      </c>
      <c r="I241" s="156"/>
      <c r="L241" s="151"/>
      <c r="M241" s="157"/>
      <c r="T241" s="158"/>
      <c r="AT241" s="153" t="s">
        <v>203</v>
      </c>
      <c r="AU241" s="153" t="s">
        <v>81</v>
      </c>
      <c r="AV241" s="12" t="s">
        <v>81</v>
      </c>
      <c r="AW241" s="12" t="s">
        <v>29</v>
      </c>
      <c r="AX241" s="12" t="s">
        <v>72</v>
      </c>
      <c r="AY241" s="153" t="s">
        <v>195</v>
      </c>
    </row>
    <row r="242" spans="2:51" s="12" customFormat="1" ht="12">
      <c r="B242" s="151"/>
      <c r="D242" s="152" t="s">
        <v>203</v>
      </c>
      <c r="E242" s="153" t="s">
        <v>1</v>
      </c>
      <c r="F242" s="154" t="s">
        <v>1917</v>
      </c>
      <c r="H242" s="155">
        <v>192.74</v>
      </c>
      <c r="I242" s="156"/>
      <c r="L242" s="151"/>
      <c r="M242" s="157"/>
      <c r="T242" s="158"/>
      <c r="AT242" s="153" t="s">
        <v>203</v>
      </c>
      <c r="AU242" s="153" t="s">
        <v>81</v>
      </c>
      <c r="AV242" s="12" t="s">
        <v>81</v>
      </c>
      <c r="AW242" s="12" t="s">
        <v>29</v>
      </c>
      <c r="AX242" s="12" t="s">
        <v>72</v>
      </c>
      <c r="AY242" s="153" t="s">
        <v>195</v>
      </c>
    </row>
    <row r="243" spans="2:51" s="12" customFormat="1" ht="12">
      <c r="B243" s="151"/>
      <c r="D243" s="152" t="s">
        <v>203</v>
      </c>
      <c r="E243" s="153" t="s">
        <v>1</v>
      </c>
      <c r="F243" s="154" t="s">
        <v>1918</v>
      </c>
      <c r="H243" s="155">
        <v>90.3</v>
      </c>
      <c r="I243" s="156"/>
      <c r="L243" s="151"/>
      <c r="M243" s="157"/>
      <c r="T243" s="158"/>
      <c r="AT243" s="153" t="s">
        <v>203</v>
      </c>
      <c r="AU243" s="153" t="s">
        <v>81</v>
      </c>
      <c r="AV243" s="12" t="s">
        <v>81</v>
      </c>
      <c r="AW243" s="12" t="s">
        <v>29</v>
      </c>
      <c r="AX243" s="12" t="s">
        <v>72</v>
      </c>
      <c r="AY243" s="153" t="s">
        <v>195</v>
      </c>
    </row>
    <row r="244" spans="2:51" s="12" customFormat="1" ht="12">
      <c r="B244" s="151"/>
      <c r="D244" s="152" t="s">
        <v>203</v>
      </c>
      <c r="E244" s="153" t="s">
        <v>1</v>
      </c>
      <c r="F244" s="154" t="s">
        <v>1919</v>
      </c>
      <c r="H244" s="155">
        <v>332.76</v>
      </c>
      <c r="I244" s="156"/>
      <c r="L244" s="151"/>
      <c r="M244" s="157"/>
      <c r="T244" s="158"/>
      <c r="AT244" s="153" t="s">
        <v>203</v>
      </c>
      <c r="AU244" s="153" t="s">
        <v>81</v>
      </c>
      <c r="AV244" s="12" t="s">
        <v>81</v>
      </c>
      <c r="AW244" s="12" t="s">
        <v>29</v>
      </c>
      <c r="AX244" s="12" t="s">
        <v>72</v>
      </c>
      <c r="AY244" s="153" t="s">
        <v>195</v>
      </c>
    </row>
    <row r="245" spans="2:51" s="12" customFormat="1" ht="12">
      <c r="B245" s="151"/>
      <c r="D245" s="152" t="s">
        <v>203</v>
      </c>
      <c r="E245" s="153" t="s">
        <v>1</v>
      </c>
      <c r="F245" s="154" t="s">
        <v>1920</v>
      </c>
      <c r="H245" s="155">
        <v>917.15</v>
      </c>
      <c r="I245" s="156"/>
      <c r="L245" s="151"/>
      <c r="M245" s="157"/>
      <c r="T245" s="158"/>
      <c r="AT245" s="153" t="s">
        <v>203</v>
      </c>
      <c r="AU245" s="153" t="s">
        <v>81</v>
      </c>
      <c r="AV245" s="12" t="s">
        <v>81</v>
      </c>
      <c r="AW245" s="12" t="s">
        <v>29</v>
      </c>
      <c r="AX245" s="12" t="s">
        <v>72</v>
      </c>
      <c r="AY245" s="153" t="s">
        <v>195</v>
      </c>
    </row>
    <row r="246" spans="2:51" s="12" customFormat="1" ht="12">
      <c r="B246" s="151"/>
      <c r="D246" s="152" t="s">
        <v>203</v>
      </c>
      <c r="E246" s="153" t="s">
        <v>1</v>
      </c>
      <c r="F246" s="154" t="s">
        <v>1921</v>
      </c>
      <c r="H246" s="155">
        <v>412.36</v>
      </c>
      <c r="I246" s="156"/>
      <c r="L246" s="151"/>
      <c r="M246" s="157"/>
      <c r="T246" s="158"/>
      <c r="AT246" s="153" t="s">
        <v>203</v>
      </c>
      <c r="AU246" s="153" t="s">
        <v>81</v>
      </c>
      <c r="AV246" s="12" t="s">
        <v>81</v>
      </c>
      <c r="AW246" s="12" t="s">
        <v>29</v>
      </c>
      <c r="AX246" s="12" t="s">
        <v>72</v>
      </c>
      <c r="AY246" s="153" t="s">
        <v>195</v>
      </c>
    </row>
    <row r="247" spans="2:51" s="12" customFormat="1" ht="12">
      <c r="B247" s="151"/>
      <c r="D247" s="152" t="s">
        <v>203</v>
      </c>
      <c r="E247" s="153" t="s">
        <v>1</v>
      </c>
      <c r="F247" s="154" t="s">
        <v>1922</v>
      </c>
      <c r="H247" s="155">
        <v>1734.44</v>
      </c>
      <c r="I247" s="156"/>
      <c r="L247" s="151"/>
      <c r="M247" s="157"/>
      <c r="T247" s="158"/>
      <c r="AT247" s="153" t="s">
        <v>203</v>
      </c>
      <c r="AU247" s="153" t="s">
        <v>81</v>
      </c>
      <c r="AV247" s="12" t="s">
        <v>81</v>
      </c>
      <c r="AW247" s="12" t="s">
        <v>29</v>
      </c>
      <c r="AX247" s="12" t="s">
        <v>72</v>
      </c>
      <c r="AY247" s="153" t="s">
        <v>195</v>
      </c>
    </row>
    <row r="248" spans="2:51" s="12" customFormat="1" ht="12">
      <c r="B248" s="151"/>
      <c r="D248" s="152" t="s">
        <v>203</v>
      </c>
      <c r="E248" s="153" t="s">
        <v>1</v>
      </c>
      <c r="F248" s="154" t="s">
        <v>1923</v>
      </c>
      <c r="H248" s="155">
        <v>621.81</v>
      </c>
      <c r="I248" s="156"/>
      <c r="L248" s="151"/>
      <c r="M248" s="157"/>
      <c r="T248" s="158"/>
      <c r="AT248" s="153" t="s">
        <v>203</v>
      </c>
      <c r="AU248" s="153" t="s">
        <v>81</v>
      </c>
      <c r="AV248" s="12" t="s">
        <v>81</v>
      </c>
      <c r="AW248" s="12" t="s">
        <v>29</v>
      </c>
      <c r="AX248" s="12" t="s">
        <v>72</v>
      </c>
      <c r="AY248" s="153" t="s">
        <v>195</v>
      </c>
    </row>
    <row r="249" spans="2:51" s="12" customFormat="1" ht="12">
      <c r="B249" s="151"/>
      <c r="D249" s="152" t="s">
        <v>203</v>
      </c>
      <c r="E249" s="153" t="s">
        <v>1</v>
      </c>
      <c r="F249" s="154" t="s">
        <v>1924</v>
      </c>
      <c r="H249" s="155">
        <v>270.48</v>
      </c>
      <c r="I249" s="156"/>
      <c r="L249" s="151"/>
      <c r="M249" s="157"/>
      <c r="T249" s="158"/>
      <c r="AT249" s="153" t="s">
        <v>203</v>
      </c>
      <c r="AU249" s="153" t="s">
        <v>81</v>
      </c>
      <c r="AV249" s="12" t="s">
        <v>81</v>
      </c>
      <c r="AW249" s="12" t="s">
        <v>29</v>
      </c>
      <c r="AX249" s="12" t="s">
        <v>72</v>
      </c>
      <c r="AY249" s="153" t="s">
        <v>195</v>
      </c>
    </row>
    <row r="250" spans="2:51" s="12" customFormat="1" ht="12">
      <c r="B250" s="151"/>
      <c r="D250" s="152" t="s">
        <v>203</v>
      </c>
      <c r="E250" s="153" t="s">
        <v>1</v>
      </c>
      <c r="F250" s="154" t="s">
        <v>1925</v>
      </c>
      <c r="H250" s="155">
        <v>1490.4</v>
      </c>
      <c r="I250" s="156"/>
      <c r="L250" s="151"/>
      <c r="M250" s="157"/>
      <c r="T250" s="158"/>
      <c r="AT250" s="153" t="s">
        <v>203</v>
      </c>
      <c r="AU250" s="153" t="s">
        <v>81</v>
      </c>
      <c r="AV250" s="12" t="s">
        <v>81</v>
      </c>
      <c r="AW250" s="12" t="s">
        <v>29</v>
      </c>
      <c r="AX250" s="12" t="s">
        <v>72</v>
      </c>
      <c r="AY250" s="153" t="s">
        <v>195</v>
      </c>
    </row>
    <row r="251" spans="2:51" s="12" customFormat="1" ht="12">
      <c r="B251" s="151"/>
      <c r="D251" s="152" t="s">
        <v>203</v>
      </c>
      <c r="E251" s="153" t="s">
        <v>1</v>
      </c>
      <c r="F251" s="154" t="s">
        <v>1926</v>
      </c>
      <c r="H251" s="155">
        <v>4759.872</v>
      </c>
      <c r="I251" s="156"/>
      <c r="L251" s="151"/>
      <c r="M251" s="157"/>
      <c r="T251" s="158"/>
      <c r="AT251" s="153" t="s">
        <v>203</v>
      </c>
      <c r="AU251" s="153" t="s">
        <v>81</v>
      </c>
      <c r="AV251" s="12" t="s">
        <v>81</v>
      </c>
      <c r="AW251" s="12" t="s">
        <v>29</v>
      </c>
      <c r="AX251" s="12" t="s">
        <v>72</v>
      </c>
      <c r="AY251" s="153" t="s">
        <v>195</v>
      </c>
    </row>
    <row r="252" spans="2:51" s="12" customFormat="1" ht="12">
      <c r="B252" s="151"/>
      <c r="D252" s="152" t="s">
        <v>203</v>
      </c>
      <c r="E252" s="153" t="s">
        <v>1</v>
      </c>
      <c r="F252" s="154" t="s">
        <v>1927</v>
      </c>
      <c r="H252" s="155">
        <v>262.5</v>
      </c>
      <c r="I252" s="156"/>
      <c r="L252" s="151"/>
      <c r="M252" s="157"/>
      <c r="T252" s="158"/>
      <c r="AT252" s="153" t="s">
        <v>203</v>
      </c>
      <c r="AU252" s="153" t="s">
        <v>81</v>
      </c>
      <c r="AV252" s="12" t="s">
        <v>81</v>
      </c>
      <c r="AW252" s="12" t="s">
        <v>29</v>
      </c>
      <c r="AX252" s="12" t="s">
        <v>72</v>
      </c>
      <c r="AY252" s="153" t="s">
        <v>195</v>
      </c>
    </row>
    <row r="253" spans="2:51" s="13" customFormat="1" ht="12">
      <c r="B253" s="159"/>
      <c r="D253" s="152" t="s">
        <v>203</v>
      </c>
      <c r="E253" s="160" t="s">
        <v>1</v>
      </c>
      <c r="F253" s="161" t="s">
        <v>205</v>
      </c>
      <c r="H253" s="162">
        <v>29428.322</v>
      </c>
      <c r="I253" s="163"/>
      <c r="L253" s="159"/>
      <c r="M253" s="164"/>
      <c r="T253" s="165"/>
      <c r="AT253" s="160" t="s">
        <v>203</v>
      </c>
      <c r="AU253" s="160" t="s">
        <v>81</v>
      </c>
      <c r="AV253" s="13" t="s">
        <v>201</v>
      </c>
      <c r="AW253" s="13" t="s">
        <v>29</v>
      </c>
      <c r="AX253" s="13" t="s">
        <v>79</v>
      </c>
      <c r="AY253" s="160" t="s">
        <v>195</v>
      </c>
    </row>
    <row r="254" spans="2:65" s="1" customFormat="1" ht="24.2" customHeight="1">
      <c r="B254" s="136"/>
      <c r="C254" s="137" t="s">
        <v>7</v>
      </c>
      <c r="D254" s="137" t="s">
        <v>197</v>
      </c>
      <c r="E254" s="138" t="s">
        <v>1928</v>
      </c>
      <c r="F254" s="139" t="s">
        <v>1929</v>
      </c>
      <c r="G254" s="140" t="s">
        <v>288</v>
      </c>
      <c r="H254" s="141">
        <v>29428.322</v>
      </c>
      <c r="I254" s="142"/>
      <c r="J254" s="143">
        <f>ROUND(I254*H254,2)</f>
        <v>0</v>
      </c>
      <c r="K254" s="144"/>
      <c r="L254" s="31"/>
      <c r="M254" s="145" t="s">
        <v>1</v>
      </c>
      <c r="N254" s="146" t="s">
        <v>37</v>
      </c>
      <c r="P254" s="147">
        <f>O254*H254</f>
        <v>0</v>
      </c>
      <c r="Q254" s="147">
        <v>0</v>
      </c>
      <c r="R254" s="147">
        <f>Q254*H254</f>
        <v>0</v>
      </c>
      <c r="S254" s="147">
        <v>0</v>
      </c>
      <c r="T254" s="148">
        <f>S254*H254</f>
        <v>0</v>
      </c>
      <c r="AR254" s="149" t="s">
        <v>201</v>
      </c>
      <c r="AT254" s="149" t="s">
        <v>197</v>
      </c>
      <c r="AU254" s="149" t="s">
        <v>81</v>
      </c>
      <c r="AY254" s="16" t="s">
        <v>195</v>
      </c>
      <c r="BE254" s="150">
        <f>IF(N254="základní",J254,0)</f>
        <v>0</v>
      </c>
      <c r="BF254" s="150">
        <f>IF(N254="snížená",J254,0)</f>
        <v>0</v>
      </c>
      <c r="BG254" s="150">
        <f>IF(N254="zákl. přenesená",J254,0)</f>
        <v>0</v>
      </c>
      <c r="BH254" s="150">
        <f>IF(N254="sníž. přenesená",J254,0)</f>
        <v>0</v>
      </c>
      <c r="BI254" s="150">
        <f>IF(N254="nulová",J254,0)</f>
        <v>0</v>
      </c>
      <c r="BJ254" s="16" t="s">
        <v>79</v>
      </c>
      <c r="BK254" s="150">
        <f>ROUND(I254*H254,2)</f>
        <v>0</v>
      </c>
      <c r="BL254" s="16" t="s">
        <v>201</v>
      </c>
      <c r="BM254" s="149" t="s">
        <v>1930</v>
      </c>
    </row>
    <row r="255" spans="2:65" s="1" customFormat="1" ht="21.75" customHeight="1">
      <c r="B255" s="136"/>
      <c r="C255" s="137" t="s">
        <v>320</v>
      </c>
      <c r="D255" s="137" t="s">
        <v>197</v>
      </c>
      <c r="E255" s="138" t="s">
        <v>1931</v>
      </c>
      <c r="F255" s="139" t="s">
        <v>1932</v>
      </c>
      <c r="G255" s="140" t="s">
        <v>288</v>
      </c>
      <c r="H255" s="141">
        <v>68</v>
      </c>
      <c r="I255" s="142"/>
      <c r="J255" s="143">
        <f>ROUND(I255*H255,2)</f>
        <v>0</v>
      </c>
      <c r="K255" s="144"/>
      <c r="L255" s="31"/>
      <c r="M255" s="145" t="s">
        <v>1</v>
      </c>
      <c r="N255" s="146" t="s">
        <v>37</v>
      </c>
      <c r="P255" s="147">
        <f>O255*H255</f>
        <v>0</v>
      </c>
      <c r="Q255" s="147">
        <v>0.0007</v>
      </c>
      <c r="R255" s="147">
        <f>Q255*H255</f>
        <v>0.047599999999999996</v>
      </c>
      <c r="S255" s="147">
        <v>0</v>
      </c>
      <c r="T255" s="148">
        <f>S255*H255</f>
        <v>0</v>
      </c>
      <c r="AR255" s="149" t="s">
        <v>201</v>
      </c>
      <c r="AT255" s="149" t="s">
        <v>197</v>
      </c>
      <c r="AU255" s="149" t="s">
        <v>81</v>
      </c>
      <c r="AY255" s="16" t="s">
        <v>195</v>
      </c>
      <c r="BE255" s="150">
        <f>IF(N255="základní",J255,0)</f>
        <v>0</v>
      </c>
      <c r="BF255" s="150">
        <f>IF(N255="snížená",J255,0)</f>
        <v>0</v>
      </c>
      <c r="BG255" s="150">
        <f>IF(N255="zákl. přenesená",J255,0)</f>
        <v>0</v>
      </c>
      <c r="BH255" s="150">
        <f>IF(N255="sníž. přenesená",J255,0)</f>
        <v>0</v>
      </c>
      <c r="BI255" s="150">
        <f>IF(N255="nulová",J255,0)</f>
        <v>0</v>
      </c>
      <c r="BJ255" s="16" t="s">
        <v>79</v>
      </c>
      <c r="BK255" s="150">
        <f>ROUND(I255*H255,2)</f>
        <v>0</v>
      </c>
      <c r="BL255" s="16" t="s">
        <v>201</v>
      </c>
      <c r="BM255" s="149" t="s">
        <v>1933</v>
      </c>
    </row>
    <row r="256" spans="2:51" s="14" customFormat="1" ht="12">
      <c r="B256" s="166"/>
      <c r="D256" s="152" t="s">
        <v>203</v>
      </c>
      <c r="E256" s="167" t="s">
        <v>1</v>
      </c>
      <c r="F256" s="168" t="s">
        <v>362</v>
      </c>
      <c r="H256" s="167" t="s">
        <v>1</v>
      </c>
      <c r="I256" s="169"/>
      <c r="L256" s="166"/>
      <c r="M256" s="170"/>
      <c r="T256" s="171"/>
      <c r="AT256" s="167" t="s">
        <v>203</v>
      </c>
      <c r="AU256" s="167" t="s">
        <v>81</v>
      </c>
      <c r="AV256" s="14" t="s">
        <v>79</v>
      </c>
      <c r="AW256" s="14" t="s">
        <v>29</v>
      </c>
      <c r="AX256" s="14" t="s">
        <v>72</v>
      </c>
      <c r="AY256" s="167" t="s">
        <v>195</v>
      </c>
    </row>
    <row r="257" spans="2:51" s="14" customFormat="1" ht="12">
      <c r="B257" s="166"/>
      <c r="D257" s="152" t="s">
        <v>203</v>
      </c>
      <c r="E257" s="167" t="s">
        <v>1</v>
      </c>
      <c r="F257" s="168" t="s">
        <v>1838</v>
      </c>
      <c r="H257" s="167" t="s">
        <v>1</v>
      </c>
      <c r="I257" s="169"/>
      <c r="L257" s="166"/>
      <c r="M257" s="170"/>
      <c r="T257" s="171"/>
      <c r="AT257" s="167" t="s">
        <v>203</v>
      </c>
      <c r="AU257" s="167" t="s">
        <v>81</v>
      </c>
      <c r="AV257" s="14" t="s">
        <v>79</v>
      </c>
      <c r="AW257" s="14" t="s">
        <v>29</v>
      </c>
      <c r="AX257" s="14" t="s">
        <v>72</v>
      </c>
      <c r="AY257" s="167" t="s">
        <v>195</v>
      </c>
    </row>
    <row r="258" spans="2:51" s="12" customFormat="1" ht="12">
      <c r="B258" s="151"/>
      <c r="D258" s="152" t="s">
        <v>203</v>
      </c>
      <c r="E258" s="153" t="s">
        <v>1</v>
      </c>
      <c r="F258" s="154" t="s">
        <v>1934</v>
      </c>
      <c r="H258" s="155">
        <v>68</v>
      </c>
      <c r="I258" s="156"/>
      <c r="L258" s="151"/>
      <c r="M258" s="157"/>
      <c r="T258" s="158"/>
      <c r="AT258" s="153" t="s">
        <v>203</v>
      </c>
      <c r="AU258" s="153" t="s">
        <v>81</v>
      </c>
      <c r="AV258" s="12" t="s">
        <v>81</v>
      </c>
      <c r="AW258" s="12" t="s">
        <v>29</v>
      </c>
      <c r="AX258" s="12" t="s">
        <v>72</v>
      </c>
      <c r="AY258" s="153" t="s">
        <v>195</v>
      </c>
    </row>
    <row r="259" spans="2:51" s="13" customFormat="1" ht="12">
      <c r="B259" s="159"/>
      <c r="D259" s="152" t="s">
        <v>203</v>
      </c>
      <c r="E259" s="160" t="s">
        <v>1</v>
      </c>
      <c r="F259" s="161" t="s">
        <v>205</v>
      </c>
      <c r="H259" s="162">
        <v>68</v>
      </c>
      <c r="I259" s="163"/>
      <c r="L259" s="159"/>
      <c r="M259" s="164"/>
      <c r="T259" s="165"/>
      <c r="AT259" s="160" t="s">
        <v>203</v>
      </c>
      <c r="AU259" s="160" t="s">
        <v>81</v>
      </c>
      <c r="AV259" s="13" t="s">
        <v>201</v>
      </c>
      <c r="AW259" s="13" t="s">
        <v>29</v>
      </c>
      <c r="AX259" s="13" t="s">
        <v>79</v>
      </c>
      <c r="AY259" s="160" t="s">
        <v>195</v>
      </c>
    </row>
    <row r="260" spans="2:65" s="1" customFormat="1" ht="21.75" customHeight="1">
      <c r="B260" s="136"/>
      <c r="C260" s="137" t="s">
        <v>325</v>
      </c>
      <c r="D260" s="137" t="s">
        <v>197</v>
      </c>
      <c r="E260" s="138" t="s">
        <v>1935</v>
      </c>
      <c r="F260" s="139" t="s">
        <v>1936</v>
      </c>
      <c r="G260" s="140" t="s">
        <v>288</v>
      </c>
      <c r="H260" s="141">
        <v>84</v>
      </c>
      <c r="I260" s="142"/>
      <c r="J260" s="143">
        <f>ROUND(I260*H260,2)</f>
        <v>0</v>
      </c>
      <c r="K260" s="144"/>
      <c r="L260" s="31"/>
      <c r="M260" s="145" t="s">
        <v>1</v>
      </c>
      <c r="N260" s="146" t="s">
        <v>37</v>
      </c>
      <c r="P260" s="147">
        <f>O260*H260</f>
        <v>0</v>
      </c>
      <c r="Q260" s="147">
        <v>0.00072</v>
      </c>
      <c r="R260" s="147">
        <f>Q260*H260</f>
        <v>0.060480000000000006</v>
      </c>
      <c r="S260" s="147">
        <v>0</v>
      </c>
      <c r="T260" s="148">
        <f>S260*H260</f>
        <v>0</v>
      </c>
      <c r="AR260" s="149" t="s">
        <v>201</v>
      </c>
      <c r="AT260" s="149" t="s">
        <v>197</v>
      </c>
      <c r="AU260" s="149" t="s">
        <v>81</v>
      </c>
      <c r="AY260" s="16" t="s">
        <v>195</v>
      </c>
      <c r="BE260" s="150">
        <f>IF(N260="základní",J260,0)</f>
        <v>0</v>
      </c>
      <c r="BF260" s="150">
        <f>IF(N260="snížená",J260,0)</f>
        <v>0</v>
      </c>
      <c r="BG260" s="150">
        <f>IF(N260="zákl. přenesená",J260,0)</f>
        <v>0</v>
      </c>
      <c r="BH260" s="150">
        <f>IF(N260="sníž. přenesená",J260,0)</f>
        <v>0</v>
      </c>
      <c r="BI260" s="150">
        <f>IF(N260="nulová",J260,0)</f>
        <v>0</v>
      </c>
      <c r="BJ260" s="16" t="s">
        <v>79</v>
      </c>
      <c r="BK260" s="150">
        <f>ROUND(I260*H260,2)</f>
        <v>0</v>
      </c>
      <c r="BL260" s="16" t="s">
        <v>201</v>
      </c>
      <c r="BM260" s="149" t="s">
        <v>1937</v>
      </c>
    </row>
    <row r="261" spans="2:51" s="14" customFormat="1" ht="12">
      <c r="B261" s="166"/>
      <c r="D261" s="152" t="s">
        <v>203</v>
      </c>
      <c r="E261" s="167" t="s">
        <v>1</v>
      </c>
      <c r="F261" s="168" t="s">
        <v>362</v>
      </c>
      <c r="H261" s="167" t="s">
        <v>1</v>
      </c>
      <c r="I261" s="169"/>
      <c r="L261" s="166"/>
      <c r="M261" s="170"/>
      <c r="T261" s="171"/>
      <c r="AT261" s="167" t="s">
        <v>203</v>
      </c>
      <c r="AU261" s="167" t="s">
        <v>81</v>
      </c>
      <c r="AV261" s="14" t="s">
        <v>79</v>
      </c>
      <c r="AW261" s="14" t="s">
        <v>29</v>
      </c>
      <c r="AX261" s="14" t="s">
        <v>72</v>
      </c>
      <c r="AY261" s="167" t="s">
        <v>195</v>
      </c>
    </row>
    <row r="262" spans="2:51" s="14" customFormat="1" ht="12">
      <c r="B262" s="166"/>
      <c r="D262" s="152" t="s">
        <v>203</v>
      </c>
      <c r="E262" s="167" t="s">
        <v>1</v>
      </c>
      <c r="F262" s="168" t="s">
        <v>1838</v>
      </c>
      <c r="H262" s="167" t="s">
        <v>1</v>
      </c>
      <c r="I262" s="169"/>
      <c r="L262" s="166"/>
      <c r="M262" s="170"/>
      <c r="T262" s="171"/>
      <c r="AT262" s="167" t="s">
        <v>203</v>
      </c>
      <c r="AU262" s="167" t="s">
        <v>81</v>
      </c>
      <c r="AV262" s="14" t="s">
        <v>79</v>
      </c>
      <c r="AW262" s="14" t="s">
        <v>29</v>
      </c>
      <c r="AX262" s="14" t="s">
        <v>72</v>
      </c>
      <c r="AY262" s="167" t="s">
        <v>195</v>
      </c>
    </row>
    <row r="263" spans="2:51" s="12" customFormat="1" ht="12">
      <c r="B263" s="151"/>
      <c r="D263" s="152" t="s">
        <v>203</v>
      </c>
      <c r="E263" s="153" t="s">
        <v>1</v>
      </c>
      <c r="F263" s="154" t="s">
        <v>1938</v>
      </c>
      <c r="H263" s="155">
        <v>84</v>
      </c>
      <c r="I263" s="156"/>
      <c r="L263" s="151"/>
      <c r="M263" s="157"/>
      <c r="T263" s="158"/>
      <c r="AT263" s="153" t="s">
        <v>203</v>
      </c>
      <c r="AU263" s="153" t="s">
        <v>81</v>
      </c>
      <c r="AV263" s="12" t="s">
        <v>81</v>
      </c>
      <c r="AW263" s="12" t="s">
        <v>29</v>
      </c>
      <c r="AX263" s="12" t="s">
        <v>72</v>
      </c>
      <c r="AY263" s="153" t="s">
        <v>195</v>
      </c>
    </row>
    <row r="264" spans="2:51" s="13" customFormat="1" ht="12">
      <c r="B264" s="159"/>
      <c r="D264" s="152" t="s">
        <v>203</v>
      </c>
      <c r="E264" s="160" t="s">
        <v>1</v>
      </c>
      <c r="F264" s="161" t="s">
        <v>205</v>
      </c>
      <c r="H264" s="162">
        <v>84</v>
      </c>
      <c r="I264" s="163"/>
      <c r="L264" s="159"/>
      <c r="M264" s="164"/>
      <c r="T264" s="165"/>
      <c r="AT264" s="160" t="s">
        <v>203</v>
      </c>
      <c r="AU264" s="160" t="s">
        <v>81</v>
      </c>
      <c r="AV264" s="13" t="s">
        <v>201</v>
      </c>
      <c r="AW264" s="13" t="s">
        <v>29</v>
      </c>
      <c r="AX264" s="13" t="s">
        <v>79</v>
      </c>
      <c r="AY264" s="160" t="s">
        <v>195</v>
      </c>
    </row>
    <row r="265" spans="2:65" s="1" customFormat="1" ht="16.5" customHeight="1">
      <c r="B265" s="136"/>
      <c r="C265" s="137" t="s">
        <v>330</v>
      </c>
      <c r="D265" s="137" t="s">
        <v>197</v>
      </c>
      <c r="E265" s="138" t="s">
        <v>1939</v>
      </c>
      <c r="F265" s="139" t="s">
        <v>1940</v>
      </c>
      <c r="G265" s="140" t="s">
        <v>288</v>
      </c>
      <c r="H265" s="141">
        <v>68</v>
      </c>
      <c r="I265" s="142"/>
      <c r="J265" s="143">
        <f>ROUND(I265*H265,2)</f>
        <v>0</v>
      </c>
      <c r="K265" s="144"/>
      <c r="L265" s="31"/>
      <c r="M265" s="145" t="s">
        <v>1</v>
      </c>
      <c r="N265" s="146" t="s">
        <v>37</v>
      </c>
      <c r="P265" s="147">
        <f>O265*H265</f>
        <v>0</v>
      </c>
      <c r="Q265" s="147">
        <v>0</v>
      </c>
      <c r="R265" s="147">
        <f>Q265*H265</f>
        <v>0</v>
      </c>
      <c r="S265" s="147">
        <v>0</v>
      </c>
      <c r="T265" s="148">
        <f>S265*H265</f>
        <v>0</v>
      </c>
      <c r="AR265" s="149" t="s">
        <v>201</v>
      </c>
      <c r="AT265" s="149" t="s">
        <v>197</v>
      </c>
      <c r="AU265" s="149" t="s">
        <v>81</v>
      </c>
      <c r="AY265" s="16" t="s">
        <v>195</v>
      </c>
      <c r="BE265" s="150">
        <f>IF(N265="základní",J265,0)</f>
        <v>0</v>
      </c>
      <c r="BF265" s="150">
        <f>IF(N265="snížená",J265,0)</f>
        <v>0</v>
      </c>
      <c r="BG265" s="150">
        <f>IF(N265="zákl. přenesená",J265,0)</f>
        <v>0</v>
      </c>
      <c r="BH265" s="150">
        <f>IF(N265="sníž. přenesená",J265,0)</f>
        <v>0</v>
      </c>
      <c r="BI265" s="150">
        <f>IF(N265="nulová",J265,0)</f>
        <v>0</v>
      </c>
      <c r="BJ265" s="16" t="s">
        <v>79</v>
      </c>
      <c r="BK265" s="150">
        <f>ROUND(I265*H265,2)</f>
        <v>0</v>
      </c>
      <c r="BL265" s="16" t="s">
        <v>201</v>
      </c>
      <c r="BM265" s="149" t="s">
        <v>1941</v>
      </c>
    </row>
    <row r="266" spans="2:65" s="1" customFormat="1" ht="21.75" customHeight="1">
      <c r="B266" s="136"/>
      <c r="C266" s="137" t="s">
        <v>335</v>
      </c>
      <c r="D266" s="137" t="s">
        <v>197</v>
      </c>
      <c r="E266" s="138" t="s">
        <v>1942</v>
      </c>
      <c r="F266" s="139" t="s">
        <v>1943</v>
      </c>
      <c r="G266" s="140" t="s">
        <v>288</v>
      </c>
      <c r="H266" s="141">
        <v>84</v>
      </c>
      <c r="I266" s="142"/>
      <c r="J266" s="143">
        <f>ROUND(I266*H266,2)</f>
        <v>0</v>
      </c>
      <c r="K266" s="144"/>
      <c r="L266" s="31"/>
      <c r="M266" s="145" t="s">
        <v>1</v>
      </c>
      <c r="N266" s="146" t="s">
        <v>37</v>
      </c>
      <c r="P266" s="147">
        <f>O266*H266</f>
        <v>0</v>
      </c>
      <c r="Q266" s="147">
        <v>0</v>
      </c>
      <c r="R266" s="147">
        <f>Q266*H266</f>
        <v>0</v>
      </c>
      <c r="S266" s="147">
        <v>0</v>
      </c>
      <c r="T266" s="148">
        <f>S266*H266</f>
        <v>0</v>
      </c>
      <c r="AR266" s="149" t="s">
        <v>201</v>
      </c>
      <c r="AT266" s="149" t="s">
        <v>197</v>
      </c>
      <c r="AU266" s="149" t="s">
        <v>81</v>
      </c>
      <c r="AY266" s="16" t="s">
        <v>195</v>
      </c>
      <c r="BE266" s="150">
        <f>IF(N266="základní",J266,0)</f>
        <v>0</v>
      </c>
      <c r="BF266" s="150">
        <f>IF(N266="snížená",J266,0)</f>
        <v>0</v>
      </c>
      <c r="BG266" s="150">
        <f>IF(N266="zákl. přenesená",J266,0)</f>
        <v>0</v>
      </c>
      <c r="BH266" s="150">
        <f>IF(N266="sníž. přenesená",J266,0)</f>
        <v>0</v>
      </c>
      <c r="BI266" s="150">
        <f>IF(N266="nulová",J266,0)</f>
        <v>0</v>
      </c>
      <c r="BJ266" s="16" t="s">
        <v>79</v>
      </c>
      <c r="BK266" s="150">
        <f>ROUND(I266*H266,2)</f>
        <v>0</v>
      </c>
      <c r="BL266" s="16" t="s">
        <v>201</v>
      </c>
      <c r="BM266" s="149" t="s">
        <v>1944</v>
      </c>
    </row>
    <row r="267" spans="2:65" s="1" customFormat="1" ht="21.75" customHeight="1">
      <c r="B267" s="136"/>
      <c r="C267" s="137" t="s">
        <v>342</v>
      </c>
      <c r="D267" s="137" t="s">
        <v>197</v>
      </c>
      <c r="E267" s="138" t="s">
        <v>1945</v>
      </c>
      <c r="F267" s="139" t="s">
        <v>1946</v>
      </c>
      <c r="G267" s="140" t="s">
        <v>212</v>
      </c>
      <c r="H267" s="141">
        <v>40.8</v>
      </c>
      <c r="I267" s="142"/>
      <c r="J267" s="143">
        <f>ROUND(I267*H267,2)</f>
        <v>0</v>
      </c>
      <c r="K267" s="144"/>
      <c r="L267" s="31"/>
      <c r="M267" s="145" t="s">
        <v>1</v>
      </c>
      <c r="N267" s="146" t="s">
        <v>37</v>
      </c>
      <c r="P267" s="147">
        <f>O267*H267</f>
        <v>0</v>
      </c>
      <c r="Q267" s="147">
        <v>0.00046</v>
      </c>
      <c r="R267" s="147">
        <f>Q267*H267</f>
        <v>0.018768</v>
      </c>
      <c r="S267" s="147">
        <v>0</v>
      </c>
      <c r="T267" s="148">
        <f>S267*H267</f>
        <v>0</v>
      </c>
      <c r="AR267" s="149" t="s">
        <v>201</v>
      </c>
      <c r="AT267" s="149" t="s">
        <v>197</v>
      </c>
      <c r="AU267" s="149" t="s">
        <v>81</v>
      </c>
      <c r="AY267" s="16" t="s">
        <v>195</v>
      </c>
      <c r="BE267" s="150">
        <f>IF(N267="základní",J267,0)</f>
        <v>0</v>
      </c>
      <c r="BF267" s="150">
        <f>IF(N267="snížená",J267,0)</f>
        <v>0</v>
      </c>
      <c r="BG267" s="150">
        <f>IF(N267="zákl. přenesená",J267,0)</f>
        <v>0</v>
      </c>
      <c r="BH267" s="150">
        <f>IF(N267="sníž. přenesená",J267,0)</f>
        <v>0</v>
      </c>
      <c r="BI267" s="150">
        <f>IF(N267="nulová",J267,0)</f>
        <v>0</v>
      </c>
      <c r="BJ267" s="16" t="s">
        <v>79</v>
      </c>
      <c r="BK267" s="150">
        <f>ROUND(I267*H267,2)</f>
        <v>0</v>
      </c>
      <c r="BL267" s="16" t="s">
        <v>201</v>
      </c>
      <c r="BM267" s="149" t="s">
        <v>1947</v>
      </c>
    </row>
    <row r="268" spans="2:51" s="14" customFormat="1" ht="12">
      <c r="B268" s="166"/>
      <c r="D268" s="152" t="s">
        <v>203</v>
      </c>
      <c r="E268" s="167" t="s">
        <v>1</v>
      </c>
      <c r="F268" s="168" t="s">
        <v>362</v>
      </c>
      <c r="H268" s="167" t="s">
        <v>1</v>
      </c>
      <c r="I268" s="169"/>
      <c r="L268" s="166"/>
      <c r="M268" s="170"/>
      <c r="T268" s="171"/>
      <c r="AT268" s="167" t="s">
        <v>203</v>
      </c>
      <c r="AU268" s="167" t="s">
        <v>81</v>
      </c>
      <c r="AV268" s="14" t="s">
        <v>79</v>
      </c>
      <c r="AW268" s="14" t="s">
        <v>29</v>
      </c>
      <c r="AX268" s="14" t="s">
        <v>72</v>
      </c>
      <c r="AY268" s="167" t="s">
        <v>195</v>
      </c>
    </row>
    <row r="269" spans="2:51" s="14" customFormat="1" ht="12">
      <c r="B269" s="166"/>
      <c r="D269" s="152" t="s">
        <v>203</v>
      </c>
      <c r="E269" s="167" t="s">
        <v>1</v>
      </c>
      <c r="F269" s="168" t="s">
        <v>1838</v>
      </c>
      <c r="H269" s="167" t="s">
        <v>1</v>
      </c>
      <c r="I269" s="169"/>
      <c r="L269" s="166"/>
      <c r="M269" s="170"/>
      <c r="T269" s="171"/>
      <c r="AT269" s="167" t="s">
        <v>203</v>
      </c>
      <c r="AU269" s="167" t="s">
        <v>81</v>
      </c>
      <c r="AV269" s="14" t="s">
        <v>79</v>
      </c>
      <c r="AW269" s="14" t="s">
        <v>29</v>
      </c>
      <c r="AX269" s="14" t="s">
        <v>72</v>
      </c>
      <c r="AY269" s="167" t="s">
        <v>195</v>
      </c>
    </row>
    <row r="270" spans="2:51" s="12" customFormat="1" ht="12">
      <c r="B270" s="151"/>
      <c r="D270" s="152" t="s">
        <v>203</v>
      </c>
      <c r="E270" s="153" t="s">
        <v>1</v>
      </c>
      <c r="F270" s="154" t="s">
        <v>1948</v>
      </c>
      <c r="H270" s="155">
        <v>40.8</v>
      </c>
      <c r="I270" s="156"/>
      <c r="L270" s="151"/>
      <c r="M270" s="157"/>
      <c r="T270" s="158"/>
      <c r="AT270" s="153" t="s">
        <v>203</v>
      </c>
      <c r="AU270" s="153" t="s">
        <v>81</v>
      </c>
      <c r="AV270" s="12" t="s">
        <v>81</v>
      </c>
      <c r="AW270" s="12" t="s">
        <v>29</v>
      </c>
      <c r="AX270" s="12" t="s">
        <v>72</v>
      </c>
      <c r="AY270" s="153" t="s">
        <v>195</v>
      </c>
    </row>
    <row r="271" spans="2:51" s="13" customFormat="1" ht="12">
      <c r="B271" s="159"/>
      <c r="D271" s="152" t="s">
        <v>203</v>
      </c>
      <c r="E271" s="160" t="s">
        <v>1</v>
      </c>
      <c r="F271" s="161" t="s">
        <v>205</v>
      </c>
      <c r="H271" s="162">
        <v>40.8</v>
      </c>
      <c r="I271" s="163"/>
      <c r="L271" s="159"/>
      <c r="M271" s="164"/>
      <c r="T271" s="165"/>
      <c r="AT271" s="160" t="s">
        <v>203</v>
      </c>
      <c r="AU271" s="160" t="s">
        <v>81</v>
      </c>
      <c r="AV271" s="13" t="s">
        <v>201</v>
      </c>
      <c r="AW271" s="13" t="s">
        <v>29</v>
      </c>
      <c r="AX271" s="13" t="s">
        <v>79</v>
      </c>
      <c r="AY271" s="160" t="s">
        <v>195</v>
      </c>
    </row>
    <row r="272" spans="2:65" s="1" customFormat="1" ht="24.2" customHeight="1">
      <c r="B272" s="136"/>
      <c r="C272" s="137" t="s">
        <v>348</v>
      </c>
      <c r="D272" s="137" t="s">
        <v>197</v>
      </c>
      <c r="E272" s="138" t="s">
        <v>1949</v>
      </c>
      <c r="F272" s="139" t="s">
        <v>1950</v>
      </c>
      <c r="G272" s="140" t="s">
        <v>212</v>
      </c>
      <c r="H272" s="141">
        <v>50.4</v>
      </c>
      <c r="I272" s="142"/>
      <c r="J272" s="143">
        <f>ROUND(I272*H272,2)</f>
        <v>0</v>
      </c>
      <c r="K272" s="144"/>
      <c r="L272" s="31"/>
      <c r="M272" s="145" t="s">
        <v>1</v>
      </c>
      <c r="N272" s="146" t="s">
        <v>37</v>
      </c>
      <c r="P272" s="147">
        <f>O272*H272</f>
        <v>0</v>
      </c>
      <c r="Q272" s="147">
        <v>0.00048</v>
      </c>
      <c r="R272" s="147">
        <f>Q272*H272</f>
        <v>0.024191999999999998</v>
      </c>
      <c r="S272" s="147">
        <v>0</v>
      </c>
      <c r="T272" s="148">
        <f>S272*H272</f>
        <v>0</v>
      </c>
      <c r="AR272" s="149" t="s">
        <v>201</v>
      </c>
      <c r="AT272" s="149" t="s">
        <v>197</v>
      </c>
      <c r="AU272" s="149" t="s">
        <v>81</v>
      </c>
      <c r="AY272" s="16" t="s">
        <v>195</v>
      </c>
      <c r="BE272" s="150">
        <f>IF(N272="základní",J272,0)</f>
        <v>0</v>
      </c>
      <c r="BF272" s="150">
        <f>IF(N272="snížená",J272,0)</f>
        <v>0</v>
      </c>
      <c r="BG272" s="150">
        <f>IF(N272="zákl. přenesená",J272,0)</f>
        <v>0</v>
      </c>
      <c r="BH272" s="150">
        <f>IF(N272="sníž. přenesená",J272,0)</f>
        <v>0</v>
      </c>
      <c r="BI272" s="150">
        <f>IF(N272="nulová",J272,0)</f>
        <v>0</v>
      </c>
      <c r="BJ272" s="16" t="s">
        <v>79</v>
      </c>
      <c r="BK272" s="150">
        <f>ROUND(I272*H272,2)</f>
        <v>0</v>
      </c>
      <c r="BL272" s="16" t="s">
        <v>201</v>
      </c>
      <c r="BM272" s="149" t="s">
        <v>1951</v>
      </c>
    </row>
    <row r="273" spans="2:51" s="14" customFormat="1" ht="12">
      <c r="B273" s="166"/>
      <c r="D273" s="152" t="s">
        <v>203</v>
      </c>
      <c r="E273" s="167" t="s">
        <v>1</v>
      </c>
      <c r="F273" s="168" t="s">
        <v>362</v>
      </c>
      <c r="H273" s="167" t="s">
        <v>1</v>
      </c>
      <c r="I273" s="169"/>
      <c r="L273" s="166"/>
      <c r="M273" s="170"/>
      <c r="T273" s="171"/>
      <c r="AT273" s="167" t="s">
        <v>203</v>
      </c>
      <c r="AU273" s="167" t="s">
        <v>81</v>
      </c>
      <c r="AV273" s="14" t="s">
        <v>79</v>
      </c>
      <c r="AW273" s="14" t="s">
        <v>29</v>
      </c>
      <c r="AX273" s="14" t="s">
        <v>72</v>
      </c>
      <c r="AY273" s="167" t="s">
        <v>195</v>
      </c>
    </row>
    <row r="274" spans="2:51" s="14" customFormat="1" ht="12">
      <c r="B274" s="166"/>
      <c r="D274" s="152" t="s">
        <v>203</v>
      </c>
      <c r="E274" s="167" t="s">
        <v>1</v>
      </c>
      <c r="F274" s="168" t="s">
        <v>1838</v>
      </c>
      <c r="H274" s="167" t="s">
        <v>1</v>
      </c>
      <c r="I274" s="169"/>
      <c r="L274" s="166"/>
      <c r="M274" s="170"/>
      <c r="T274" s="171"/>
      <c r="AT274" s="167" t="s">
        <v>203</v>
      </c>
      <c r="AU274" s="167" t="s">
        <v>81</v>
      </c>
      <c r="AV274" s="14" t="s">
        <v>79</v>
      </c>
      <c r="AW274" s="14" t="s">
        <v>29</v>
      </c>
      <c r="AX274" s="14" t="s">
        <v>72</v>
      </c>
      <c r="AY274" s="167" t="s">
        <v>195</v>
      </c>
    </row>
    <row r="275" spans="2:51" s="12" customFormat="1" ht="12">
      <c r="B275" s="151"/>
      <c r="D275" s="152" t="s">
        <v>203</v>
      </c>
      <c r="E275" s="153" t="s">
        <v>1</v>
      </c>
      <c r="F275" s="154" t="s">
        <v>1839</v>
      </c>
      <c r="H275" s="155">
        <v>50.4</v>
      </c>
      <c r="I275" s="156"/>
      <c r="L275" s="151"/>
      <c r="M275" s="157"/>
      <c r="T275" s="158"/>
      <c r="AT275" s="153" t="s">
        <v>203</v>
      </c>
      <c r="AU275" s="153" t="s">
        <v>81</v>
      </c>
      <c r="AV275" s="12" t="s">
        <v>81</v>
      </c>
      <c r="AW275" s="12" t="s">
        <v>29</v>
      </c>
      <c r="AX275" s="12" t="s">
        <v>72</v>
      </c>
      <c r="AY275" s="153" t="s">
        <v>195</v>
      </c>
    </row>
    <row r="276" spans="2:51" s="13" customFormat="1" ht="12">
      <c r="B276" s="159"/>
      <c r="D276" s="152" t="s">
        <v>203</v>
      </c>
      <c r="E276" s="160" t="s">
        <v>1</v>
      </c>
      <c r="F276" s="161" t="s">
        <v>205</v>
      </c>
      <c r="H276" s="162">
        <v>50.4</v>
      </c>
      <c r="I276" s="163"/>
      <c r="L276" s="159"/>
      <c r="M276" s="164"/>
      <c r="T276" s="165"/>
      <c r="AT276" s="160" t="s">
        <v>203</v>
      </c>
      <c r="AU276" s="160" t="s">
        <v>81</v>
      </c>
      <c r="AV276" s="13" t="s">
        <v>201</v>
      </c>
      <c r="AW276" s="13" t="s">
        <v>29</v>
      </c>
      <c r="AX276" s="13" t="s">
        <v>79</v>
      </c>
      <c r="AY276" s="160" t="s">
        <v>195</v>
      </c>
    </row>
    <row r="277" spans="2:65" s="1" customFormat="1" ht="24.2" customHeight="1">
      <c r="B277" s="136"/>
      <c r="C277" s="137" t="s">
        <v>353</v>
      </c>
      <c r="D277" s="137" t="s">
        <v>197</v>
      </c>
      <c r="E277" s="138" t="s">
        <v>1952</v>
      </c>
      <c r="F277" s="139" t="s">
        <v>1953</v>
      </c>
      <c r="G277" s="140" t="s">
        <v>212</v>
      </c>
      <c r="H277" s="141">
        <v>40.8</v>
      </c>
      <c r="I277" s="142"/>
      <c r="J277" s="143">
        <f>ROUND(I277*H277,2)</f>
        <v>0</v>
      </c>
      <c r="K277" s="144"/>
      <c r="L277" s="31"/>
      <c r="M277" s="145" t="s">
        <v>1</v>
      </c>
      <c r="N277" s="146" t="s">
        <v>37</v>
      </c>
      <c r="P277" s="147">
        <f>O277*H277</f>
        <v>0</v>
      </c>
      <c r="Q277" s="147">
        <v>0</v>
      </c>
      <c r="R277" s="147">
        <f>Q277*H277</f>
        <v>0</v>
      </c>
      <c r="S277" s="147">
        <v>0</v>
      </c>
      <c r="T277" s="148">
        <f>S277*H277</f>
        <v>0</v>
      </c>
      <c r="AR277" s="149" t="s">
        <v>201</v>
      </c>
      <c r="AT277" s="149" t="s">
        <v>197</v>
      </c>
      <c r="AU277" s="149" t="s">
        <v>81</v>
      </c>
      <c r="AY277" s="16" t="s">
        <v>195</v>
      </c>
      <c r="BE277" s="150">
        <f>IF(N277="základní",J277,0)</f>
        <v>0</v>
      </c>
      <c r="BF277" s="150">
        <f>IF(N277="snížená",J277,0)</f>
        <v>0</v>
      </c>
      <c r="BG277" s="150">
        <f>IF(N277="zákl. přenesená",J277,0)</f>
        <v>0</v>
      </c>
      <c r="BH277" s="150">
        <f>IF(N277="sníž. přenesená",J277,0)</f>
        <v>0</v>
      </c>
      <c r="BI277" s="150">
        <f>IF(N277="nulová",J277,0)</f>
        <v>0</v>
      </c>
      <c r="BJ277" s="16" t="s">
        <v>79</v>
      </c>
      <c r="BK277" s="150">
        <f>ROUND(I277*H277,2)</f>
        <v>0</v>
      </c>
      <c r="BL277" s="16" t="s">
        <v>201</v>
      </c>
      <c r="BM277" s="149" t="s">
        <v>1954</v>
      </c>
    </row>
    <row r="278" spans="2:65" s="1" customFormat="1" ht="24.2" customHeight="1">
      <c r="B278" s="136"/>
      <c r="C278" s="137" t="s">
        <v>358</v>
      </c>
      <c r="D278" s="137" t="s">
        <v>197</v>
      </c>
      <c r="E278" s="138" t="s">
        <v>1955</v>
      </c>
      <c r="F278" s="139" t="s">
        <v>1956</v>
      </c>
      <c r="G278" s="140" t="s">
        <v>212</v>
      </c>
      <c r="H278" s="141">
        <v>50.4</v>
      </c>
      <c r="I278" s="142"/>
      <c r="J278" s="143">
        <f>ROUND(I278*H278,2)</f>
        <v>0</v>
      </c>
      <c r="K278" s="144"/>
      <c r="L278" s="31"/>
      <c r="M278" s="145" t="s">
        <v>1</v>
      </c>
      <c r="N278" s="146" t="s">
        <v>37</v>
      </c>
      <c r="P278" s="147">
        <f>O278*H278</f>
        <v>0</v>
      </c>
      <c r="Q278" s="147">
        <v>0</v>
      </c>
      <c r="R278" s="147">
        <f>Q278*H278</f>
        <v>0</v>
      </c>
      <c r="S278" s="147">
        <v>0</v>
      </c>
      <c r="T278" s="148">
        <f>S278*H278</f>
        <v>0</v>
      </c>
      <c r="AR278" s="149" t="s">
        <v>201</v>
      </c>
      <c r="AT278" s="149" t="s">
        <v>197</v>
      </c>
      <c r="AU278" s="149" t="s">
        <v>81</v>
      </c>
      <c r="AY278" s="16" t="s">
        <v>195</v>
      </c>
      <c r="BE278" s="150">
        <f>IF(N278="základní",J278,0)</f>
        <v>0</v>
      </c>
      <c r="BF278" s="150">
        <f>IF(N278="snížená",J278,0)</f>
        <v>0</v>
      </c>
      <c r="BG278" s="150">
        <f>IF(N278="zákl. přenesená",J278,0)</f>
        <v>0</v>
      </c>
      <c r="BH278" s="150">
        <f>IF(N278="sníž. přenesená",J278,0)</f>
        <v>0</v>
      </c>
      <c r="BI278" s="150">
        <f>IF(N278="nulová",J278,0)</f>
        <v>0</v>
      </c>
      <c r="BJ278" s="16" t="s">
        <v>79</v>
      </c>
      <c r="BK278" s="150">
        <f>ROUND(I278*H278,2)</f>
        <v>0</v>
      </c>
      <c r="BL278" s="16" t="s">
        <v>201</v>
      </c>
      <c r="BM278" s="149" t="s">
        <v>1957</v>
      </c>
    </row>
    <row r="279" spans="2:65" s="1" customFormat="1" ht="24.2" customHeight="1">
      <c r="B279" s="136"/>
      <c r="C279" s="137" t="s">
        <v>364</v>
      </c>
      <c r="D279" s="137" t="s">
        <v>197</v>
      </c>
      <c r="E279" s="138" t="s">
        <v>1958</v>
      </c>
      <c r="F279" s="139" t="s">
        <v>1959</v>
      </c>
      <c r="G279" s="140" t="s">
        <v>288</v>
      </c>
      <c r="H279" s="141">
        <v>1175.4</v>
      </c>
      <c r="I279" s="142"/>
      <c r="J279" s="143">
        <f>ROUND(I279*H279,2)</f>
        <v>0</v>
      </c>
      <c r="K279" s="144"/>
      <c r="L279" s="31"/>
      <c r="M279" s="145" t="s">
        <v>1</v>
      </c>
      <c r="N279" s="146" t="s">
        <v>37</v>
      </c>
      <c r="P279" s="147">
        <f>O279*H279</f>
        <v>0</v>
      </c>
      <c r="Q279" s="147">
        <v>0.00208</v>
      </c>
      <c r="R279" s="147">
        <f>Q279*H279</f>
        <v>2.444832</v>
      </c>
      <c r="S279" s="147">
        <v>0</v>
      </c>
      <c r="T279" s="148">
        <f>S279*H279</f>
        <v>0</v>
      </c>
      <c r="AR279" s="149" t="s">
        <v>201</v>
      </c>
      <c r="AT279" s="149" t="s">
        <v>197</v>
      </c>
      <c r="AU279" s="149" t="s">
        <v>81</v>
      </c>
      <c r="AY279" s="16" t="s">
        <v>195</v>
      </c>
      <c r="BE279" s="150">
        <f>IF(N279="základní",J279,0)</f>
        <v>0</v>
      </c>
      <c r="BF279" s="150">
        <f>IF(N279="snížená",J279,0)</f>
        <v>0</v>
      </c>
      <c r="BG279" s="150">
        <f>IF(N279="zákl. přenesená",J279,0)</f>
        <v>0</v>
      </c>
      <c r="BH279" s="150">
        <f>IF(N279="sníž. přenesená",J279,0)</f>
        <v>0</v>
      </c>
      <c r="BI279" s="150">
        <f>IF(N279="nulová",J279,0)</f>
        <v>0</v>
      </c>
      <c r="BJ279" s="16" t="s">
        <v>79</v>
      </c>
      <c r="BK279" s="150">
        <f>ROUND(I279*H279,2)</f>
        <v>0</v>
      </c>
      <c r="BL279" s="16" t="s">
        <v>201</v>
      </c>
      <c r="BM279" s="149" t="s">
        <v>1960</v>
      </c>
    </row>
    <row r="280" spans="2:51" s="12" customFormat="1" ht="12">
      <c r="B280" s="151"/>
      <c r="D280" s="152" t="s">
        <v>203</v>
      </c>
      <c r="E280" s="153" t="s">
        <v>1</v>
      </c>
      <c r="F280" s="154" t="s">
        <v>1961</v>
      </c>
      <c r="H280" s="155">
        <v>428.4</v>
      </c>
      <c r="I280" s="156"/>
      <c r="L280" s="151"/>
      <c r="M280" s="157"/>
      <c r="T280" s="158"/>
      <c r="AT280" s="153" t="s">
        <v>203</v>
      </c>
      <c r="AU280" s="153" t="s">
        <v>81</v>
      </c>
      <c r="AV280" s="12" t="s">
        <v>81</v>
      </c>
      <c r="AW280" s="12" t="s">
        <v>29</v>
      </c>
      <c r="AX280" s="12" t="s">
        <v>72</v>
      </c>
      <c r="AY280" s="153" t="s">
        <v>195</v>
      </c>
    </row>
    <row r="281" spans="2:51" s="12" customFormat="1" ht="12">
      <c r="B281" s="151"/>
      <c r="D281" s="152" t="s">
        <v>203</v>
      </c>
      <c r="E281" s="153" t="s">
        <v>1</v>
      </c>
      <c r="F281" s="154" t="s">
        <v>1962</v>
      </c>
      <c r="H281" s="155">
        <v>747</v>
      </c>
      <c r="I281" s="156"/>
      <c r="L281" s="151"/>
      <c r="M281" s="157"/>
      <c r="T281" s="158"/>
      <c r="AT281" s="153" t="s">
        <v>203</v>
      </c>
      <c r="AU281" s="153" t="s">
        <v>81</v>
      </c>
      <c r="AV281" s="12" t="s">
        <v>81</v>
      </c>
      <c r="AW281" s="12" t="s">
        <v>29</v>
      </c>
      <c r="AX281" s="12" t="s">
        <v>72</v>
      </c>
      <c r="AY281" s="153" t="s">
        <v>195</v>
      </c>
    </row>
    <row r="282" spans="2:51" s="13" customFormat="1" ht="12">
      <c r="B282" s="159"/>
      <c r="D282" s="152" t="s">
        <v>203</v>
      </c>
      <c r="E282" s="160" t="s">
        <v>1</v>
      </c>
      <c r="F282" s="161" t="s">
        <v>205</v>
      </c>
      <c r="H282" s="162">
        <v>1175.4</v>
      </c>
      <c r="I282" s="163"/>
      <c r="L282" s="159"/>
      <c r="M282" s="164"/>
      <c r="T282" s="165"/>
      <c r="AT282" s="160" t="s">
        <v>203</v>
      </c>
      <c r="AU282" s="160" t="s">
        <v>81</v>
      </c>
      <c r="AV282" s="13" t="s">
        <v>201</v>
      </c>
      <c r="AW282" s="13" t="s">
        <v>29</v>
      </c>
      <c r="AX282" s="13" t="s">
        <v>79</v>
      </c>
      <c r="AY282" s="160" t="s">
        <v>195</v>
      </c>
    </row>
    <row r="283" spans="2:65" s="1" customFormat="1" ht="24.2" customHeight="1">
      <c r="B283" s="136"/>
      <c r="C283" s="137" t="s">
        <v>368</v>
      </c>
      <c r="D283" s="137" t="s">
        <v>197</v>
      </c>
      <c r="E283" s="138" t="s">
        <v>1963</v>
      </c>
      <c r="F283" s="139" t="s">
        <v>1964</v>
      </c>
      <c r="G283" s="140" t="s">
        <v>288</v>
      </c>
      <c r="H283" s="141">
        <v>1175.4</v>
      </c>
      <c r="I283" s="142"/>
      <c r="J283" s="143">
        <f>ROUND(I283*H283,2)</f>
        <v>0</v>
      </c>
      <c r="K283" s="144"/>
      <c r="L283" s="31"/>
      <c r="M283" s="145" t="s">
        <v>1</v>
      </c>
      <c r="N283" s="146" t="s">
        <v>37</v>
      </c>
      <c r="P283" s="147">
        <f>O283*H283</f>
        <v>0</v>
      </c>
      <c r="Q283" s="147">
        <v>0</v>
      </c>
      <c r="R283" s="147">
        <f>Q283*H283</f>
        <v>0</v>
      </c>
      <c r="S283" s="147">
        <v>0</v>
      </c>
      <c r="T283" s="148">
        <f>S283*H283</f>
        <v>0</v>
      </c>
      <c r="AR283" s="149" t="s">
        <v>201</v>
      </c>
      <c r="AT283" s="149" t="s">
        <v>197</v>
      </c>
      <c r="AU283" s="149" t="s">
        <v>81</v>
      </c>
      <c r="AY283" s="16" t="s">
        <v>195</v>
      </c>
      <c r="BE283" s="150">
        <f>IF(N283="základní",J283,0)</f>
        <v>0</v>
      </c>
      <c r="BF283" s="150">
        <f>IF(N283="snížená",J283,0)</f>
        <v>0</v>
      </c>
      <c r="BG283" s="150">
        <f>IF(N283="zákl. přenesená",J283,0)</f>
        <v>0</v>
      </c>
      <c r="BH283" s="150">
        <f>IF(N283="sníž. přenesená",J283,0)</f>
        <v>0</v>
      </c>
      <c r="BI283" s="150">
        <f>IF(N283="nulová",J283,0)</f>
        <v>0</v>
      </c>
      <c r="BJ283" s="16" t="s">
        <v>79</v>
      </c>
      <c r="BK283" s="150">
        <f>ROUND(I283*H283,2)</f>
        <v>0</v>
      </c>
      <c r="BL283" s="16" t="s">
        <v>201</v>
      </c>
      <c r="BM283" s="149" t="s">
        <v>1965</v>
      </c>
    </row>
    <row r="284" spans="2:65" s="1" customFormat="1" ht="33" customHeight="1">
      <c r="B284" s="136"/>
      <c r="C284" s="137" t="s">
        <v>373</v>
      </c>
      <c r="D284" s="137" t="s">
        <v>197</v>
      </c>
      <c r="E284" s="138" t="s">
        <v>292</v>
      </c>
      <c r="F284" s="139" t="s">
        <v>293</v>
      </c>
      <c r="G284" s="140" t="s">
        <v>212</v>
      </c>
      <c r="H284" s="141">
        <v>171.887</v>
      </c>
      <c r="I284" s="142"/>
      <c r="J284" s="143">
        <f>ROUND(I284*H284,2)</f>
        <v>0</v>
      </c>
      <c r="K284" s="144"/>
      <c r="L284" s="31"/>
      <c r="M284" s="145" t="s">
        <v>1</v>
      </c>
      <c r="N284" s="146" t="s">
        <v>37</v>
      </c>
      <c r="P284" s="147">
        <f>O284*H284</f>
        <v>0</v>
      </c>
      <c r="Q284" s="147">
        <v>0</v>
      </c>
      <c r="R284" s="147">
        <f>Q284*H284</f>
        <v>0</v>
      </c>
      <c r="S284" s="147">
        <v>0</v>
      </c>
      <c r="T284" s="148">
        <f>S284*H284</f>
        <v>0</v>
      </c>
      <c r="AR284" s="149" t="s">
        <v>201</v>
      </c>
      <c r="AT284" s="149" t="s">
        <v>197</v>
      </c>
      <c r="AU284" s="149" t="s">
        <v>81</v>
      </c>
      <c r="AY284" s="16" t="s">
        <v>195</v>
      </c>
      <c r="BE284" s="150">
        <f>IF(N284="základní",J284,0)</f>
        <v>0</v>
      </c>
      <c r="BF284" s="150">
        <f>IF(N284="snížená",J284,0)</f>
        <v>0</v>
      </c>
      <c r="BG284" s="150">
        <f>IF(N284="zákl. přenesená",J284,0)</f>
        <v>0</v>
      </c>
      <c r="BH284" s="150">
        <f>IF(N284="sníž. přenesená",J284,0)</f>
        <v>0</v>
      </c>
      <c r="BI284" s="150">
        <f>IF(N284="nulová",J284,0)</f>
        <v>0</v>
      </c>
      <c r="BJ284" s="16" t="s">
        <v>79</v>
      </c>
      <c r="BK284" s="150">
        <f>ROUND(I284*H284,2)</f>
        <v>0</v>
      </c>
      <c r="BL284" s="16" t="s">
        <v>201</v>
      </c>
      <c r="BM284" s="149" t="s">
        <v>1966</v>
      </c>
    </row>
    <row r="285" spans="2:51" s="12" customFormat="1" ht="12">
      <c r="B285" s="151"/>
      <c r="D285" s="152" t="s">
        <v>203</v>
      </c>
      <c r="E285" s="153" t="s">
        <v>1</v>
      </c>
      <c r="F285" s="154" t="s">
        <v>1967</v>
      </c>
      <c r="H285" s="155">
        <v>171.887</v>
      </c>
      <c r="I285" s="156"/>
      <c r="L285" s="151"/>
      <c r="M285" s="157"/>
      <c r="T285" s="158"/>
      <c r="AT285" s="153" t="s">
        <v>203</v>
      </c>
      <c r="AU285" s="153" t="s">
        <v>81</v>
      </c>
      <c r="AV285" s="12" t="s">
        <v>81</v>
      </c>
      <c r="AW285" s="12" t="s">
        <v>29</v>
      </c>
      <c r="AX285" s="12" t="s">
        <v>72</v>
      </c>
      <c r="AY285" s="153" t="s">
        <v>195</v>
      </c>
    </row>
    <row r="286" spans="2:51" s="13" customFormat="1" ht="12">
      <c r="B286" s="159"/>
      <c r="D286" s="152" t="s">
        <v>203</v>
      </c>
      <c r="E286" s="160" t="s">
        <v>1</v>
      </c>
      <c r="F286" s="161" t="s">
        <v>205</v>
      </c>
      <c r="H286" s="162">
        <v>171.887</v>
      </c>
      <c r="I286" s="163"/>
      <c r="L286" s="159"/>
      <c r="M286" s="164"/>
      <c r="T286" s="165"/>
      <c r="AT286" s="160" t="s">
        <v>203</v>
      </c>
      <c r="AU286" s="160" t="s">
        <v>81</v>
      </c>
      <c r="AV286" s="13" t="s">
        <v>201</v>
      </c>
      <c r="AW286" s="13" t="s">
        <v>29</v>
      </c>
      <c r="AX286" s="13" t="s">
        <v>79</v>
      </c>
      <c r="AY286" s="160" t="s">
        <v>195</v>
      </c>
    </row>
    <row r="287" spans="2:65" s="1" customFormat="1" ht="33" customHeight="1">
      <c r="B287" s="136"/>
      <c r="C287" s="137" t="s">
        <v>378</v>
      </c>
      <c r="D287" s="137" t="s">
        <v>197</v>
      </c>
      <c r="E287" s="138" t="s">
        <v>297</v>
      </c>
      <c r="F287" s="139" t="s">
        <v>298</v>
      </c>
      <c r="G287" s="140" t="s">
        <v>212</v>
      </c>
      <c r="H287" s="141">
        <v>114.591</v>
      </c>
      <c r="I287" s="142"/>
      <c r="J287" s="143">
        <f>ROUND(I287*H287,2)</f>
        <v>0</v>
      </c>
      <c r="K287" s="144"/>
      <c r="L287" s="31"/>
      <c r="M287" s="145" t="s">
        <v>1</v>
      </c>
      <c r="N287" s="146" t="s">
        <v>37</v>
      </c>
      <c r="P287" s="147">
        <f>O287*H287</f>
        <v>0</v>
      </c>
      <c r="Q287" s="147">
        <v>0</v>
      </c>
      <c r="R287" s="147">
        <f>Q287*H287</f>
        <v>0</v>
      </c>
      <c r="S287" s="147">
        <v>0</v>
      </c>
      <c r="T287" s="148">
        <f>S287*H287</f>
        <v>0</v>
      </c>
      <c r="AR287" s="149" t="s">
        <v>201</v>
      </c>
      <c r="AT287" s="149" t="s">
        <v>197</v>
      </c>
      <c r="AU287" s="149" t="s">
        <v>81</v>
      </c>
      <c r="AY287" s="16" t="s">
        <v>195</v>
      </c>
      <c r="BE287" s="150">
        <f>IF(N287="základní",J287,0)</f>
        <v>0</v>
      </c>
      <c r="BF287" s="150">
        <f>IF(N287="snížená",J287,0)</f>
        <v>0</v>
      </c>
      <c r="BG287" s="150">
        <f>IF(N287="zákl. přenesená",J287,0)</f>
        <v>0</v>
      </c>
      <c r="BH287" s="150">
        <f>IF(N287="sníž. přenesená",J287,0)</f>
        <v>0</v>
      </c>
      <c r="BI287" s="150">
        <f>IF(N287="nulová",J287,0)</f>
        <v>0</v>
      </c>
      <c r="BJ287" s="16" t="s">
        <v>79</v>
      </c>
      <c r="BK287" s="150">
        <f>ROUND(I287*H287,2)</f>
        <v>0</v>
      </c>
      <c r="BL287" s="16" t="s">
        <v>201</v>
      </c>
      <c r="BM287" s="149" t="s">
        <v>1968</v>
      </c>
    </row>
    <row r="288" spans="2:51" s="12" customFormat="1" ht="12">
      <c r="B288" s="151"/>
      <c r="D288" s="152" t="s">
        <v>203</v>
      </c>
      <c r="E288" s="153" t="s">
        <v>1</v>
      </c>
      <c r="F288" s="154" t="s">
        <v>1969</v>
      </c>
      <c r="H288" s="155">
        <v>114.591</v>
      </c>
      <c r="I288" s="156"/>
      <c r="L288" s="151"/>
      <c r="M288" s="157"/>
      <c r="T288" s="158"/>
      <c r="AT288" s="153" t="s">
        <v>203</v>
      </c>
      <c r="AU288" s="153" t="s">
        <v>81</v>
      </c>
      <c r="AV288" s="12" t="s">
        <v>81</v>
      </c>
      <c r="AW288" s="12" t="s">
        <v>29</v>
      </c>
      <c r="AX288" s="12" t="s">
        <v>72</v>
      </c>
      <c r="AY288" s="153" t="s">
        <v>195</v>
      </c>
    </row>
    <row r="289" spans="2:51" s="13" customFormat="1" ht="12">
      <c r="B289" s="159"/>
      <c r="D289" s="152" t="s">
        <v>203</v>
      </c>
      <c r="E289" s="160" t="s">
        <v>1</v>
      </c>
      <c r="F289" s="161" t="s">
        <v>205</v>
      </c>
      <c r="H289" s="162">
        <v>114.591</v>
      </c>
      <c r="I289" s="163"/>
      <c r="L289" s="159"/>
      <c r="M289" s="164"/>
      <c r="T289" s="165"/>
      <c r="AT289" s="160" t="s">
        <v>203</v>
      </c>
      <c r="AU289" s="160" t="s">
        <v>81</v>
      </c>
      <c r="AV289" s="13" t="s">
        <v>201</v>
      </c>
      <c r="AW289" s="13" t="s">
        <v>29</v>
      </c>
      <c r="AX289" s="13" t="s">
        <v>79</v>
      </c>
      <c r="AY289" s="160" t="s">
        <v>195</v>
      </c>
    </row>
    <row r="290" spans="2:65" s="1" customFormat="1" ht="37.9" customHeight="1">
      <c r="B290" s="136"/>
      <c r="C290" s="137" t="s">
        <v>384</v>
      </c>
      <c r="D290" s="137" t="s">
        <v>197</v>
      </c>
      <c r="E290" s="138" t="s">
        <v>302</v>
      </c>
      <c r="F290" s="139" t="s">
        <v>303</v>
      </c>
      <c r="G290" s="140" t="s">
        <v>212</v>
      </c>
      <c r="H290" s="141">
        <v>19001.771</v>
      </c>
      <c r="I290" s="142"/>
      <c r="J290" s="143">
        <f>ROUND(I290*H290,2)</f>
        <v>0</v>
      </c>
      <c r="K290" s="144"/>
      <c r="L290" s="31"/>
      <c r="M290" s="145" t="s">
        <v>1</v>
      </c>
      <c r="N290" s="146" t="s">
        <v>37</v>
      </c>
      <c r="P290" s="147">
        <f>O290*H290</f>
        <v>0</v>
      </c>
      <c r="Q290" s="147">
        <v>0</v>
      </c>
      <c r="R290" s="147">
        <f>Q290*H290</f>
        <v>0</v>
      </c>
      <c r="S290" s="147">
        <v>0</v>
      </c>
      <c r="T290" s="148">
        <f>S290*H290</f>
        <v>0</v>
      </c>
      <c r="AR290" s="149" t="s">
        <v>201</v>
      </c>
      <c r="AT290" s="149" t="s">
        <v>197</v>
      </c>
      <c r="AU290" s="149" t="s">
        <v>81</v>
      </c>
      <c r="AY290" s="16" t="s">
        <v>195</v>
      </c>
      <c r="BE290" s="150">
        <f>IF(N290="základní",J290,0)</f>
        <v>0</v>
      </c>
      <c r="BF290" s="150">
        <f>IF(N290="snížená",J290,0)</f>
        <v>0</v>
      </c>
      <c r="BG290" s="150">
        <f>IF(N290="zákl. přenesená",J290,0)</f>
        <v>0</v>
      </c>
      <c r="BH290" s="150">
        <f>IF(N290="sníž. přenesená",J290,0)</f>
        <v>0</v>
      </c>
      <c r="BI290" s="150">
        <f>IF(N290="nulová",J290,0)</f>
        <v>0</v>
      </c>
      <c r="BJ290" s="16" t="s">
        <v>79</v>
      </c>
      <c r="BK290" s="150">
        <f>ROUND(I290*H290,2)</f>
        <v>0</v>
      </c>
      <c r="BL290" s="16" t="s">
        <v>201</v>
      </c>
      <c r="BM290" s="149" t="s">
        <v>1970</v>
      </c>
    </row>
    <row r="291" spans="2:51" s="12" customFormat="1" ht="12">
      <c r="B291" s="151"/>
      <c r="D291" s="152" t="s">
        <v>203</v>
      </c>
      <c r="E291" s="153" t="s">
        <v>1</v>
      </c>
      <c r="F291" s="154" t="s">
        <v>1971</v>
      </c>
      <c r="H291" s="155">
        <v>16370.168</v>
      </c>
      <c r="I291" s="156"/>
      <c r="L291" s="151"/>
      <c r="M291" s="157"/>
      <c r="T291" s="158"/>
      <c r="AT291" s="153" t="s">
        <v>203</v>
      </c>
      <c r="AU291" s="153" t="s">
        <v>81</v>
      </c>
      <c r="AV291" s="12" t="s">
        <v>81</v>
      </c>
      <c r="AW291" s="12" t="s">
        <v>29</v>
      </c>
      <c r="AX291" s="12" t="s">
        <v>72</v>
      </c>
      <c r="AY291" s="153" t="s">
        <v>195</v>
      </c>
    </row>
    <row r="292" spans="2:51" s="12" customFormat="1" ht="12">
      <c r="B292" s="151"/>
      <c r="D292" s="152" t="s">
        <v>203</v>
      </c>
      <c r="E292" s="153" t="s">
        <v>1</v>
      </c>
      <c r="F292" s="154" t="s">
        <v>1972</v>
      </c>
      <c r="H292" s="155">
        <v>2413.603</v>
      </c>
      <c r="I292" s="156"/>
      <c r="L292" s="151"/>
      <c r="M292" s="157"/>
      <c r="T292" s="158"/>
      <c r="AT292" s="153" t="s">
        <v>203</v>
      </c>
      <c r="AU292" s="153" t="s">
        <v>81</v>
      </c>
      <c r="AV292" s="12" t="s">
        <v>81</v>
      </c>
      <c r="AW292" s="12" t="s">
        <v>29</v>
      </c>
      <c r="AX292" s="12" t="s">
        <v>72</v>
      </c>
      <c r="AY292" s="153" t="s">
        <v>195</v>
      </c>
    </row>
    <row r="293" spans="2:51" s="12" customFormat="1" ht="12">
      <c r="B293" s="151"/>
      <c r="D293" s="152" t="s">
        <v>203</v>
      </c>
      <c r="E293" s="153" t="s">
        <v>1</v>
      </c>
      <c r="F293" s="154" t="s">
        <v>1973</v>
      </c>
      <c r="H293" s="155">
        <v>218</v>
      </c>
      <c r="I293" s="156"/>
      <c r="L293" s="151"/>
      <c r="M293" s="157"/>
      <c r="T293" s="158"/>
      <c r="AT293" s="153" t="s">
        <v>203</v>
      </c>
      <c r="AU293" s="153" t="s">
        <v>81</v>
      </c>
      <c r="AV293" s="12" t="s">
        <v>81</v>
      </c>
      <c r="AW293" s="12" t="s">
        <v>29</v>
      </c>
      <c r="AX293" s="12" t="s">
        <v>72</v>
      </c>
      <c r="AY293" s="153" t="s">
        <v>195</v>
      </c>
    </row>
    <row r="294" spans="2:51" s="13" customFormat="1" ht="12">
      <c r="B294" s="159"/>
      <c r="D294" s="152" t="s">
        <v>203</v>
      </c>
      <c r="E294" s="160" t="s">
        <v>1</v>
      </c>
      <c r="F294" s="161" t="s">
        <v>205</v>
      </c>
      <c r="H294" s="162">
        <v>19001.771</v>
      </c>
      <c r="I294" s="163"/>
      <c r="L294" s="159"/>
      <c r="M294" s="164"/>
      <c r="T294" s="165"/>
      <c r="AT294" s="160" t="s">
        <v>203</v>
      </c>
      <c r="AU294" s="160" t="s">
        <v>81</v>
      </c>
      <c r="AV294" s="13" t="s">
        <v>201</v>
      </c>
      <c r="AW294" s="13" t="s">
        <v>29</v>
      </c>
      <c r="AX294" s="13" t="s">
        <v>79</v>
      </c>
      <c r="AY294" s="160" t="s">
        <v>195</v>
      </c>
    </row>
    <row r="295" spans="2:65" s="1" customFormat="1" ht="37.9" customHeight="1">
      <c r="B295" s="136"/>
      <c r="C295" s="137" t="s">
        <v>390</v>
      </c>
      <c r="D295" s="137" t="s">
        <v>197</v>
      </c>
      <c r="E295" s="138" t="s">
        <v>1974</v>
      </c>
      <c r="F295" s="139" t="s">
        <v>1975</v>
      </c>
      <c r="G295" s="140" t="s">
        <v>212</v>
      </c>
      <c r="H295" s="141">
        <v>3851.302</v>
      </c>
      <c r="I295" s="142"/>
      <c r="J295" s="143">
        <f>ROUND(I295*H295,2)</f>
        <v>0</v>
      </c>
      <c r="K295" s="144"/>
      <c r="L295" s="31"/>
      <c r="M295" s="145" t="s">
        <v>1</v>
      </c>
      <c r="N295" s="146" t="s">
        <v>37</v>
      </c>
      <c r="P295" s="147">
        <f>O295*H295</f>
        <v>0</v>
      </c>
      <c r="Q295" s="147">
        <v>0</v>
      </c>
      <c r="R295" s="147">
        <f>Q295*H295</f>
        <v>0</v>
      </c>
      <c r="S295" s="147">
        <v>0</v>
      </c>
      <c r="T295" s="148">
        <f>S295*H295</f>
        <v>0</v>
      </c>
      <c r="AR295" s="149" t="s">
        <v>201</v>
      </c>
      <c r="AT295" s="149" t="s">
        <v>197</v>
      </c>
      <c r="AU295" s="149" t="s">
        <v>81</v>
      </c>
      <c r="AY295" s="16" t="s">
        <v>195</v>
      </c>
      <c r="BE295" s="150">
        <f>IF(N295="základní",J295,0)</f>
        <v>0</v>
      </c>
      <c r="BF295" s="150">
        <f>IF(N295="snížená",J295,0)</f>
        <v>0</v>
      </c>
      <c r="BG295" s="150">
        <f>IF(N295="zákl. přenesená",J295,0)</f>
        <v>0</v>
      </c>
      <c r="BH295" s="150">
        <f>IF(N295="sníž. přenesená",J295,0)</f>
        <v>0</v>
      </c>
      <c r="BI295" s="150">
        <f>IF(N295="nulová",J295,0)</f>
        <v>0</v>
      </c>
      <c r="BJ295" s="16" t="s">
        <v>79</v>
      </c>
      <c r="BK295" s="150">
        <f>ROUND(I295*H295,2)</f>
        <v>0</v>
      </c>
      <c r="BL295" s="16" t="s">
        <v>201</v>
      </c>
      <c r="BM295" s="149" t="s">
        <v>1976</v>
      </c>
    </row>
    <row r="296" spans="2:51" s="14" customFormat="1" ht="12">
      <c r="B296" s="166"/>
      <c r="D296" s="152" t="s">
        <v>203</v>
      </c>
      <c r="E296" s="167" t="s">
        <v>1</v>
      </c>
      <c r="F296" s="168" t="s">
        <v>1977</v>
      </c>
      <c r="H296" s="167" t="s">
        <v>1</v>
      </c>
      <c r="I296" s="169"/>
      <c r="L296" s="166"/>
      <c r="M296" s="170"/>
      <c r="T296" s="171"/>
      <c r="AT296" s="167" t="s">
        <v>203</v>
      </c>
      <c r="AU296" s="167" t="s">
        <v>81</v>
      </c>
      <c r="AV296" s="14" t="s">
        <v>79</v>
      </c>
      <c r="AW296" s="14" t="s">
        <v>29</v>
      </c>
      <c r="AX296" s="14" t="s">
        <v>72</v>
      </c>
      <c r="AY296" s="167" t="s">
        <v>195</v>
      </c>
    </row>
    <row r="297" spans="2:51" s="12" customFormat="1" ht="12">
      <c r="B297" s="151"/>
      <c r="D297" s="152" t="s">
        <v>203</v>
      </c>
      <c r="E297" s="153" t="s">
        <v>1</v>
      </c>
      <c r="F297" s="154" t="s">
        <v>1978</v>
      </c>
      <c r="H297" s="155">
        <v>3851.302</v>
      </c>
      <c r="I297" s="156"/>
      <c r="L297" s="151"/>
      <c r="M297" s="157"/>
      <c r="T297" s="158"/>
      <c r="AT297" s="153" t="s">
        <v>203</v>
      </c>
      <c r="AU297" s="153" t="s">
        <v>81</v>
      </c>
      <c r="AV297" s="12" t="s">
        <v>81</v>
      </c>
      <c r="AW297" s="12" t="s">
        <v>29</v>
      </c>
      <c r="AX297" s="12" t="s">
        <v>72</v>
      </c>
      <c r="AY297" s="153" t="s">
        <v>195</v>
      </c>
    </row>
    <row r="298" spans="2:51" s="13" customFormat="1" ht="12">
      <c r="B298" s="159"/>
      <c r="D298" s="152" t="s">
        <v>203</v>
      </c>
      <c r="E298" s="160" t="s">
        <v>1</v>
      </c>
      <c r="F298" s="161" t="s">
        <v>205</v>
      </c>
      <c r="H298" s="162">
        <v>3851.302</v>
      </c>
      <c r="I298" s="163"/>
      <c r="L298" s="159"/>
      <c r="M298" s="164"/>
      <c r="T298" s="165"/>
      <c r="AT298" s="160" t="s">
        <v>203</v>
      </c>
      <c r="AU298" s="160" t="s">
        <v>81</v>
      </c>
      <c r="AV298" s="13" t="s">
        <v>201</v>
      </c>
      <c r="AW298" s="13" t="s">
        <v>29</v>
      </c>
      <c r="AX298" s="13" t="s">
        <v>79</v>
      </c>
      <c r="AY298" s="160" t="s">
        <v>195</v>
      </c>
    </row>
    <row r="299" spans="2:65" s="1" customFormat="1" ht="37.9" customHeight="1">
      <c r="B299" s="136"/>
      <c r="C299" s="137" t="s">
        <v>395</v>
      </c>
      <c r="D299" s="137" t="s">
        <v>197</v>
      </c>
      <c r="E299" s="138" t="s">
        <v>316</v>
      </c>
      <c r="F299" s="139" t="s">
        <v>317</v>
      </c>
      <c r="G299" s="140" t="s">
        <v>212</v>
      </c>
      <c r="H299" s="141">
        <v>3531.072</v>
      </c>
      <c r="I299" s="142"/>
      <c r="J299" s="143">
        <f>ROUND(I299*H299,2)</f>
        <v>0</v>
      </c>
      <c r="K299" s="144"/>
      <c r="L299" s="31"/>
      <c r="M299" s="145" t="s">
        <v>1</v>
      </c>
      <c r="N299" s="146" t="s">
        <v>37</v>
      </c>
      <c r="P299" s="147">
        <f>O299*H299</f>
        <v>0</v>
      </c>
      <c r="Q299" s="147">
        <v>0</v>
      </c>
      <c r="R299" s="147">
        <f>Q299*H299</f>
        <v>0</v>
      </c>
      <c r="S299" s="147">
        <v>0</v>
      </c>
      <c r="T299" s="148">
        <f>S299*H299</f>
        <v>0</v>
      </c>
      <c r="AR299" s="149" t="s">
        <v>201</v>
      </c>
      <c r="AT299" s="149" t="s">
        <v>197</v>
      </c>
      <c r="AU299" s="149" t="s">
        <v>81</v>
      </c>
      <c r="AY299" s="16" t="s">
        <v>195</v>
      </c>
      <c r="BE299" s="150">
        <f>IF(N299="základní",J299,0)</f>
        <v>0</v>
      </c>
      <c r="BF299" s="150">
        <f>IF(N299="snížená",J299,0)</f>
        <v>0</v>
      </c>
      <c r="BG299" s="150">
        <f>IF(N299="zákl. přenesená",J299,0)</f>
        <v>0</v>
      </c>
      <c r="BH299" s="150">
        <f>IF(N299="sníž. přenesená",J299,0)</f>
        <v>0</v>
      </c>
      <c r="BI299" s="150">
        <f>IF(N299="nulová",J299,0)</f>
        <v>0</v>
      </c>
      <c r="BJ299" s="16" t="s">
        <v>79</v>
      </c>
      <c r="BK299" s="150">
        <f>ROUND(I299*H299,2)</f>
        <v>0</v>
      </c>
      <c r="BL299" s="16" t="s">
        <v>201</v>
      </c>
      <c r="BM299" s="149" t="s">
        <v>1979</v>
      </c>
    </row>
    <row r="300" spans="2:51" s="14" customFormat="1" ht="12">
      <c r="B300" s="166"/>
      <c r="D300" s="152" t="s">
        <v>203</v>
      </c>
      <c r="E300" s="167" t="s">
        <v>1</v>
      </c>
      <c r="F300" s="168" t="s">
        <v>1980</v>
      </c>
      <c r="H300" s="167" t="s">
        <v>1</v>
      </c>
      <c r="I300" s="169"/>
      <c r="L300" s="166"/>
      <c r="M300" s="170"/>
      <c r="T300" s="171"/>
      <c r="AT300" s="167" t="s">
        <v>203</v>
      </c>
      <c r="AU300" s="167" t="s">
        <v>81</v>
      </c>
      <c r="AV300" s="14" t="s">
        <v>79</v>
      </c>
      <c r="AW300" s="14" t="s">
        <v>29</v>
      </c>
      <c r="AX300" s="14" t="s">
        <v>72</v>
      </c>
      <c r="AY300" s="167" t="s">
        <v>195</v>
      </c>
    </row>
    <row r="301" spans="2:51" s="12" customFormat="1" ht="12">
      <c r="B301" s="151"/>
      <c r="D301" s="152" t="s">
        <v>203</v>
      </c>
      <c r="E301" s="153" t="s">
        <v>1</v>
      </c>
      <c r="F301" s="154" t="s">
        <v>1981</v>
      </c>
      <c r="H301" s="155">
        <v>3531.072</v>
      </c>
      <c r="I301" s="156"/>
      <c r="L301" s="151"/>
      <c r="M301" s="157"/>
      <c r="T301" s="158"/>
      <c r="AT301" s="153" t="s">
        <v>203</v>
      </c>
      <c r="AU301" s="153" t="s">
        <v>81</v>
      </c>
      <c r="AV301" s="12" t="s">
        <v>81</v>
      </c>
      <c r="AW301" s="12" t="s">
        <v>29</v>
      </c>
      <c r="AX301" s="12" t="s">
        <v>72</v>
      </c>
      <c r="AY301" s="153" t="s">
        <v>195</v>
      </c>
    </row>
    <row r="302" spans="2:51" s="13" customFormat="1" ht="12">
      <c r="B302" s="159"/>
      <c r="D302" s="152" t="s">
        <v>203</v>
      </c>
      <c r="E302" s="160" t="s">
        <v>1</v>
      </c>
      <c r="F302" s="161" t="s">
        <v>205</v>
      </c>
      <c r="H302" s="162">
        <v>3531.072</v>
      </c>
      <c r="I302" s="163"/>
      <c r="L302" s="159"/>
      <c r="M302" s="164"/>
      <c r="T302" s="165"/>
      <c r="AT302" s="160" t="s">
        <v>203</v>
      </c>
      <c r="AU302" s="160" t="s">
        <v>81</v>
      </c>
      <c r="AV302" s="13" t="s">
        <v>201</v>
      </c>
      <c r="AW302" s="13" t="s">
        <v>29</v>
      </c>
      <c r="AX302" s="13" t="s">
        <v>79</v>
      </c>
      <c r="AY302" s="160" t="s">
        <v>195</v>
      </c>
    </row>
    <row r="303" spans="2:65" s="1" customFormat="1" ht="37.9" customHeight="1">
      <c r="B303" s="136"/>
      <c r="C303" s="137" t="s">
        <v>401</v>
      </c>
      <c r="D303" s="137" t="s">
        <v>197</v>
      </c>
      <c r="E303" s="138" t="s">
        <v>321</v>
      </c>
      <c r="F303" s="139" t="s">
        <v>322</v>
      </c>
      <c r="G303" s="140" t="s">
        <v>212</v>
      </c>
      <c r="H303" s="141">
        <v>10593.216</v>
      </c>
      <c r="I303" s="142"/>
      <c r="J303" s="143">
        <f>ROUND(I303*H303,2)</f>
        <v>0</v>
      </c>
      <c r="K303" s="144"/>
      <c r="L303" s="31"/>
      <c r="M303" s="145" t="s">
        <v>1</v>
      </c>
      <c r="N303" s="146" t="s">
        <v>37</v>
      </c>
      <c r="P303" s="147">
        <f>O303*H303</f>
        <v>0</v>
      </c>
      <c r="Q303" s="147">
        <v>0</v>
      </c>
      <c r="R303" s="147">
        <f>Q303*H303</f>
        <v>0</v>
      </c>
      <c r="S303" s="147">
        <v>0</v>
      </c>
      <c r="T303" s="148">
        <f>S303*H303</f>
        <v>0</v>
      </c>
      <c r="AR303" s="149" t="s">
        <v>201</v>
      </c>
      <c r="AT303" s="149" t="s">
        <v>197</v>
      </c>
      <c r="AU303" s="149" t="s">
        <v>81</v>
      </c>
      <c r="AY303" s="16" t="s">
        <v>195</v>
      </c>
      <c r="BE303" s="150">
        <f>IF(N303="základní",J303,0)</f>
        <v>0</v>
      </c>
      <c r="BF303" s="150">
        <f>IF(N303="snížená",J303,0)</f>
        <v>0</v>
      </c>
      <c r="BG303" s="150">
        <f>IF(N303="zákl. přenesená",J303,0)</f>
        <v>0</v>
      </c>
      <c r="BH303" s="150">
        <f>IF(N303="sníž. přenesená",J303,0)</f>
        <v>0</v>
      </c>
      <c r="BI303" s="150">
        <f>IF(N303="nulová",J303,0)</f>
        <v>0</v>
      </c>
      <c r="BJ303" s="16" t="s">
        <v>79</v>
      </c>
      <c r="BK303" s="150">
        <f>ROUND(I303*H303,2)</f>
        <v>0</v>
      </c>
      <c r="BL303" s="16" t="s">
        <v>201</v>
      </c>
      <c r="BM303" s="149" t="s">
        <v>1982</v>
      </c>
    </row>
    <row r="304" spans="2:51" s="12" customFormat="1" ht="12">
      <c r="B304" s="151"/>
      <c r="D304" s="152" t="s">
        <v>203</v>
      </c>
      <c r="F304" s="154" t="s">
        <v>1983</v>
      </c>
      <c r="H304" s="155">
        <v>10593.216</v>
      </c>
      <c r="I304" s="156"/>
      <c r="L304" s="151"/>
      <c r="M304" s="157"/>
      <c r="T304" s="158"/>
      <c r="AT304" s="153" t="s">
        <v>203</v>
      </c>
      <c r="AU304" s="153" t="s">
        <v>81</v>
      </c>
      <c r="AV304" s="12" t="s">
        <v>81</v>
      </c>
      <c r="AW304" s="12" t="s">
        <v>3</v>
      </c>
      <c r="AX304" s="12" t="s">
        <v>79</v>
      </c>
      <c r="AY304" s="153" t="s">
        <v>195</v>
      </c>
    </row>
    <row r="305" spans="2:65" s="1" customFormat="1" ht="24.2" customHeight="1">
      <c r="B305" s="136"/>
      <c r="C305" s="137" t="s">
        <v>406</v>
      </c>
      <c r="D305" s="137" t="s">
        <v>197</v>
      </c>
      <c r="E305" s="138" t="s">
        <v>326</v>
      </c>
      <c r="F305" s="139" t="s">
        <v>327</v>
      </c>
      <c r="G305" s="140" t="s">
        <v>212</v>
      </c>
      <c r="H305" s="141">
        <v>10825.381</v>
      </c>
      <c r="I305" s="142"/>
      <c r="J305" s="143">
        <f>ROUND(I305*H305,2)</f>
        <v>0</v>
      </c>
      <c r="K305" s="144"/>
      <c r="L305" s="31"/>
      <c r="M305" s="145" t="s">
        <v>1</v>
      </c>
      <c r="N305" s="146" t="s">
        <v>37</v>
      </c>
      <c r="P305" s="147">
        <f>O305*H305</f>
        <v>0</v>
      </c>
      <c r="Q305" s="147">
        <v>0</v>
      </c>
      <c r="R305" s="147">
        <f>Q305*H305</f>
        <v>0</v>
      </c>
      <c r="S305" s="147">
        <v>0</v>
      </c>
      <c r="T305" s="148">
        <f>S305*H305</f>
        <v>0</v>
      </c>
      <c r="AR305" s="149" t="s">
        <v>201</v>
      </c>
      <c r="AT305" s="149" t="s">
        <v>197</v>
      </c>
      <c r="AU305" s="149" t="s">
        <v>81</v>
      </c>
      <c r="AY305" s="16" t="s">
        <v>195</v>
      </c>
      <c r="BE305" s="150">
        <f>IF(N305="základní",J305,0)</f>
        <v>0</v>
      </c>
      <c r="BF305" s="150">
        <f>IF(N305="snížená",J305,0)</f>
        <v>0</v>
      </c>
      <c r="BG305" s="150">
        <f>IF(N305="zákl. přenesená",J305,0)</f>
        <v>0</v>
      </c>
      <c r="BH305" s="150">
        <f>IF(N305="sníž. přenesená",J305,0)</f>
        <v>0</v>
      </c>
      <c r="BI305" s="150">
        <f>IF(N305="nulová",J305,0)</f>
        <v>0</v>
      </c>
      <c r="BJ305" s="16" t="s">
        <v>79</v>
      </c>
      <c r="BK305" s="150">
        <f>ROUND(I305*H305,2)</f>
        <v>0</v>
      </c>
      <c r="BL305" s="16" t="s">
        <v>201</v>
      </c>
      <c r="BM305" s="149" t="s">
        <v>1984</v>
      </c>
    </row>
    <row r="306" spans="2:51" s="12" customFormat="1" ht="12">
      <c r="B306" s="151"/>
      <c r="D306" s="152" t="s">
        <v>203</v>
      </c>
      <c r="E306" s="153" t="s">
        <v>1</v>
      </c>
      <c r="F306" s="154" t="s">
        <v>1985</v>
      </c>
      <c r="H306" s="155">
        <v>8185.084</v>
      </c>
      <c r="I306" s="156"/>
      <c r="L306" s="151"/>
      <c r="M306" s="157"/>
      <c r="T306" s="158"/>
      <c r="AT306" s="153" t="s">
        <v>203</v>
      </c>
      <c r="AU306" s="153" t="s">
        <v>81</v>
      </c>
      <c r="AV306" s="12" t="s">
        <v>81</v>
      </c>
      <c r="AW306" s="12" t="s">
        <v>29</v>
      </c>
      <c r="AX306" s="12" t="s">
        <v>72</v>
      </c>
      <c r="AY306" s="153" t="s">
        <v>195</v>
      </c>
    </row>
    <row r="307" spans="2:51" s="12" customFormat="1" ht="12">
      <c r="B307" s="151"/>
      <c r="D307" s="152" t="s">
        <v>203</v>
      </c>
      <c r="E307" s="153" t="s">
        <v>1</v>
      </c>
      <c r="F307" s="154" t="s">
        <v>1986</v>
      </c>
      <c r="H307" s="155">
        <v>2422.297</v>
      </c>
      <c r="I307" s="156"/>
      <c r="L307" s="151"/>
      <c r="M307" s="157"/>
      <c r="T307" s="158"/>
      <c r="AT307" s="153" t="s">
        <v>203</v>
      </c>
      <c r="AU307" s="153" t="s">
        <v>81</v>
      </c>
      <c r="AV307" s="12" t="s">
        <v>81</v>
      </c>
      <c r="AW307" s="12" t="s">
        <v>29</v>
      </c>
      <c r="AX307" s="12" t="s">
        <v>72</v>
      </c>
      <c r="AY307" s="153" t="s">
        <v>195</v>
      </c>
    </row>
    <row r="308" spans="2:51" s="12" customFormat="1" ht="12">
      <c r="B308" s="151"/>
      <c r="D308" s="152" t="s">
        <v>203</v>
      </c>
      <c r="E308" s="153" t="s">
        <v>1</v>
      </c>
      <c r="F308" s="154" t="s">
        <v>1987</v>
      </c>
      <c r="H308" s="155">
        <v>218</v>
      </c>
      <c r="I308" s="156"/>
      <c r="L308" s="151"/>
      <c r="M308" s="157"/>
      <c r="T308" s="158"/>
      <c r="AT308" s="153" t="s">
        <v>203</v>
      </c>
      <c r="AU308" s="153" t="s">
        <v>81</v>
      </c>
      <c r="AV308" s="12" t="s">
        <v>81</v>
      </c>
      <c r="AW308" s="12" t="s">
        <v>29</v>
      </c>
      <c r="AX308" s="12" t="s">
        <v>72</v>
      </c>
      <c r="AY308" s="153" t="s">
        <v>195</v>
      </c>
    </row>
    <row r="309" spans="2:51" s="13" customFormat="1" ht="12">
      <c r="B309" s="159"/>
      <c r="D309" s="152" t="s">
        <v>203</v>
      </c>
      <c r="E309" s="160" t="s">
        <v>1</v>
      </c>
      <c r="F309" s="161" t="s">
        <v>205</v>
      </c>
      <c r="H309" s="162">
        <v>10825.381</v>
      </c>
      <c r="I309" s="163"/>
      <c r="L309" s="159"/>
      <c r="M309" s="164"/>
      <c r="T309" s="165"/>
      <c r="AT309" s="160" t="s">
        <v>203</v>
      </c>
      <c r="AU309" s="160" t="s">
        <v>81</v>
      </c>
      <c r="AV309" s="13" t="s">
        <v>201</v>
      </c>
      <c r="AW309" s="13" t="s">
        <v>29</v>
      </c>
      <c r="AX309" s="13" t="s">
        <v>79</v>
      </c>
      <c r="AY309" s="160" t="s">
        <v>195</v>
      </c>
    </row>
    <row r="310" spans="2:65" s="1" customFormat="1" ht="24.2" customHeight="1">
      <c r="B310" s="136"/>
      <c r="C310" s="137" t="s">
        <v>412</v>
      </c>
      <c r="D310" s="137" t="s">
        <v>197</v>
      </c>
      <c r="E310" s="138" t="s">
        <v>1988</v>
      </c>
      <c r="F310" s="139" t="s">
        <v>1989</v>
      </c>
      <c r="G310" s="140" t="s">
        <v>212</v>
      </c>
      <c r="H310" s="141">
        <v>1925.651</v>
      </c>
      <c r="I310" s="142"/>
      <c r="J310" s="143">
        <f>ROUND(I310*H310,2)</f>
        <v>0</v>
      </c>
      <c r="K310" s="144"/>
      <c r="L310" s="31"/>
      <c r="M310" s="145" t="s">
        <v>1</v>
      </c>
      <c r="N310" s="146" t="s">
        <v>37</v>
      </c>
      <c r="P310" s="147">
        <f>O310*H310</f>
        <v>0</v>
      </c>
      <c r="Q310" s="147">
        <v>0</v>
      </c>
      <c r="R310" s="147">
        <f>Q310*H310</f>
        <v>0</v>
      </c>
      <c r="S310" s="147">
        <v>0</v>
      </c>
      <c r="T310" s="148">
        <f>S310*H310</f>
        <v>0</v>
      </c>
      <c r="AR310" s="149" t="s">
        <v>201</v>
      </c>
      <c r="AT310" s="149" t="s">
        <v>197</v>
      </c>
      <c r="AU310" s="149" t="s">
        <v>81</v>
      </c>
      <c r="AY310" s="16" t="s">
        <v>195</v>
      </c>
      <c r="BE310" s="150">
        <f>IF(N310="základní",J310,0)</f>
        <v>0</v>
      </c>
      <c r="BF310" s="150">
        <f>IF(N310="snížená",J310,0)</f>
        <v>0</v>
      </c>
      <c r="BG310" s="150">
        <f>IF(N310="zákl. přenesená",J310,0)</f>
        <v>0</v>
      </c>
      <c r="BH310" s="150">
        <f>IF(N310="sníž. přenesená",J310,0)</f>
        <v>0</v>
      </c>
      <c r="BI310" s="150">
        <f>IF(N310="nulová",J310,0)</f>
        <v>0</v>
      </c>
      <c r="BJ310" s="16" t="s">
        <v>79</v>
      </c>
      <c r="BK310" s="150">
        <f>ROUND(I310*H310,2)</f>
        <v>0</v>
      </c>
      <c r="BL310" s="16" t="s">
        <v>201</v>
      </c>
      <c r="BM310" s="149" t="s">
        <v>1990</v>
      </c>
    </row>
    <row r="311" spans="2:51" s="14" customFormat="1" ht="12">
      <c r="B311" s="166"/>
      <c r="D311" s="152" t="s">
        <v>203</v>
      </c>
      <c r="E311" s="167" t="s">
        <v>1</v>
      </c>
      <c r="F311" s="168" t="s">
        <v>1991</v>
      </c>
      <c r="H311" s="167" t="s">
        <v>1</v>
      </c>
      <c r="I311" s="169"/>
      <c r="L311" s="166"/>
      <c r="M311" s="170"/>
      <c r="T311" s="171"/>
      <c r="AT311" s="167" t="s">
        <v>203</v>
      </c>
      <c r="AU311" s="167" t="s">
        <v>81</v>
      </c>
      <c r="AV311" s="14" t="s">
        <v>79</v>
      </c>
      <c r="AW311" s="14" t="s">
        <v>29</v>
      </c>
      <c r="AX311" s="14" t="s">
        <v>72</v>
      </c>
      <c r="AY311" s="167" t="s">
        <v>195</v>
      </c>
    </row>
    <row r="312" spans="2:51" s="12" customFormat="1" ht="12">
      <c r="B312" s="151"/>
      <c r="D312" s="152" t="s">
        <v>203</v>
      </c>
      <c r="E312" s="153" t="s">
        <v>1</v>
      </c>
      <c r="F312" s="154" t="s">
        <v>1992</v>
      </c>
      <c r="H312" s="155">
        <v>1925.651</v>
      </c>
      <c r="I312" s="156"/>
      <c r="L312" s="151"/>
      <c r="M312" s="157"/>
      <c r="T312" s="158"/>
      <c r="AT312" s="153" t="s">
        <v>203</v>
      </c>
      <c r="AU312" s="153" t="s">
        <v>81</v>
      </c>
      <c r="AV312" s="12" t="s">
        <v>81</v>
      </c>
      <c r="AW312" s="12" t="s">
        <v>29</v>
      </c>
      <c r="AX312" s="12" t="s">
        <v>72</v>
      </c>
      <c r="AY312" s="153" t="s">
        <v>195</v>
      </c>
    </row>
    <row r="313" spans="2:51" s="13" customFormat="1" ht="12">
      <c r="B313" s="159"/>
      <c r="D313" s="152" t="s">
        <v>203</v>
      </c>
      <c r="E313" s="160" t="s">
        <v>1</v>
      </c>
      <c r="F313" s="161" t="s">
        <v>205</v>
      </c>
      <c r="H313" s="162">
        <v>1925.651</v>
      </c>
      <c r="I313" s="163"/>
      <c r="L313" s="159"/>
      <c r="M313" s="164"/>
      <c r="T313" s="165"/>
      <c r="AT313" s="160" t="s">
        <v>203</v>
      </c>
      <c r="AU313" s="160" t="s">
        <v>81</v>
      </c>
      <c r="AV313" s="13" t="s">
        <v>201</v>
      </c>
      <c r="AW313" s="13" t="s">
        <v>29</v>
      </c>
      <c r="AX313" s="13" t="s">
        <v>79</v>
      </c>
      <c r="AY313" s="160" t="s">
        <v>195</v>
      </c>
    </row>
    <row r="314" spans="2:65" s="1" customFormat="1" ht="16.5" customHeight="1">
      <c r="B314" s="136"/>
      <c r="C314" s="137" t="s">
        <v>417</v>
      </c>
      <c r="D314" s="137" t="s">
        <v>197</v>
      </c>
      <c r="E314" s="138" t="s">
        <v>1993</v>
      </c>
      <c r="F314" s="139" t="s">
        <v>1994</v>
      </c>
      <c r="G314" s="140" t="s">
        <v>212</v>
      </c>
      <c r="H314" s="141">
        <v>78</v>
      </c>
      <c r="I314" s="142"/>
      <c r="J314" s="143">
        <f>ROUND(I314*H314,2)</f>
        <v>0</v>
      </c>
      <c r="K314" s="144"/>
      <c r="L314" s="31"/>
      <c r="M314" s="145" t="s">
        <v>1</v>
      </c>
      <c r="N314" s="146" t="s">
        <v>37</v>
      </c>
      <c r="P314" s="147">
        <f>O314*H314</f>
        <v>0</v>
      </c>
      <c r="Q314" s="147">
        <v>0</v>
      </c>
      <c r="R314" s="147">
        <f>Q314*H314</f>
        <v>0</v>
      </c>
      <c r="S314" s="147">
        <v>0</v>
      </c>
      <c r="T314" s="148">
        <f>S314*H314</f>
        <v>0</v>
      </c>
      <c r="AR314" s="149" t="s">
        <v>201</v>
      </c>
      <c r="AT314" s="149" t="s">
        <v>197</v>
      </c>
      <c r="AU314" s="149" t="s">
        <v>81</v>
      </c>
      <c r="AY314" s="16" t="s">
        <v>195</v>
      </c>
      <c r="BE314" s="150">
        <f>IF(N314="základní",J314,0)</f>
        <v>0</v>
      </c>
      <c r="BF314" s="150">
        <f>IF(N314="snížená",J314,0)</f>
        <v>0</v>
      </c>
      <c r="BG314" s="150">
        <f>IF(N314="zákl. přenesená",J314,0)</f>
        <v>0</v>
      </c>
      <c r="BH314" s="150">
        <f>IF(N314="sníž. přenesená",J314,0)</f>
        <v>0</v>
      </c>
      <c r="BI314" s="150">
        <f>IF(N314="nulová",J314,0)</f>
        <v>0</v>
      </c>
      <c r="BJ314" s="16" t="s">
        <v>79</v>
      </c>
      <c r="BK314" s="150">
        <f>ROUND(I314*H314,2)</f>
        <v>0</v>
      </c>
      <c r="BL314" s="16" t="s">
        <v>201</v>
      </c>
      <c r="BM314" s="149" t="s">
        <v>1995</v>
      </c>
    </row>
    <row r="315" spans="2:51" s="14" customFormat="1" ht="12">
      <c r="B315" s="166"/>
      <c r="D315" s="152" t="s">
        <v>203</v>
      </c>
      <c r="E315" s="167" t="s">
        <v>1</v>
      </c>
      <c r="F315" s="168" t="s">
        <v>1996</v>
      </c>
      <c r="H315" s="167" t="s">
        <v>1</v>
      </c>
      <c r="I315" s="169"/>
      <c r="L315" s="166"/>
      <c r="M315" s="170"/>
      <c r="T315" s="171"/>
      <c r="AT315" s="167" t="s">
        <v>203</v>
      </c>
      <c r="AU315" s="167" t="s">
        <v>81</v>
      </c>
      <c r="AV315" s="14" t="s">
        <v>79</v>
      </c>
      <c r="AW315" s="14" t="s">
        <v>29</v>
      </c>
      <c r="AX315" s="14" t="s">
        <v>72</v>
      </c>
      <c r="AY315" s="167" t="s">
        <v>195</v>
      </c>
    </row>
    <row r="316" spans="2:51" s="12" customFormat="1" ht="12">
      <c r="B316" s="151"/>
      <c r="D316" s="152" t="s">
        <v>203</v>
      </c>
      <c r="E316" s="153" t="s">
        <v>1</v>
      </c>
      <c r="F316" s="154" t="s">
        <v>1997</v>
      </c>
      <c r="H316" s="155">
        <v>78</v>
      </c>
      <c r="I316" s="156"/>
      <c r="L316" s="151"/>
      <c r="M316" s="157"/>
      <c r="T316" s="158"/>
      <c r="AT316" s="153" t="s">
        <v>203</v>
      </c>
      <c r="AU316" s="153" t="s">
        <v>81</v>
      </c>
      <c r="AV316" s="12" t="s">
        <v>81</v>
      </c>
      <c r="AW316" s="12" t="s">
        <v>29</v>
      </c>
      <c r="AX316" s="12" t="s">
        <v>72</v>
      </c>
      <c r="AY316" s="153" t="s">
        <v>195</v>
      </c>
    </row>
    <row r="317" spans="2:51" s="13" customFormat="1" ht="12">
      <c r="B317" s="159"/>
      <c r="D317" s="152" t="s">
        <v>203</v>
      </c>
      <c r="E317" s="160" t="s">
        <v>1</v>
      </c>
      <c r="F317" s="161" t="s">
        <v>205</v>
      </c>
      <c r="H317" s="162">
        <v>78</v>
      </c>
      <c r="I317" s="163"/>
      <c r="L317" s="159"/>
      <c r="M317" s="164"/>
      <c r="T317" s="165"/>
      <c r="AT317" s="160" t="s">
        <v>203</v>
      </c>
      <c r="AU317" s="160" t="s">
        <v>81</v>
      </c>
      <c r="AV317" s="13" t="s">
        <v>201</v>
      </c>
      <c r="AW317" s="13" t="s">
        <v>29</v>
      </c>
      <c r="AX317" s="13" t="s">
        <v>79</v>
      </c>
      <c r="AY317" s="160" t="s">
        <v>195</v>
      </c>
    </row>
    <row r="318" spans="2:65" s="1" customFormat="1" ht="33" customHeight="1">
      <c r="B318" s="136"/>
      <c r="C318" s="137" t="s">
        <v>423</v>
      </c>
      <c r="D318" s="137" t="s">
        <v>197</v>
      </c>
      <c r="E318" s="138" t="s">
        <v>331</v>
      </c>
      <c r="F318" s="139" t="s">
        <v>332</v>
      </c>
      <c r="G318" s="140" t="s">
        <v>232</v>
      </c>
      <c r="H318" s="141">
        <v>6355.931</v>
      </c>
      <c r="I318" s="142"/>
      <c r="J318" s="143">
        <f>ROUND(I318*H318,2)</f>
        <v>0</v>
      </c>
      <c r="K318" s="144"/>
      <c r="L318" s="31"/>
      <c r="M318" s="145" t="s">
        <v>1</v>
      </c>
      <c r="N318" s="146" t="s">
        <v>37</v>
      </c>
      <c r="P318" s="147">
        <f>O318*H318</f>
        <v>0</v>
      </c>
      <c r="Q318" s="147">
        <v>0</v>
      </c>
      <c r="R318" s="147">
        <f>Q318*H318</f>
        <v>0</v>
      </c>
      <c r="S318" s="147">
        <v>0</v>
      </c>
      <c r="T318" s="148">
        <f>S318*H318</f>
        <v>0</v>
      </c>
      <c r="AR318" s="149" t="s">
        <v>201</v>
      </c>
      <c r="AT318" s="149" t="s">
        <v>197</v>
      </c>
      <c r="AU318" s="149" t="s">
        <v>81</v>
      </c>
      <c r="AY318" s="16" t="s">
        <v>195</v>
      </c>
      <c r="BE318" s="150">
        <f>IF(N318="základní",J318,0)</f>
        <v>0</v>
      </c>
      <c r="BF318" s="150">
        <f>IF(N318="snížená",J318,0)</f>
        <v>0</v>
      </c>
      <c r="BG318" s="150">
        <f>IF(N318="zákl. přenesená",J318,0)</f>
        <v>0</v>
      </c>
      <c r="BH318" s="150">
        <f>IF(N318="sníž. přenesená",J318,0)</f>
        <v>0</v>
      </c>
      <c r="BI318" s="150">
        <f>IF(N318="nulová",J318,0)</f>
        <v>0</v>
      </c>
      <c r="BJ318" s="16" t="s">
        <v>79</v>
      </c>
      <c r="BK318" s="150">
        <f>ROUND(I318*H318,2)</f>
        <v>0</v>
      </c>
      <c r="BL318" s="16" t="s">
        <v>201</v>
      </c>
      <c r="BM318" s="149" t="s">
        <v>1998</v>
      </c>
    </row>
    <row r="319" spans="2:51" s="12" customFormat="1" ht="12">
      <c r="B319" s="151"/>
      <c r="D319" s="152" t="s">
        <v>203</v>
      </c>
      <c r="E319" s="153" t="s">
        <v>1</v>
      </c>
      <c r="F319" s="154" t="s">
        <v>1999</v>
      </c>
      <c r="H319" s="155">
        <v>6355.931</v>
      </c>
      <c r="I319" s="156"/>
      <c r="L319" s="151"/>
      <c r="M319" s="157"/>
      <c r="T319" s="158"/>
      <c r="AT319" s="153" t="s">
        <v>203</v>
      </c>
      <c r="AU319" s="153" t="s">
        <v>81</v>
      </c>
      <c r="AV319" s="12" t="s">
        <v>81</v>
      </c>
      <c r="AW319" s="12" t="s">
        <v>29</v>
      </c>
      <c r="AX319" s="12" t="s">
        <v>72</v>
      </c>
      <c r="AY319" s="153" t="s">
        <v>195</v>
      </c>
    </row>
    <row r="320" spans="2:51" s="13" customFormat="1" ht="12">
      <c r="B320" s="159"/>
      <c r="D320" s="152" t="s">
        <v>203</v>
      </c>
      <c r="E320" s="160" t="s">
        <v>1</v>
      </c>
      <c r="F320" s="161" t="s">
        <v>205</v>
      </c>
      <c r="H320" s="162">
        <v>6355.931</v>
      </c>
      <c r="I320" s="163"/>
      <c r="L320" s="159"/>
      <c r="M320" s="164"/>
      <c r="T320" s="165"/>
      <c r="AT320" s="160" t="s">
        <v>203</v>
      </c>
      <c r="AU320" s="160" t="s">
        <v>81</v>
      </c>
      <c r="AV320" s="13" t="s">
        <v>201</v>
      </c>
      <c r="AW320" s="13" t="s">
        <v>29</v>
      </c>
      <c r="AX320" s="13" t="s">
        <v>79</v>
      </c>
      <c r="AY320" s="160" t="s">
        <v>195</v>
      </c>
    </row>
    <row r="321" spans="2:65" s="1" customFormat="1" ht="24.2" customHeight="1">
      <c r="B321" s="136"/>
      <c r="C321" s="137" t="s">
        <v>432</v>
      </c>
      <c r="D321" s="137" t="s">
        <v>197</v>
      </c>
      <c r="E321" s="138" t="s">
        <v>336</v>
      </c>
      <c r="F321" s="139" t="s">
        <v>337</v>
      </c>
      <c r="G321" s="140" t="s">
        <v>212</v>
      </c>
      <c r="H321" s="141">
        <v>10110.735</v>
      </c>
      <c r="I321" s="142"/>
      <c r="J321" s="143">
        <f>ROUND(I321*H321,2)</f>
        <v>0</v>
      </c>
      <c r="K321" s="144"/>
      <c r="L321" s="31"/>
      <c r="M321" s="145" t="s">
        <v>1</v>
      </c>
      <c r="N321" s="146" t="s">
        <v>37</v>
      </c>
      <c r="P321" s="147">
        <f>O321*H321</f>
        <v>0</v>
      </c>
      <c r="Q321" s="147">
        <v>0</v>
      </c>
      <c r="R321" s="147">
        <f>Q321*H321</f>
        <v>0</v>
      </c>
      <c r="S321" s="147">
        <v>0</v>
      </c>
      <c r="T321" s="148">
        <f>S321*H321</f>
        <v>0</v>
      </c>
      <c r="AR321" s="149" t="s">
        <v>201</v>
      </c>
      <c r="AT321" s="149" t="s">
        <v>197</v>
      </c>
      <c r="AU321" s="149" t="s">
        <v>81</v>
      </c>
      <c r="AY321" s="16" t="s">
        <v>195</v>
      </c>
      <c r="BE321" s="150">
        <f>IF(N321="základní",J321,0)</f>
        <v>0</v>
      </c>
      <c r="BF321" s="150">
        <f>IF(N321="snížená",J321,0)</f>
        <v>0</v>
      </c>
      <c r="BG321" s="150">
        <f>IF(N321="zákl. přenesená",J321,0)</f>
        <v>0</v>
      </c>
      <c r="BH321" s="150">
        <f>IF(N321="sníž. přenesená",J321,0)</f>
        <v>0</v>
      </c>
      <c r="BI321" s="150">
        <f>IF(N321="nulová",J321,0)</f>
        <v>0</v>
      </c>
      <c r="BJ321" s="16" t="s">
        <v>79</v>
      </c>
      <c r="BK321" s="150">
        <f>ROUND(I321*H321,2)</f>
        <v>0</v>
      </c>
      <c r="BL321" s="16" t="s">
        <v>201</v>
      </c>
      <c r="BM321" s="149" t="s">
        <v>2000</v>
      </c>
    </row>
    <row r="322" spans="2:51" s="12" customFormat="1" ht="12">
      <c r="B322" s="151"/>
      <c r="D322" s="152" t="s">
        <v>203</v>
      </c>
      <c r="E322" s="153" t="s">
        <v>1</v>
      </c>
      <c r="F322" s="154" t="s">
        <v>2001</v>
      </c>
      <c r="H322" s="155">
        <v>13641.807</v>
      </c>
      <c r="I322" s="156"/>
      <c r="L322" s="151"/>
      <c r="M322" s="157"/>
      <c r="T322" s="158"/>
      <c r="AT322" s="153" t="s">
        <v>203</v>
      </c>
      <c r="AU322" s="153" t="s">
        <v>81</v>
      </c>
      <c r="AV322" s="12" t="s">
        <v>81</v>
      </c>
      <c r="AW322" s="12" t="s">
        <v>29</v>
      </c>
      <c r="AX322" s="12" t="s">
        <v>72</v>
      </c>
      <c r="AY322" s="153" t="s">
        <v>195</v>
      </c>
    </row>
    <row r="323" spans="2:51" s="12" customFormat="1" ht="33.75">
      <c r="B323" s="151"/>
      <c r="D323" s="152" t="s">
        <v>203</v>
      </c>
      <c r="E323" s="153" t="s">
        <v>1</v>
      </c>
      <c r="F323" s="154" t="s">
        <v>2002</v>
      </c>
      <c r="H323" s="155">
        <v>-3622.272</v>
      </c>
      <c r="I323" s="156"/>
      <c r="L323" s="151"/>
      <c r="M323" s="157"/>
      <c r="T323" s="158"/>
      <c r="AT323" s="153" t="s">
        <v>203</v>
      </c>
      <c r="AU323" s="153" t="s">
        <v>81</v>
      </c>
      <c r="AV323" s="12" t="s">
        <v>81</v>
      </c>
      <c r="AW323" s="12" t="s">
        <v>29</v>
      </c>
      <c r="AX323" s="12" t="s">
        <v>72</v>
      </c>
      <c r="AY323" s="153" t="s">
        <v>195</v>
      </c>
    </row>
    <row r="324" spans="2:51" s="12" customFormat="1" ht="12">
      <c r="B324" s="151"/>
      <c r="D324" s="152" t="s">
        <v>203</v>
      </c>
      <c r="E324" s="153" t="s">
        <v>1</v>
      </c>
      <c r="F324" s="154" t="s">
        <v>2003</v>
      </c>
      <c r="H324" s="155">
        <v>91.2</v>
      </c>
      <c r="I324" s="156"/>
      <c r="L324" s="151"/>
      <c r="M324" s="157"/>
      <c r="T324" s="158"/>
      <c r="AT324" s="153" t="s">
        <v>203</v>
      </c>
      <c r="AU324" s="153" t="s">
        <v>81</v>
      </c>
      <c r="AV324" s="12" t="s">
        <v>81</v>
      </c>
      <c r="AW324" s="12" t="s">
        <v>29</v>
      </c>
      <c r="AX324" s="12" t="s">
        <v>72</v>
      </c>
      <c r="AY324" s="153" t="s">
        <v>195</v>
      </c>
    </row>
    <row r="325" spans="2:51" s="13" customFormat="1" ht="12">
      <c r="B325" s="159"/>
      <c r="D325" s="152" t="s">
        <v>203</v>
      </c>
      <c r="E325" s="160" t="s">
        <v>1</v>
      </c>
      <c r="F325" s="161" t="s">
        <v>205</v>
      </c>
      <c r="H325" s="162">
        <v>10110.735</v>
      </c>
      <c r="I325" s="163"/>
      <c r="L325" s="159"/>
      <c r="M325" s="164"/>
      <c r="T325" s="165"/>
      <c r="AT325" s="160" t="s">
        <v>203</v>
      </c>
      <c r="AU325" s="160" t="s">
        <v>81</v>
      </c>
      <c r="AV325" s="13" t="s">
        <v>201</v>
      </c>
      <c r="AW325" s="13" t="s">
        <v>29</v>
      </c>
      <c r="AX325" s="13" t="s">
        <v>79</v>
      </c>
      <c r="AY325" s="160" t="s">
        <v>195</v>
      </c>
    </row>
    <row r="326" spans="2:65" s="1" customFormat="1" ht="24.2" customHeight="1">
      <c r="B326" s="136"/>
      <c r="C326" s="137" t="s">
        <v>436</v>
      </c>
      <c r="D326" s="137" t="s">
        <v>197</v>
      </c>
      <c r="E326" s="138" t="s">
        <v>1286</v>
      </c>
      <c r="F326" s="139" t="s">
        <v>1287</v>
      </c>
      <c r="G326" s="140" t="s">
        <v>212</v>
      </c>
      <c r="H326" s="141">
        <v>2413.603</v>
      </c>
      <c r="I326" s="142"/>
      <c r="J326" s="143">
        <f>ROUND(I326*H326,2)</f>
        <v>0</v>
      </c>
      <c r="K326" s="144"/>
      <c r="L326" s="31"/>
      <c r="M326" s="145" t="s">
        <v>1</v>
      </c>
      <c r="N326" s="146" t="s">
        <v>37</v>
      </c>
      <c r="P326" s="147">
        <f>O326*H326</f>
        <v>0</v>
      </c>
      <c r="Q326" s="147">
        <v>0</v>
      </c>
      <c r="R326" s="147">
        <f>Q326*H326</f>
        <v>0</v>
      </c>
      <c r="S326" s="147">
        <v>0</v>
      </c>
      <c r="T326" s="148">
        <f>S326*H326</f>
        <v>0</v>
      </c>
      <c r="AR326" s="149" t="s">
        <v>201</v>
      </c>
      <c r="AT326" s="149" t="s">
        <v>197</v>
      </c>
      <c r="AU326" s="149" t="s">
        <v>81</v>
      </c>
      <c r="AY326" s="16" t="s">
        <v>195</v>
      </c>
      <c r="BE326" s="150">
        <f>IF(N326="základní",J326,0)</f>
        <v>0</v>
      </c>
      <c r="BF326" s="150">
        <f>IF(N326="snížená",J326,0)</f>
        <v>0</v>
      </c>
      <c r="BG326" s="150">
        <f>IF(N326="zákl. přenesená",J326,0)</f>
        <v>0</v>
      </c>
      <c r="BH326" s="150">
        <f>IF(N326="sníž. přenesená",J326,0)</f>
        <v>0</v>
      </c>
      <c r="BI326" s="150">
        <f>IF(N326="nulová",J326,0)</f>
        <v>0</v>
      </c>
      <c r="BJ326" s="16" t="s">
        <v>79</v>
      </c>
      <c r="BK326" s="150">
        <f>ROUND(I326*H326,2)</f>
        <v>0</v>
      </c>
      <c r="BL326" s="16" t="s">
        <v>201</v>
      </c>
      <c r="BM326" s="149" t="s">
        <v>2004</v>
      </c>
    </row>
    <row r="327" spans="2:51" s="12" customFormat="1" ht="12">
      <c r="B327" s="151"/>
      <c r="D327" s="152" t="s">
        <v>203</v>
      </c>
      <c r="E327" s="153" t="s">
        <v>1</v>
      </c>
      <c r="F327" s="154" t="s">
        <v>2005</v>
      </c>
      <c r="H327" s="155">
        <v>2158.896</v>
      </c>
      <c r="I327" s="156"/>
      <c r="L327" s="151"/>
      <c r="M327" s="157"/>
      <c r="T327" s="158"/>
      <c r="AT327" s="153" t="s">
        <v>203</v>
      </c>
      <c r="AU327" s="153" t="s">
        <v>81</v>
      </c>
      <c r="AV327" s="12" t="s">
        <v>81</v>
      </c>
      <c r="AW327" s="12" t="s">
        <v>29</v>
      </c>
      <c r="AX327" s="12" t="s">
        <v>72</v>
      </c>
      <c r="AY327" s="153" t="s">
        <v>195</v>
      </c>
    </row>
    <row r="328" spans="2:51" s="12" customFormat="1" ht="12">
      <c r="B328" s="151"/>
      <c r="D328" s="152" t="s">
        <v>203</v>
      </c>
      <c r="E328" s="153" t="s">
        <v>1</v>
      </c>
      <c r="F328" s="154" t="s">
        <v>2006</v>
      </c>
      <c r="H328" s="155">
        <v>247.147</v>
      </c>
      <c r="I328" s="156"/>
      <c r="L328" s="151"/>
      <c r="M328" s="157"/>
      <c r="T328" s="158"/>
      <c r="AT328" s="153" t="s">
        <v>203</v>
      </c>
      <c r="AU328" s="153" t="s">
        <v>81</v>
      </c>
      <c r="AV328" s="12" t="s">
        <v>81</v>
      </c>
      <c r="AW328" s="12" t="s">
        <v>29</v>
      </c>
      <c r="AX328" s="12" t="s">
        <v>72</v>
      </c>
      <c r="AY328" s="153" t="s">
        <v>195</v>
      </c>
    </row>
    <row r="329" spans="2:51" s="12" customFormat="1" ht="12">
      <c r="B329" s="151"/>
      <c r="D329" s="152" t="s">
        <v>203</v>
      </c>
      <c r="E329" s="153" t="s">
        <v>1</v>
      </c>
      <c r="F329" s="154" t="s">
        <v>2007</v>
      </c>
      <c r="H329" s="155">
        <v>7.56</v>
      </c>
      <c r="I329" s="156"/>
      <c r="L329" s="151"/>
      <c r="M329" s="157"/>
      <c r="T329" s="158"/>
      <c r="AT329" s="153" t="s">
        <v>203</v>
      </c>
      <c r="AU329" s="153" t="s">
        <v>81</v>
      </c>
      <c r="AV329" s="12" t="s">
        <v>81</v>
      </c>
      <c r="AW329" s="12" t="s">
        <v>29</v>
      </c>
      <c r="AX329" s="12" t="s">
        <v>72</v>
      </c>
      <c r="AY329" s="153" t="s">
        <v>195</v>
      </c>
    </row>
    <row r="330" spans="2:51" s="13" customFormat="1" ht="12">
      <c r="B330" s="159"/>
      <c r="D330" s="152" t="s">
        <v>203</v>
      </c>
      <c r="E330" s="160" t="s">
        <v>1</v>
      </c>
      <c r="F330" s="161" t="s">
        <v>205</v>
      </c>
      <c r="H330" s="162">
        <v>2413.603</v>
      </c>
      <c r="I330" s="163"/>
      <c r="L330" s="159"/>
      <c r="M330" s="164"/>
      <c r="T330" s="165"/>
      <c r="AT330" s="160" t="s">
        <v>203</v>
      </c>
      <c r="AU330" s="160" t="s">
        <v>81</v>
      </c>
      <c r="AV330" s="13" t="s">
        <v>201</v>
      </c>
      <c r="AW330" s="13" t="s">
        <v>29</v>
      </c>
      <c r="AX330" s="13" t="s">
        <v>79</v>
      </c>
      <c r="AY330" s="160" t="s">
        <v>195</v>
      </c>
    </row>
    <row r="331" spans="2:65" s="1" customFormat="1" ht="16.5" customHeight="1">
      <c r="B331" s="136"/>
      <c r="C331" s="172" t="s">
        <v>442</v>
      </c>
      <c r="D331" s="172" t="s">
        <v>229</v>
      </c>
      <c r="E331" s="173" t="s">
        <v>2008</v>
      </c>
      <c r="F331" s="174" t="s">
        <v>2009</v>
      </c>
      <c r="G331" s="175" t="s">
        <v>232</v>
      </c>
      <c r="H331" s="176">
        <v>4827.206</v>
      </c>
      <c r="I331" s="177"/>
      <c r="J331" s="178">
        <f>ROUND(I331*H331,2)</f>
        <v>0</v>
      </c>
      <c r="K331" s="179"/>
      <c r="L331" s="180"/>
      <c r="M331" s="181" t="s">
        <v>1</v>
      </c>
      <c r="N331" s="182" t="s">
        <v>37</v>
      </c>
      <c r="P331" s="147">
        <f>O331*H331</f>
        <v>0</v>
      </c>
      <c r="Q331" s="147">
        <v>0</v>
      </c>
      <c r="R331" s="147">
        <f>Q331*H331</f>
        <v>0</v>
      </c>
      <c r="S331" s="147">
        <v>0</v>
      </c>
      <c r="T331" s="148">
        <f>S331*H331</f>
        <v>0</v>
      </c>
      <c r="AR331" s="149" t="s">
        <v>233</v>
      </c>
      <c r="AT331" s="149" t="s">
        <v>229</v>
      </c>
      <c r="AU331" s="149" t="s">
        <v>81</v>
      </c>
      <c r="AY331" s="16" t="s">
        <v>195</v>
      </c>
      <c r="BE331" s="150">
        <f>IF(N331="základní",J331,0)</f>
        <v>0</v>
      </c>
      <c r="BF331" s="150">
        <f>IF(N331="snížená",J331,0)</f>
        <v>0</v>
      </c>
      <c r="BG331" s="150">
        <f>IF(N331="zákl. přenesená",J331,0)</f>
        <v>0</v>
      </c>
      <c r="BH331" s="150">
        <f>IF(N331="sníž. přenesená",J331,0)</f>
        <v>0</v>
      </c>
      <c r="BI331" s="150">
        <f>IF(N331="nulová",J331,0)</f>
        <v>0</v>
      </c>
      <c r="BJ331" s="16" t="s">
        <v>79</v>
      </c>
      <c r="BK331" s="150">
        <f>ROUND(I331*H331,2)</f>
        <v>0</v>
      </c>
      <c r="BL331" s="16" t="s">
        <v>201</v>
      </c>
      <c r="BM331" s="149" t="s">
        <v>2010</v>
      </c>
    </row>
    <row r="332" spans="2:51" s="12" customFormat="1" ht="12">
      <c r="B332" s="151"/>
      <c r="D332" s="152" t="s">
        <v>203</v>
      </c>
      <c r="E332" s="153" t="s">
        <v>1</v>
      </c>
      <c r="F332" s="154" t="s">
        <v>2011</v>
      </c>
      <c r="H332" s="155">
        <v>4827.206</v>
      </c>
      <c r="I332" s="156"/>
      <c r="L332" s="151"/>
      <c r="M332" s="157"/>
      <c r="T332" s="158"/>
      <c r="AT332" s="153" t="s">
        <v>203</v>
      </c>
      <c r="AU332" s="153" t="s">
        <v>81</v>
      </c>
      <c r="AV332" s="12" t="s">
        <v>81</v>
      </c>
      <c r="AW332" s="12" t="s">
        <v>29</v>
      </c>
      <c r="AX332" s="12" t="s">
        <v>72</v>
      </c>
      <c r="AY332" s="153" t="s">
        <v>195</v>
      </c>
    </row>
    <row r="333" spans="2:51" s="13" customFormat="1" ht="12">
      <c r="B333" s="159"/>
      <c r="D333" s="152" t="s">
        <v>203</v>
      </c>
      <c r="E333" s="160" t="s">
        <v>1</v>
      </c>
      <c r="F333" s="161" t="s">
        <v>205</v>
      </c>
      <c r="H333" s="162">
        <v>4827.206</v>
      </c>
      <c r="I333" s="163"/>
      <c r="L333" s="159"/>
      <c r="M333" s="164"/>
      <c r="T333" s="165"/>
      <c r="AT333" s="160" t="s">
        <v>203</v>
      </c>
      <c r="AU333" s="160" t="s">
        <v>81</v>
      </c>
      <c r="AV333" s="13" t="s">
        <v>201</v>
      </c>
      <c r="AW333" s="13" t="s">
        <v>29</v>
      </c>
      <c r="AX333" s="13" t="s">
        <v>79</v>
      </c>
      <c r="AY333" s="160" t="s">
        <v>195</v>
      </c>
    </row>
    <row r="334" spans="2:65" s="1" customFormat="1" ht="33" customHeight="1">
      <c r="B334" s="136"/>
      <c r="C334" s="137" t="s">
        <v>447</v>
      </c>
      <c r="D334" s="137" t="s">
        <v>197</v>
      </c>
      <c r="E334" s="138" t="s">
        <v>2012</v>
      </c>
      <c r="F334" s="139" t="s">
        <v>2013</v>
      </c>
      <c r="G334" s="140" t="s">
        <v>288</v>
      </c>
      <c r="H334" s="141">
        <v>545</v>
      </c>
      <c r="I334" s="142"/>
      <c r="J334" s="143">
        <f>ROUND(I334*H334,2)</f>
        <v>0</v>
      </c>
      <c r="K334" s="144"/>
      <c r="L334" s="31"/>
      <c r="M334" s="145" t="s">
        <v>1</v>
      </c>
      <c r="N334" s="146" t="s">
        <v>37</v>
      </c>
      <c r="P334" s="147">
        <f>O334*H334</f>
        <v>0</v>
      </c>
      <c r="Q334" s="147">
        <v>0</v>
      </c>
      <c r="R334" s="147">
        <f>Q334*H334</f>
        <v>0</v>
      </c>
      <c r="S334" s="147">
        <v>0</v>
      </c>
      <c r="T334" s="148">
        <f>S334*H334</f>
        <v>0</v>
      </c>
      <c r="AR334" s="149" t="s">
        <v>201</v>
      </c>
      <c r="AT334" s="149" t="s">
        <v>197</v>
      </c>
      <c r="AU334" s="149" t="s">
        <v>81</v>
      </c>
      <c r="AY334" s="16" t="s">
        <v>195</v>
      </c>
      <c r="BE334" s="150">
        <f>IF(N334="základní",J334,0)</f>
        <v>0</v>
      </c>
      <c r="BF334" s="150">
        <f>IF(N334="snížená",J334,0)</f>
        <v>0</v>
      </c>
      <c r="BG334" s="150">
        <f>IF(N334="zákl. přenesená",J334,0)</f>
        <v>0</v>
      </c>
      <c r="BH334" s="150">
        <f>IF(N334="sníž. přenesená",J334,0)</f>
        <v>0</v>
      </c>
      <c r="BI334" s="150">
        <f>IF(N334="nulová",J334,0)</f>
        <v>0</v>
      </c>
      <c r="BJ334" s="16" t="s">
        <v>79</v>
      </c>
      <c r="BK334" s="150">
        <f>ROUND(I334*H334,2)</f>
        <v>0</v>
      </c>
      <c r="BL334" s="16" t="s">
        <v>201</v>
      </c>
      <c r="BM334" s="149" t="s">
        <v>2014</v>
      </c>
    </row>
    <row r="335" spans="2:51" s="12" customFormat="1" ht="12">
      <c r="B335" s="151"/>
      <c r="D335" s="152" t="s">
        <v>203</v>
      </c>
      <c r="E335" s="153" t="s">
        <v>1</v>
      </c>
      <c r="F335" s="154" t="s">
        <v>1834</v>
      </c>
      <c r="H335" s="155">
        <v>545</v>
      </c>
      <c r="I335" s="156"/>
      <c r="L335" s="151"/>
      <c r="M335" s="157"/>
      <c r="T335" s="158"/>
      <c r="AT335" s="153" t="s">
        <v>203</v>
      </c>
      <c r="AU335" s="153" t="s">
        <v>81</v>
      </c>
      <c r="AV335" s="12" t="s">
        <v>81</v>
      </c>
      <c r="AW335" s="12" t="s">
        <v>29</v>
      </c>
      <c r="AX335" s="12" t="s">
        <v>72</v>
      </c>
      <c r="AY335" s="153" t="s">
        <v>195</v>
      </c>
    </row>
    <row r="336" spans="2:51" s="13" customFormat="1" ht="12">
      <c r="B336" s="159"/>
      <c r="D336" s="152" t="s">
        <v>203</v>
      </c>
      <c r="E336" s="160" t="s">
        <v>1</v>
      </c>
      <c r="F336" s="161" t="s">
        <v>205</v>
      </c>
      <c r="H336" s="162">
        <v>545</v>
      </c>
      <c r="I336" s="163"/>
      <c r="L336" s="159"/>
      <c r="M336" s="164"/>
      <c r="T336" s="165"/>
      <c r="AT336" s="160" t="s">
        <v>203</v>
      </c>
      <c r="AU336" s="160" t="s">
        <v>81</v>
      </c>
      <c r="AV336" s="13" t="s">
        <v>201</v>
      </c>
      <c r="AW336" s="13" t="s">
        <v>29</v>
      </c>
      <c r="AX336" s="13" t="s">
        <v>79</v>
      </c>
      <c r="AY336" s="160" t="s">
        <v>195</v>
      </c>
    </row>
    <row r="337" spans="2:65" s="1" customFormat="1" ht="24.2" customHeight="1">
      <c r="B337" s="136"/>
      <c r="C337" s="137" t="s">
        <v>452</v>
      </c>
      <c r="D337" s="137" t="s">
        <v>197</v>
      </c>
      <c r="E337" s="138" t="s">
        <v>1781</v>
      </c>
      <c r="F337" s="139" t="s">
        <v>1782</v>
      </c>
      <c r="G337" s="140" t="s">
        <v>288</v>
      </c>
      <c r="H337" s="141">
        <v>545</v>
      </c>
      <c r="I337" s="142"/>
      <c r="J337" s="143">
        <f>ROUND(I337*H337,2)</f>
        <v>0</v>
      </c>
      <c r="K337" s="144"/>
      <c r="L337" s="31"/>
      <c r="M337" s="145" t="s">
        <v>1</v>
      </c>
      <c r="N337" s="146" t="s">
        <v>37</v>
      </c>
      <c r="P337" s="147">
        <f>O337*H337</f>
        <v>0</v>
      </c>
      <c r="Q337" s="147">
        <v>0</v>
      </c>
      <c r="R337" s="147">
        <f>Q337*H337</f>
        <v>0</v>
      </c>
      <c r="S337" s="147">
        <v>0</v>
      </c>
      <c r="T337" s="148">
        <f>S337*H337</f>
        <v>0</v>
      </c>
      <c r="AR337" s="149" t="s">
        <v>201</v>
      </c>
      <c r="AT337" s="149" t="s">
        <v>197</v>
      </c>
      <c r="AU337" s="149" t="s">
        <v>81</v>
      </c>
      <c r="AY337" s="16" t="s">
        <v>195</v>
      </c>
      <c r="BE337" s="150">
        <f>IF(N337="základní",J337,0)</f>
        <v>0</v>
      </c>
      <c r="BF337" s="150">
        <f>IF(N337="snížená",J337,0)</f>
        <v>0</v>
      </c>
      <c r="BG337" s="150">
        <f>IF(N337="zákl. přenesená",J337,0)</f>
        <v>0</v>
      </c>
      <c r="BH337" s="150">
        <f>IF(N337="sníž. přenesená",J337,0)</f>
        <v>0</v>
      </c>
      <c r="BI337" s="150">
        <f>IF(N337="nulová",J337,0)</f>
        <v>0</v>
      </c>
      <c r="BJ337" s="16" t="s">
        <v>79</v>
      </c>
      <c r="BK337" s="150">
        <f>ROUND(I337*H337,2)</f>
        <v>0</v>
      </c>
      <c r="BL337" s="16" t="s">
        <v>201</v>
      </c>
      <c r="BM337" s="149" t="s">
        <v>2015</v>
      </c>
    </row>
    <row r="338" spans="2:51" s="12" customFormat="1" ht="12">
      <c r="B338" s="151"/>
      <c r="D338" s="152" t="s">
        <v>203</v>
      </c>
      <c r="E338" s="153" t="s">
        <v>1</v>
      </c>
      <c r="F338" s="154" t="s">
        <v>1834</v>
      </c>
      <c r="H338" s="155">
        <v>545</v>
      </c>
      <c r="I338" s="156"/>
      <c r="L338" s="151"/>
      <c r="M338" s="157"/>
      <c r="T338" s="158"/>
      <c r="AT338" s="153" t="s">
        <v>203</v>
      </c>
      <c r="AU338" s="153" t="s">
        <v>81</v>
      </c>
      <c r="AV338" s="12" t="s">
        <v>81</v>
      </c>
      <c r="AW338" s="12" t="s">
        <v>29</v>
      </c>
      <c r="AX338" s="12" t="s">
        <v>72</v>
      </c>
      <c r="AY338" s="153" t="s">
        <v>195</v>
      </c>
    </row>
    <row r="339" spans="2:51" s="13" customFormat="1" ht="12">
      <c r="B339" s="159"/>
      <c r="D339" s="152" t="s">
        <v>203</v>
      </c>
      <c r="E339" s="160" t="s">
        <v>1</v>
      </c>
      <c r="F339" s="161" t="s">
        <v>205</v>
      </c>
      <c r="H339" s="162">
        <v>545</v>
      </c>
      <c r="I339" s="163"/>
      <c r="L339" s="159"/>
      <c r="M339" s="164"/>
      <c r="T339" s="165"/>
      <c r="AT339" s="160" t="s">
        <v>203</v>
      </c>
      <c r="AU339" s="160" t="s">
        <v>81</v>
      </c>
      <c r="AV339" s="13" t="s">
        <v>201</v>
      </c>
      <c r="AW339" s="13" t="s">
        <v>29</v>
      </c>
      <c r="AX339" s="13" t="s">
        <v>79</v>
      </c>
      <c r="AY339" s="160" t="s">
        <v>195</v>
      </c>
    </row>
    <row r="340" spans="2:65" s="1" customFormat="1" ht="16.5" customHeight="1">
      <c r="B340" s="136"/>
      <c r="C340" s="172" t="s">
        <v>456</v>
      </c>
      <c r="D340" s="172" t="s">
        <v>229</v>
      </c>
      <c r="E340" s="173" t="s">
        <v>1784</v>
      </c>
      <c r="F340" s="174" t="s">
        <v>1785</v>
      </c>
      <c r="G340" s="175" t="s">
        <v>916</v>
      </c>
      <c r="H340" s="176">
        <v>8.175</v>
      </c>
      <c r="I340" s="177"/>
      <c r="J340" s="178">
        <f>ROUND(I340*H340,2)</f>
        <v>0</v>
      </c>
      <c r="K340" s="179"/>
      <c r="L340" s="180"/>
      <c r="M340" s="181" t="s">
        <v>1</v>
      </c>
      <c r="N340" s="182" t="s">
        <v>37</v>
      </c>
      <c r="P340" s="147">
        <f>O340*H340</f>
        <v>0</v>
      </c>
      <c r="Q340" s="147">
        <v>0.001</v>
      </c>
      <c r="R340" s="147">
        <f>Q340*H340</f>
        <v>0.008175000000000002</v>
      </c>
      <c r="S340" s="147">
        <v>0</v>
      </c>
      <c r="T340" s="148">
        <f>S340*H340</f>
        <v>0</v>
      </c>
      <c r="AR340" s="149" t="s">
        <v>233</v>
      </c>
      <c r="AT340" s="149" t="s">
        <v>229</v>
      </c>
      <c r="AU340" s="149" t="s">
        <v>81</v>
      </c>
      <c r="AY340" s="16" t="s">
        <v>195</v>
      </c>
      <c r="BE340" s="150">
        <f>IF(N340="základní",J340,0)</f>
        <v>0</v>
      </c>
      <c r="BF340" s="150">
        <f>IF(N340="snížená",J340,0)</f>
        <v>0</v>
      </c>
      <c r="BG340" s="150">
        <f>IF(N340="zákl. přenesená",J340,0)</f>
        <v>0</v>
      </c>
      <c r="BH340" s="150">
        <f>IF(N340="sníž. přenesená",J340,0)</f>
        <v>0</v>
      </c>
      <c r="BI340" s="150">
        <f>IF(N340="nulová",J340,0)</f>
        <v>0</v>
      </c>
      <c r="BJ340" s="16" t="s">
        <v>79</v>
      </c>
      <c r="BK340" s="150">
        <f>ROUND(I340*H340,2)</f>
        <v>0</v>
      </c>
      <c r="BL340" s="16" t="s">
        <v>201</v>
      </c>
      <c r="BM340" s="149" t="s">
        <v>2016</v>
      </c>
    </row>
    <row r="341" spans="2:51" s="12" customFormat="1" ht="12">
      <c r="B341" s="151"/>
      <c r="D341" s="152" t="s">
        <v>203</v>
      </c>
      <c r="F341" s="154" t="s">
        <v>2017</v>
      </c>
      <c r="H341" s="155">
        <v>8.175</v>
      </c>
      <c r="I341" s="156"/>
      <c r="L341" s="151"/>
      <c r="M341" s="157"/>
      <c r="T341" s="158"/>
      <c r="AT341" s="153" t="s">
        <v>203</v>
      </c>
      <c r="AU341" s="153" t="s">
        <v>81</v>
      </c>
      <c r="AV341" s="12" t="s">
        <v>81</v>
      </c>
      <c r="AW341" s="12" t="s">
        <v>3</v>
      </c>
      <c r="AX341" s="12" t="s">
        <v>79</v>
      </c>
      <c r="AY341" s="153" t="s">
        <v>195</v>
      </c>
    </row>
    <row r="342" spans="2:65" s="1" customFormat="1" ht="24.2" customHeight="1">
      <c r="B342" s="136"/>
      <c r="C342" s="137" t="s">
        <v>462</v>
      </c>
      <c r="D342" s="137" t="s">
        <v>197</v>
      </c>
      <c r="E342" s="138" t="s">
        <v>2018</v>
      </c>
      <c r="F342" s="139" t="s">
        <v>2019</v>
      </c>
      <c r="G342" s="140" t="s">
        <v>288</v>
      </c>
      <c r="H342" s="141">
        <v>545</v>
      </c>
      <c r="I342" s="142"/>
      <c r="J342" s="143">
        <f>ROUND(I342*H342,2)</f>
        <v>0</v>
      </c>
      <c r="K342" s="144"/>
      <c r="L342" s="31"/>
      <c r="M342" s="145" t="s">
        <v>1</v>
      </c>
      <c r="N342" s="146" t="s">
        <v>37</v>
      </c>
      <c r="P342" s="147">
        <f>O342*H342</f>
        <v>0</v>
      </c>
      <c r="Q342" s="147">
        <v>0</v>
      </c>
      <c r="R342" s="147">
        <f>Q342*H342</f>
        <v>0</v>
      </c>
      <c r="S342" s="147">
        <v>0</v>
      </c>
      <c r="T342" s="148">
        <f>S342*H342</f>
        <v>0</v>
      </c>
      <c r="AR342" s="149" t="s">
        <v>201</v>
      </c>
      <c r="AT342" s="149" t="s">
        <v>197</v>
      </c>
      <c r="AU342" s="149" t="s">
        <v>81</v>
      </c>
      <c r="AY342" s="16" t="s">
        <v>195</v>
      </c>
      <c r="BE342" s="150">
        <f>IF(N342="základní",J342,0)</f>
        <v>0</v>
      </c>
      <c r="BF342" s="150">
        <f>IF(N342="snížená",J342,0)</f>
        <v>0</v>
      </c>
      <c r="BG342" s="150">
        <f>IF(N342="zákl. přenesená",J342,0)</f>
        <v>0</v>
      </c>
      <c r="BH342" s="150">
        <f>IF(N342="sníž. přenesená",J342,0)</f>
        <v>0</v>
      </c>
      <c r="BI342" s="150">
        <f>IF(N342="nulová",J342,0)</f>
        <v>0</v>
      </c>
      <c r="BJ342" s="16" t="s">
        <v>79</v>
      </c>
      <c r="BK342" s="150">
        <f>ROUND(I342*H342,2)</f>
        <v>0</v>
      </c>
      <c r="BL342" s="16" t="s">
        <v>201</v>
      </c>
      <c r="BM342" s="149" t="s">
        <v>2020</v>
      </c>
    </row>
    <row r="343" spans="2:51" s="12" customFormat="1" ht="12">
      <c r="B343" s="151"/>
      <c r="D343" s="152" t="s">
        <v>203</v>
      </c>
      <c r="E343" s="153" t="s">
        <v>1</v>
      </c>
      <c r="F343" s="154" t="s">
        <v>1834</v>
      </c>
      <c r="H343" s="155">
        <v>545</v>
      </c>
      <c r="I343" s="156"/>
      <c r="L343" s="151"/>
      <c r="M343" s="157"/>
      <c r="T343" s="158"/>
      <c r="AT343" s="153" t="s">
        <v>203</v>
      </c>
      <c r="AU343" s="153" t="s">
        <v>81</v>
      </c>
      <c r="AV343" s="12" t="s">
        <v>81</v>
      </c>
      <c r="AW343" s="12" t="s">
        <v>29</v>
      </c>
      <c r="AX343" s="12" t="s">
        <v>72</v>
      </c>
      <c r="AY343" s="153" t="s">
        <v>195</v>
      </c>
    </row>
    <row r="344" spans="2:51" s="13" customFormat="1" ht="12">
      <c r="B344" s="159"/>
      <c r="D344" s="152" t="s">
        <v>203</v>
      </c>
      <c r="E344" s="160" t="s">
        <v>1</v>
      </c>
      <c r="F344" s="161" t="s">
        <v>205</v>
      </c>
      <c r="H344" s="162">
        <v>545</v>
      </c>
      <c r="I344" s="163"/>
      <c r="L344" s="159"/>
      <c r="M344" s="164"/>
      <c r="T344" s="165"/>
      <c r="AT344" s="160" t="s">
        <v>203</v>
      </c>
      <c r="AU344" s="160" t="s">
        <v>81</v>
      </c>
      <c r="AV344" s="13" t="s">
        <v>201</v>
      </c>
      <c r="AW344" s="13" t="s">
        <v>29</v>
      </c>
      <c r="AX344" s="13" t="s">
        <v>79</v>
      </c>
      <c r="AY344" s="160" t="s">
        <v>195</v>
      </c>
    </row>
    <row r="345" spans="2:65" s="1" customFormat="1" ht="24.2" customHeight="1">
      <c r="B345" s="136"/>
      <c r="C345" s="137" t="s">
        <v>470</v>
      </c>
      <c r="D345" s="137" t="s">
        <v>197</v>
      </c>
      <c r="E345" s="138" t="s">
        <v>1623</v>
      </c>
      <c r="F345" s="139" t="s">
        <v>1624</v>
      </c>
      <c r="G345" s="140" t="s">
        <v>288</v>
      </c>
      <c r="H345" s="141">
        <v>4566</v>
      </c>
      <c r="I345" s="142"/>
      <c r="J345" s="143">
        <f>ROUND(I345*H345,2)</f>
        <v>0</v>
      </c>
      <c r="K345" s="144"/>
      <c r="L345" s="31"/>
      <c r="M345" s="145" t="s">
        <v>1</v>
      </c>
      <c r="N345" s="146" t="s">
        <v>37</v>
      </c>
      <c r="P345" s="147">
        <f>O345*H345</f>
        <v>0</v>
      </c>
      <c r="Q345" s="147">
        <v>0</v>
      </c>
      <c r="R345" s="147">
        <f>Q345*H345</f>
        <v>0</v>
      </c>
      <c r="S345" s="147">
        <v>0</v>
      </c>
      <c r="T345" s="148">
        <f>S345*H345</f>
        <v>0</v>
      </c>
      <c r="AR345" s="149" t="s">
        <v>201</v>
      </c>
      <c r="AT345" s="149" t="s">
        <v>197</v>
      </c>
      <c r="AU345" s="149" t="s">
        <v>81</v>
      </c>
      <c r="AY345" s="16" t="s">
        <v>195</v>
      </c>
      <c r="BE345" s="150">
        <f>IF(N345="základní",J345,0)</f>
        <v>0</v>
      </c>
      <c r="BF345" s="150">
        <f>IF(N345="snížená",J345,0)</f>
        <v>0</v>
      </c>
      <c r="BG345" s="150">
        <f>IF(N345="zákl. přenesená",J345,0)</f>
        <v>0</v>
      </c>
      <c r="BH345" s="150">
        <f>IF(N345="sníž. přenesená",J345,0)</f>
        <v>0</v>
      </c>
      <c r="BI345" s="150">
        <f>IF(N345="nulová",J345,0)</f>
        <v>0</v>
      </c>
      <c r="BJ345" s="16" t="s">
        <v>79</v>
      </c>
      <c r="BK345" s="150">
        <f>ROUND(I345*H345,2)</f>
        <v>0</v>
      </c>
      <c r="BL345" s="16" t="s">
        <v>201</v>
      </c>
      <c r="BM345" s="149" t="s">
        <v>2021</v>
      </c>
    </row>
    <row r="346" spans="2:51" s="12" customFormat="1" ht="12">
      <c r="B346" s="151"/>
      <c r="D346" s="152" t="s">
        <v>203</v>
      </c>
      <c r="E346" s="153" t="s">
        <v>1</v>
      </c>
      <c r="F346" s="154" t="s">
        <v>2022</v>
      </c>
      <c r="H346" s="155">
        <v>1135</v>
      </c>
      <c r="I346" s="156"/>
      <c r="L346" s="151"/>
      <c r="M346" s="157"/>
      <c r="T346" s="158"/>
      <c r="AT346" s="153" t="s">
        <v>203</v>
      </c>
      <c r="AU346" s="153" t="s">
        <v>81</v>
      </c>
      <c r="AV346" s="12" t="s">
        <v>81</v>
      </c>
      <c r="AW346" s="12" t="s">
        <v>29</v>
      </c>
      <c r="AX346" s="12" t="s">
        <v>72</v>
      </c>
      <c r="AY346" s="153" t="s">
        <v>195</v>
      </c>
    </row>
    <row r="347" spans="2:51" s="12" customFormat="1" ht="12">
      <c r="B347" s="151"/>
      <c r="D347" s="152" t="s">
        <v>203</v>
      </c>
      <c r="E347" s="153" t="s">
        <v>1</v>
      </c>
      <c r="F347" s="154" t="s">
        <v>1800</v>
      </c>
      <c r="H347" s="155">
        <v>3233</v>
      </c>
      <c r="I347" s="156"/>
      <c r="L347" s="151"/>
      <c r="M347" s="157"/>
      <c r="T347" s="158"/>
      <c r="AT347" s="153" t="s">
        <v>203</v>
      </c>
      <c r="AU347" s="153" t="s">
        <v>81</v>
      </c>
      <c r="AV347" s="12" t="s">
        <v>81</v>
      </c>
      <c r="AW347" s="12" t="s">
        <v>29</v>
      </c>
      <c r="AX347" s="12" t="s">
        <v>72</v>
      </c>
      <c r="AY347" s="153" t="s">
        <v>195</v>
      </c>
    </row>
    <row r="348" spans="2:51" s="12" customFormat="1" ht="12">
      <c r="B348" s="151"/>
      <c r="D348" s="152" t="s">
        <v>203</v>
      </c>
      <c r="E348" s="153" t="s">
        <v>1</v>
      </c>
      <c r="F348" s="154" t="s">
        <v>1801</v>
      </c>
      <c r="H348" s="155">
        <v>198</v>
      </c>
      <c r="I348" s="156"/>
      <c r="L348" s="151"/>
      <c r="M348" s="157"/>
      <c r="T348" s="158"/>
      <c r="AT348" s="153" t="s">
        <v>203</v>
      </c>
      <c r="AU348" s="153" t="s">
        <v>81</v>
      </c>
      <c r="AV348" s="12" t="s">
        <v>81</v>
      </c>
      <c r="AW348" s="12" t="s">
        <v>29</v>
      </c>
      <c r="AX348" s="12" t="s">
        <v>72</v>
      </c>
      <c r="AY348" s="153" t="s">
        <v>195</v>
      </c>
    </row>
    <row r="349" spans="2:51" s="13" customFormat="1" ht="12">
      <c r="B349" s="159"/>
      <c r="D349" s="152" t="s">
        <v>203</v>
      </c>
      <c r="E349" s="160" t="s">
        <v>1</v>
      </c>
      <c r="F349" s="161" t="s">
        <v>205</v>
      </c>
      <c r="H349" s="162">
        <v>4566</v>
      </c>
      <c r="I349" s="163"/>
      <c r="L349" s="159"/>
      <c r="M349" s="164"/>
      <c r="T349" s="165"/>
      <c r="AT349" s="160" t="s">
        <v>203</v>
      </c>
      <c r="AU349" s="160" t="s">
        <v>81</v>
      </c>
      <c r="AV349" s="13" t="s">
        <v>201</v>
      </c>
      <c r="AW349" s="13" t="s">
        <v>29</v>
      </c>
      <c r="AX349" s="13" t="s">
        <v>79</v>
      </c>
      <c r="AY349" s="160" t="s">
        <v>195</v>
      </c>
    </row>
    <row r="350" spans="2:63" s="11" customFormat="1" ht="22.9" customHeight="1">
      <c r="B350" s="124"/>
      <c r="D350" s="125" t="s">
        <v>71</v>
      </c>
      <c r="E350" s="134" t="s">
        <v>81</v>
      </c>
      <c r="F350" s="134" t="s">
        <v>347</v>
      </c>
      <c r="I350" s="127"/>
      <c r="J350" s="135">
        <f>BK350</f>
        <v>0</v>
      </c>
      <c r="L350" s="124"/>
      <c r="M350" s="129"/>
      <c r="P350" s="130">
        <f>SUM(P351:P357)</f>
        <v>0</v>
      </c>
      <c r="R350" s="130">
        <f>SUM(R351:R357)</f>
        <v>1063.466148</v>
      </c>
      <c r="T350" s="131">
        <f>SUM(T351:T357)</f>
        <v>0</v>
      </c>
      <c r="AR350" s="125" t="s">
        <v>79</v>
      </c>
      <c r="AT350" s="132" t="s">
        <v>71</v>
      </c>
      <c r="AU350" s="132" t="s">
        <v>79</v>
      </c>
      <c r="AY350" s="125" t="s">
        <v>195</v>
      </c>
      <c r="BK350" s="133">
        <f>SUM(BK351:BK357)</f>
        <v>0</v>
      </c>
    </row>
    <row r="351" spans="2:65" s="1" customFormat="1" ht="37.9" customHeight="1">
      <c r="B351" s="136"/>
      <c r="C351" s="137" t="s">
        <v>474</v>
      </c>
      <c r="D351" s="137" t="s">
        <v>197</v>
      </c>
      <c r="E351" s="138" t="s">
        <v>2023</v>
      </c>
      <c r="F351" s="139" t="s">
        <v>2024</v>
      </c>
      <c r="G351" s="140" t="s">
        <v>223</v>
      </c>
      <c r="H351" s="141">
        <v>4497.4</v>
      </c>
      <c r="I351" s="142"/>
      <c r="J351" s="143">
        <f>ROUND(I351*H351,2)</f>
        <v>0</v>
      </c>
      <c r="K351" s="144"/>
      <c r="L351" s="31"/>
      <c r="M351" s="145" t="s">
        <v>1</v>
      </c>
      <c r="N351" s="146" t="s">
        <v>37</v>
      </c>
      <c r="P351" s="147">
        <f>O351*H351</f>
        <v>0</v>
      </c>
      <c r="Q351" s="147">
        <v>0.20469</v>
      </c>
      <c r="R351" s="147">
        <f>Q351*H351</f>
        <v>920.572806</v>
      </c>
      <c r="S351" s="147">
        <v>0</v>
      </c>
      <c r="T351" s="148">
        <f>S351*H351</f>
        <v>0</v>
      </c>
      <c r="AR351" s="149" t="s">
        <v>201</v>
      </c>
      <c r="AT351" s="149" t="s">
        <v>197</v>
      </c>
      <c r="AU351" s="149" t="s">
        <v>81</v>
      </c>
      <c r="AY351" s="16" t="s">
        <v>195</v>
      </c>
      <c r="BE351" s="150">
        <f>IF(N351="základní",J351,0)</f>
        <v>0</v>
      </c>
      <c r="BF351" s="150">
        <f>IF(N351="snížená",J351,0)</f>
        <v>0</v>
      </c>
      <c r="BG351" s="150">
        <f>IF(N351="zákl. přenesená",J351,0)</f>
        <v>0</v>
      </c>
      <c r="BH351" s="150">
        <f>IF(N351="sníž. přenesená",J351,0)</f>
        <v>0</v>
      </c>
      <c r="BI351" s="150">
        <f>IF(N351="nulová",J351,0)</f>
        <v>0</v>
      </c>
      <c r="BJ351" s="16" t="s">
        <v>79</v>
      </c>
      <c r="BK351" s="150">
        <f>ROUND(I351*H351,2)</f>
        <v>0</v>
      </c>
      <c r="BL351" s="16" t="s">
        <v>201</v>
      </c>
      <c r="BM351" s="149" t="s">
        <v>2025</v>
      </c>
    </row>
    <row r="352" spans="2:51" s="12" customFormat="1" ht="12">
      <c r="B352" s="151"/>
      <c r="D352" s="152" t="s">
        <v>203</v>
      </c>
      <c r="E352" s="153" t="s">
        <v>1</v>
      </c>
      <c r="F352" s="154" t="s">
        <v>2026</v>
      </c>
      <c r="H352" s="155">
        <v>4497.4</v>
      </c>
      <c r="I352" s="156"/>
      <c r="L352" s="151"/>
      <c r="M352" s="157"/>
      <c r="T352" s="158"/>
      <c r="AT352" s="153" t="s">
        <v>203</v>
      </c>
      <c r="AU352" s="153" t="s">
        <v>81</v>
      </c>
      <c r="AV352" s="12" t="s">
        <v>81</v>
      </c>
      <c r="AW352" s="12" t="s">
        <v>29</v>
      </c>
      <c r="AX352" s="12" t="s">
        <v>72</v>
      </c>
      <c r="AY352" s="153" t="s">
        <v>195</v>
      </c>
    </row>
    <row r="353" spans="2:51" s="13" customFormat="1" ht="12">
      <c r="B353" s="159"/>
      <c r="D353" s="152" t="s">
        <v>203</v>
      </c>
      <c r="E353" s="160" t="s">
        <v>1</v>
      </c>
      <c r="F353" s="161" t="s">
        <v>205</v>
      </c>
      <c r="H353" s="162">
        <v>4497.4</v>
      </c>
      <c r="I353" s="163"/>
      <c r="L353" s="159"/>
      <c r="M353" s="164"/>
      <c r="T353" s="165"/>
      <c r="AT353" s="160" t="s">
        <v>203</v>
      </c>
      <c r="AU353" s="160" t="s">
        <v>81</v>
      </c>
      <c r="AV353" s="13" t="s">
        <v>201</v>
      </c>
      <c r="AW353" s="13" t="s">
        <v>29</v>
      </c>
      <c r="AX353" s="13" t="s">
        <v>79</v>
      </c>
      <c r="AY353" s="160" t="s">
        <v>195</v>
      </c>
    </row>
    <row r="354" spans="2:65" s="1" customFormat="1" ht="16.5" customHeight="1">
      <c r="B354" s="136"/>
      <c r="C354" s="137" t="s">
        <v>130</v>
      </c>
      <c r="D354" s="137" t="s">
        <v>197</v>
      </c>
      <c r="E354" s="138" t="s">
        <v>374</v>
      </c>
      <c r="F354" s="139" t="s">
        <v>375</v>
      </c>
      <c r="G354" s="140" t="s">
        <v>212</v>
      </c>
      <c r="H354" s="141">
        <v>62.1</v>
      </c>
      <c r="I354" s="142"/>
      <c r="J354" s="143">
        <f>ROUND(I354*H354,2)</f>
        <v>0</v>
      </c>
      <c r="K354" s="144"/>
      <c r="L354" s="31"/>
      <c r="M354" s="145" t="s">
        <v>1</v>
      </c>
      <c r="N354" s="146" t="s">
        <v>37</v>
      </c>
      <c r="P354" s="147">
        <f>O354*H354</f>
        <v>0</v>
      </c>
      <c r="Q354" s="147">
        <v>2.30102</v>
      </c>
      <c r="R354" s="147">
        <f>Q354*H354</f>
        <v>142.893342</v>
      </c>
      <c r="S354" s="147">
        <v>0</v>
      </c>
      <c r="T354" s="148">
        <f>S354*H354</f>
        <v>0</v>
      </c>
      <c r="AR354" s="149" t="s">
        <v>201</v>
      </c>
      <c r="AT354" s="149" t="s">
        <v>197</v>
      </c>
      <c r="AU354" s="149" t="s">
        <v>81</v>
      </c>
      <c r="AY354" s="16" t="s">
        <v>195</v>
      </c>
      <c r="BE354" s="150">
        <f>IF(N354="základní",J354,0)</f>
        <v>0</v>
      </c>
      <c r="BF354" s="150">
        <f>IF(N354="snížená",J354,0)</f>
        <v>0</v>
      </c>
      <c r="BG354" s="150">
        <f>IF(N354="zákl. přenesená",J354,0)</f>
        <v>0</v>
      </c>
      <c r="BH354" s="150">
        <f>IF(N354="sníž. přenesená",J354,0)</f>
        <v>0</v>
      </c>
      <c r="BI354" s="150">
        <f>IF(N354="nulová",J354,0)</f>
        <v>0</v>
      </c>
      <c r="BJ354" s="16" t="s">
        <v>79</v>
      </c>
      <c r="BK354" s="150">
        <f>ROUND(I354*H354,2)</f>
        <v>0</v>
      </c>
      <c r="BL354" s="16" t="s">
        <v>201</v>
      </c>
      <c r="BM354" s="149" t="s">
        <v>2027</v>
      </c>
    </row>
    <row r="355" spans="2:51" s="14" customFormat="1" ht="12">
      <c r="B355" s="166"/>
      <c r="D355" s="152" t="s">
        <v>203</v>
      </c>
      <c r="E355" s="167" t="s">
        <v>1</v>
      </c>
      <c r="F355" s="168" t="s">
        <v>225</v>
      </c>
      <c r="H355" s="167" t="s">
        <v>1</v>
      </c>
      <c r="I355" s="169"/>
      <c r="L355" s="166"/>
      <c r="M355" s="170"/>
      <c r="T355" s="171"/>
      <c r="AT355" s="167" t="s">
        <v>203</v>
      </c>
      <c r="AU355" s="167" t="s">
        <v>81</v>
      </c>
      <c r="AV355" s="14" t="s">
        <v>79</v>
      </c>
      <c r="AW355" s="14" t="s">
        <v>29</v>
      </c>
      <c r="AX355" s="14" t="s">
        <v>72</v>
      </c>
      <c r="AY355" s="167" t="s">
        <v>195</v>
      </c>
    </row>
    <row r="356" spans="2:51" s="12" customFormat="1" ht="12">
      <c r="B356" s="151"/>
      <c r="D356" s="152" t="s">
        <v>203</v>
      </c>
      <c r="E356" s="153" t="s">
        <v>1</v>
      </c>
      <c r="F356" s="154" t="s">
        <v>2028</v>
      </c>
      <c r="H356" s="155">
        <v>62.1</v>
      </c>
      <c r="I356" s="156"/>
      <c r="L356" s="151"/>
      <c r="M356" s="157"/>
      <c r="T356" s="158"/>
      <c r="AT356" s="153" t="s">
        <v>203</v>
      </c>
      <c r="AU356" s="153" t="s">
        <v>81</v>
      </c>
      <c r="AV356" s="12" t="s">
        <v>81</v>
      </c>
      <c r="AW356" s="12" t="s">
        <v>29</v>
      </c>
      <c r="AX356" s="12" t="s">
        <v>72</v>
      </c>
      <c r="AY356" s="153" t="s">
        <v>195</v>
      </c>
    </row>
    <row r="357" spans="2:51" s="13" customFormat="1" ht="12">
      <c r="B357" s="159"/>
      <c r="D357" s="152" t="s">
        <v>203</v>
      </c>
      <c r="E357" s="160" t="s">
        <v>1</v>
      </c>
      <c r="F357" s="161" t="s">
        <v>205</v>
      </c>
      <c r="H357" s="162">
        <v>62.1</v>
      </c>
      <c r="I357" s="163"/>
      <c r="L357" s="159"/>
      <c r="M357" s="164"/>
      <c r="T357" s="165"/>
      <c r="AT357" s="160" t="s">
        <v>203</v>
      </c>
      <c r="AU357" s="160" t="s">
        <v>81</v>
      </c>
      <c r="AV357" s="13" t="s">
        <v>201</v>
      </c>
      <c r="AW357" s="13" t="s">
        <v>29</v>
      </c>
      <c r="AX357" s="13" t="s">
        <v>79</v>
      </c>
      <c r="AY357" s="160" t="s">
        <v>195</v>
      </c>
    </row>
    <row r="358" spans="2:63" s="11" customFormat="1" ht="22.9" customHeight="1">
      <c r="B358" s="124"/>
      <c r="D358" s="125" t="s">
        <v>71</v>
      </c>
      <c r="E358" s="134" t="s">
        <v>89</v>
      </c>
      <c r="F358" s="134" t="s">
        <v>383</v>
      </c>
      <c r="I358" s="127"/>
      <c r="J358" s="135">
        <f>BK358</f>
        <v>0</v>
      </c>
      <c r="L358" s="124"/>
      <c r="M358" s="129"/>
      <c r="P358" s="130">
        <f>SUM(P359:P361)</f>
        <v>0</v>
      </c>
      <c r="R358" s="130">
        <f>SUM(R359:R361)</f>
        <v>0</v>
      </c>
      <c r="T358" s="131">
        <f>SUM(T359:T361)</f>
        <v>0</v>
      </c>
      <c r="AR358" s="125" t="s">
        <v>79</v>
      </c>
      <c r="AT358" s="132" t="s">
        <v>71</v>
      </c>
      <c r="AU358" s="132" t="s">
        <v>79</v>
      </c>
      <c r="AY358" s="125" t="s">
        <v>195</v>
      </c>
      <c r="BK358" s="133">
        <f>SUM(BK359:BK361)</f>
        <v>0</v>
      </c>
    </row>
    <row r="359" spans="2:65" s="1" customFormat="1" ht="21.75" customHeight="1">
      <c r="B359" s="136"/>
      <c r="C359" s="137" t="s">
        <v>138</v>
      </c>
      <c r="D359" s="137" t="s">
        <v>197</v>
      </c>
      <c r="E359" s="138" t="s">
        <v>1310</v>
      </c>
      <c r="F359" s="139" t="s">
        <v>1311</v>
      </c>
      <c r="G359" s="140" t="s">
        <v>223</v>
      </c>
      <c r="H359" s="141">
        <v>4521.5</v>
      </c>
      <c r="I359" s="142"/>
      <c r="J359" s="143">
        <f>ROUND(I359*H359,2)</f>
        <v>0</v>
      </c>
      <c r="K359" s="144"/>
      <c r="L359" s="31"/>
      <c r="M359" s="145" t="s">
        <v>1</v>
      </c>
      <c r="N359" s="146" t="s">
        <v>37</v>
      </c>
      <c r="P359" s="147">
        <f>O359*H359</f>
        <v>0</v>
      </c>
      <c r="Q359" s="147">
        <v>0</v>
      </c>
      <c r="R359" s="147">
        <f>Q359*H359</f>
        <v>0</v>
      </c>
      <c r="S359" s="147">
        <v>0</v>
      </c>
      <c r="T359" s="148">
        <f>S359*H359</f>
        <v>0</v>
      </c>
      <c r="AR359" s="149" t="s">
        <v>201</v>
      </c>
      <c r="AT359" s="149" t="s">
        <v>197</v>
      </c>
      <c r="AU359" s="149" t="s">
        <v>81</v>
      </c>
      <c r="AY359" s="16" t="s">
        <v>195</v>
      </c>
      <c r="BE359" s="150">
        <f>IF(N359="základní",J359,0)</f>
        <v>0</v>
      </c>
      <c r="BF359" s="150">
        <f>IF(N359="snížená",J359,0)</f>
        <v>0</v>
      </c>
      <c r="BG359" s="150">
        <f>IF(N359="zákl. přenesená",J359,0)</f>
        <v>0</v>
      </c>
      <c r="BH359" s="150">
        <f>IF(N359="sníž. přenesená",J359,0)</f>
        <v>0</v>
      </c>
      <c r="BI359" s="150">
        <f>IF(N359="nulová",J359,0)</f>
        <v>0</v>
      </c>
      <c r="BJ359" s="16" t="s">
        <v>79</v>
      </c>
      <c r="BK359" s="150">
        <f>ROUND(I359*H359,2)</f>
        <v>0</v>
      </c>
      <c r="BL359" s="16" t="s">
        <v>201</v>
      </c>
      <c r="BM359" s="149" t="s">
        <v>2029</v>
      </c>
    </row>
    <row r="360" spans="2:51" s="12" customFormat="1" ht="12">
      <c r="B360" s="151"/>
      <c r="D360" s="152" t="s">
        <v>203</v>
      </c>
      <c r="E360" s="153" t="s">
        <v>1</v>
      </c>
      <c r="F360" s="154" t="s">
        <v>2030</v>
      </c>
      <c r="H360" s="155">
        <v>4521.5</v>
      </c>
      <c r="I360" s="156"/>
      <c r="L360" s="151"/>
      <c r="M360" s="157"/>
      <c r="T360" s="158"/>
      <c r="AT360" s="153" t="s">
        <v>203</v>
      </c>
      <c r="AU360" s="153" t="s">
        <v>81</v>
      </c>
      <c r="AV360" s="12" t="s">
        <v>81</v>
      </c>
      <c r="AW360" s="12" t="s">
        <v>29</v>
      </c>
      <c r="AX360" s="12" t="s">
        <v>72</v>
      </c>
      <c r="AY360" s="153" t="s">
        <v>195</v>
      </c>
    </row>
    <row r="361" spans="2:51" s="13" customFormat="1" ht="12">
      <c r="B361" s="159"/>
      <c r="D361" s="152" t="s">
        <v>203</v>
      </c>
      <c r="E361" s="160" t="s">
        <v>1</v>
      </c>
      <c r="F361" s="161" t="s">
        <v>205</v>
      </c>
      <c r="H361" s="162">
        <v>4521.5</v>
      </c>
      <c r="I361" s="163"/>
      <c r="L361" s="159"/>
      <c r="M361" s="164"/>
      <c r="T361" s="165"/>
      <c r="AT361" s="160" t="s">
        <v>203</v>
      </c>
      <c r="AU361" s="160" t="s">
        <v>81</v>
      </c>
      <c r="AV361" s="13" t="s">
        <v>201</v>
      </c>
      <c r="AW361" s="13" t="s">
        <v>29</v>
      </c>
      <c r="AX361" s="13" t="s">
        <v>79</v>
      </c>
      <c r="AY361" s="160" t="s">
        <v>195</v>
      </c>
    </row>
    <row r="362" spans="2:63" s="11" customFormat="1" ht="22.9" customHeight="1">
      <c r="B362" s="124"/>
      <c r="D362" s="125" t="s">
        <v>71</v>
      </c>
      <c r="E362" s="134" t="s">
        <v>201</v>
      </c>
      <c r="F362" s="134" t="s">
        <v>441</v>
      </c>
      <c r="I362" s="127"/>
      <c r="J362" s="135">
        <f>BK362</f>
        <v>0</v>
      </c>
      <c r="L362" s="124"/>
      <c r="M362" s="129"/>
      <c r="P362" s="130">
        <f>SUM(P363:P383)</f>
        <v>0</v>
      </c>
      <c r="R362" s="130">
        <f>SUM(R363:R383)</f>
        <v>70.60936000000001</v>
      </c>
      <c r="T362" s="131">
        <f>SUM(T363:T383)</f>
        <v>0</v>
      </c>
      <c r="AR362" s="125" t="s">
        <v>79</v>
      </c>
      <c r="AT362" s="132" t="s">
        <v>71</v>
      </c>
      <c r="AU362" s="132" t="s">
        <v>79</v>
      </c>
      <c r="AY362" s="125" t="s">
        <v>195</v>
      </c>
      <c r="BK362" s="133">
        <f>SUM(BK363:BK383)</f>
        <v>0</v>
      </c>
    </row>
    <row r="363" spans="2:65" s="1" customFormat="1" ht="16.5" customHeight="1">
      <c r="B363" s="136"/>
      <c r="C363" s="137" t="s">
        <v>141</v>
      </c>
      <c r="D363" s="137" t="s">
        <v>197</v>
      </c>
      <c r="E363" s="138" t="s">
        <v>1318</v>
      </c>
      <c r="F363" s="139" t="s">
        <v>1319</v>
      </c>
      <c r="G363" s="140" t="s">
        <v>212</v>
      </c>
      <c r="H363" s="141">
        <v>774.115</v>
      </c>
      <c r="I363" s="142"/>
      <c r="J363" s="143">
        <f>ROUND(I363*H363,2)</f>
        <v>0</v>
      </c>
      <c r="K363" s="144"/>
      <c r="L363" s="31"/>
      <c r="M363" s="145" t="s">
        <v>1</v>
      </c>
      <c r="N363" s="146" t="s">
        <v>37</v>
      </c>
      <c r="P363" s="147">
        <f>O363*H363</f>
        <v>0</v>
      </c>
      <c r="Q363" s="147">
        <v>0</v>
      </c>
      <c r="R363" s="147">
        <f>Q363*H363</f>
        <v>0</v>
      </c>
      <c r="S363" s="147">
        <v>0</v>
      </c>
      <c r="T363" s="148">
        <f>S363*H363</f>
        <v>0</v>
      </c>
      <c r="AR363" s="149" t="s">
        <v>201</v>
      </c>
      <c r="AT363" s="149" t="s">
        <v>197</v>
      </c>
      <c r="AU363" s="149" t="s">
        <v>81</v>
      </c>
      <c r="AY363" s="16" t="s">
        <v>195</v>
      </c>
      <c r="BE363" s="150">
        <f>IF(N363="základní",J363,0)</f>
        <v>0</v>
      </c>
      <c r="BF363" s="150">
        <f>IF(N363="snížená",J363,0)</f>
        <v>0</v>
      </c>
      <c r="BG363" s="150">
        <f>IF(N363="zákl. přenesená",J363,0)</f>
        <v>0</v>
      </c>
      <c r="BH363" s="150">
        <f>IF(N363="sníž. přenesená",J363,0)</f>
        <v>0</v>
      </c>
      <c r="BI363" s="150">
        <f>IF(N363="nulová",J363,0)</f>
        <v>0</v>
      </c>
      <c r="BJ363" s="16" t="s">
        <v>79</v>
      </c>
      <c r="BK363" s="150">
        <f>ROUND(I363*H363,2)</f>
        <v>0</v>
      </c>
      <c r="BL363" s="16" t="s">
        <v>201</v>
      </c>
      <c r="BM363" s="149" t="s">
        <v>2031</v>
      </c>
    </row>
    <row r="364" spans="2:51" s="12" customFormat="1" ht="12">
      <c r="B364" s="151"/>
      <c r="D364" s="152" t="s">
        <v>203</v>
      </c>
      <c r="E364" s="153" t="s">
        <v>1</v>
      </c>
      <c r="F364" s="154" t="s">
        <v>2032</v>
      </c>
      <c r="H364" s="155">
        <v>674.655</v>
      </c>
      <c r="I364" s="156"/>
      <c r="L364" s="151"/>
      <c r="M364" s="157"/>
      <c r="T364" s="158"/>
      <c r="AT364" s="153" t="s">
        <v>203</v>
      </c>
      <c r="AU364" s="153" t="s">
        <v>81</v>
      </c>
      <c r="AV364" s="12" t="s">
        <v>81</v>
      </c>
      <c r="AW364" s="12" t="s">
        <v>29</v>
      </c>
      <c r="AX364" s="12" t="s">
        <v>72</v>
      </c>
      <c r="AY364" s="153" t="s">
        <v>195</v>
      </c>
    </row>
    <row r="365" spans="2:51" s="12" customFormat="1" ht="12">
      <c r="B365" s="151"/>
      <c r="D365" s="152" t="s">
        <v>203</v>
      </c>
      <c r="E365" s="153" t="s">
        <v>1</v>
      </c>
      <c r="F365" s="154" t="s">
        <v>2033</v>
      </c>
      <c r="H365" s="155">
        <v>54.91</v>
      </c>
      <c r="I365" s="156"/>
      <c r="L365" s="151"/>
      <c r="M365" s="157"/>
      <c r="T365" s="158"/>
      <c r="AT365" s="153" t="s">
        <v>203</v>
      </c>
      <c r="AU365" s="153" t="s">
        <v>81</v>
      </c>
      <c r="AV365" s="12" t="s">
        <v>81</v>
      </c>
      <c r="AW365" s="12" t="s">
        <v>29</v>
      </c>
      <c r="AX365" s="12" t="s">
        <v>72</v>
      </c>
      <c r="AY365" s="153" t="s">
        <v>195</v>
      </c>
    </row>
    <row r="366" spans="2:51" s="12" customFormat="1" ht="12">
      <c r="B366" s="151"/>
      <c r="D366" s="152" t="s">
        <v>203</v>
      </c>
      <c r="E366" s="153" t="s">
        <v>1</v>
      </c>
      <c r="F366" s="154" t="s">
        <v>2034</v>
      </c>
      <c r="H366" s="155">
        <v>3.15</v>
      </c>
      <c r="I366" s="156"/>
      <c r="L366" s="151"/>
      <c r="M366" s="157"/>
      <c r="T366" s="158"/>
      <c r="AT366" s="153" t="s">
        <v>203</v>
      </c>
      <c r="AU366" s="153" t="s">
        <v>81</v>
      </c>
      <c r="AV366" s="12" t="s">
        <v>81</v>
      </c>
      <c r="AW366" s="12" t="s">
        <v>29</v>
      </c>
      <c r="AX366" s="12" t="s">
        <v>72</v>
      </c>
      <c r="AY366" s="153" t="s">
        <v>195</v>
      </c>
    </row>
    <row r="367" spans="2:51" s="12" customFormat="1" ht="12">
      <c r="B367" s="151"/>
      <c r="D367" s="152" t="s">
        <v>203</v>
      </c>
      <c r="E367" s="153" t="s">
        <v>1</v>
      </c>
      <c r="F367" s="154" t="s">
        <v>2035</v>
      </c>
      <c r="H367" s="155">
        <v>41.4</v>
      </c>
      <c r="I367" s="156"/>
      <c r="L367" s="151"/>
      <c r="M367" s="157"/>
      <c r="T367" s="158"/>
      <c r="AT367" s="153" t="s">
        <v>203</v>
      </c>
      <c r="AU367" s="153" t="s">
        <v>81</v>
      </c>
      <c r="AV367" s="12" t="s">
        <v>81</v>
      </c>
      <c r="AW367" s="12" t="s">
        <v>29</v>
      </c>
      <c r="AX367" s="12" t="s">
        <v>72</v>
      </c>
      <c r="AY367" s="153" t="s">
        <v>195</v>
      </c>
    </row>
    <row r="368" spans="2:51" s="13" customFormat="1" ht="12">
      <c r="B368" s="159"/>
      <c r="D368" s="152" t="s">
        <v>203</v>
      </c>
      <c r="E368" s="160" t="s">
        <v>1</v>
      </c>
      <c r="F368" s="161" t="s">
        <v>205</v>
      </c>
      <c r="H368" s="162">
        <v>774.115</v>
      </c>
      <c r="I368" s="163"/>
      <c r="L368" s="159"/>
      <c r="M368" s="164"/>
      <c r="T368" s="165"/>
      <c r="AT368" s="160" t="s">
        <v>203</v>
      </c>
      <c r="AU368" s="160" t="s">
        <v>81</v>
      </c>
      <c r="AV368" s="13" t="s">
        <v>201</v>
      </c>
      <c r="AW368" s="13" t="s">
        <v>29</v>
      </c>
      <c r="AX368" s="13" t="s">
        <v>79</v>
      </c>
      <c r="AY368" s="160" t="s">
        <v>195</v>
      </c>
    </row>
    <row r="369" spans="2:65" s="1" customFormat="1" ht="21.75" customHeight="1">
      <c r="B369" s="136"/>
      <c r="C369" s="137" t="s">
        <v>493</v>
      </c>
      <c r="D369" s="137" t="s">
        <v>197</v>
      </c>
      <c r="E369" s="138" t="s">
        <v>2036</v>
      </c>
      <c r="F369" s="139" t="s">
        <v>2037</v>
      </c>
      <c r="G369" s="140" t="s">
        <v>496</v>
      </c>
      <c r="H369" s="141">
        <v>136</v>
      </c>
      <c r="I369" s="142"/>
      <c r="J369" s="143">
        <f>ROUND(I369*H369,2)</f>
        <v>0</v>
      </c>
      <c r="K369" s="144"/>
      <c r="L369" s="31"/>
      <c r="M369" s="145" t="s">
        <v>1</v>
      </c>
      <c r="N369" s="146" t="s">
        <v>37</v>
      </c>
      <c r="P369" s="147">
        <f>O369*H369</f>
        <v>0</v>
      </c>
      <c r="Q369" s="147">
        <v>0.22394</v>
      </c>
      <c r="R369" s="147">
        <f>Q369*H369</f>
        <v>30.45584</v>
      </c>
      <c r="S369" s="147">
        <v>0</v>
      </c>
      <c r="T369" s="148">
        <f>S369*H369</f>
        <v>0</v>
      </c>
      <c r="AR369" s="149" t="s">
        <v>201</v>
      </c>
      <c r="AT369" s="149" t="s">
        <v>197</v>
      </c>
      <c r="AU369" s="149" t="s">
        <v>81</v>
      </c>
      <c r="AY369" s="16" t="s">
        <v>195</v>
      </c>
      <c r="BE369" s="150">
        <f>IF(N369="základní",J369,0)</f>
        <v>0</v>
      </c>
      <c r="BF369" s="150">
        <f>IF(N369="snížená",J369,0)</f>
        <v>0</v>
      </c>
      <c r="BG369" s="150">
        <f>IF(N369="zákl. přenesená",J369,0)</f>
        <v>0</v>
      </c>
      <c r="BH369" s="150">
        <f>IF(N369="sníž. přenesená",J369,0)</f>
        <v>0</v>
      </c>
      <c r="BI369" s="150">
        <f>IF(N369="nulová",J369,0)</f>
        <v>0</v>
      </c>
      <c r="BJ369" s="16" t="s">
        <v>79</v>
      </c>
      <c r="BK369" s="150">
        <f>ROUND(I369*H369,2)</f>
        <v>0</v>
      </c>
      <c r="BL369" s="16" t="s">
        <v>201</v>
      </c>
      <c r="BM369" s="149" t="s">
        <v>2038</v>
      </c>
    </row>
    <row r="370" spans="2:51" s="14" customFormat="1" ht="12">
      <c r="B370" s="166"/>
      <c r="D370" s="152" t="s">
        <v>203</v>
      </c>
      <c r="E370" s="167" t="s">
        <v>1</v>
      </c>
      <c r="F370" s="168" t="s">
        <v>362</v>
      </c>
      <c r="H370" s="167" t="s">
        <v>1</v>
      </c>
      <c r="I370" s="169"/>
      <c r="L370" s="166"/>
      <c r="M370" s="170"/>
      <c r="T370" s="171"/>
      <c r="AT370" s="167" t="s">
        <v>203</v>
      </c>
      <c r="AU370" s="167" t="s">
        <v>81</v>
      </c>
      <c r="AV370" s="14" t="s">
        <v>79</v>
      </c>
      <c r="AW370" s="14" t="s">
        <v>29</v>
      </c>
      <c r="AX370" s="14" t="s">
        <v>72</v>
      </c>
      <c r="AY370" s="167" t="s">
        <v>195</v>
      </c>
    </row>
    <row r="371" spans="2:51" s="12" customFormat="1" ht="12">
      <c r="B371" s="151"/>
      <c r="D371" s="152" t="s">
        <v>203</v>
      </c>
      <c r="E371" s="153" t="s">
        <v>1</v>
      </c>
      <c r="F371" s="154" t="s">
        <v>2039</v>
      </c>
      <c r="H371" s="155">
        <v>136</v>
      </c>
      <c r="I371" s="156"/>
      <c r="L371" s="151"/>
      <c r="M371" s="157"/>
      <c r="T371" s="158"/>
      <c r="AT371" s="153" t="s">
        <v>203</v>
      </c>
      <c r="AU371" s="153" t="s">
        <v>81</v>
      </c>
      <c r="AV371" s="12" t="s">
        <v>81</v>
      </c>
      <c r="AW371" s="12" t="s">
        <v>29</v>
      </c>
      <c r="AX371" s="12" t="s">
        <v>72</v>
      </c>
      <c r="AY371" s="153" t="s">
        <v>195</v>
      </c>
    </row>
    <row r="372" spans="2:51" s="13" customFormat="1" ht="12">
      <c r="B372" s="159"/>
      <c r="D372" s="152" t="s">
        <v>203</v>
      </c>
      <c r="E372" s="160" t="s">
        <v>1</v>
      </c>
      <c r="F372" s="161" t="s">
        <v>205</v>
      </c>
      <c r="H372" s="162">
        <v>136</v>
      </c>
      <c r="I372" s="163"/>
      <c r="L372" s="159"/>
      <c r="M372" s="164"/>
      <c r="T372" s="165"/>
      <c r="AT372" s="160" t="s">
        <v>203</v>
      </c>
      <c r="AU372" s="160" t="s">
        <v>81</v>
      </c>
      <c r="AV372" s="13" t="s">
        <v>201</v>
      </c>
      <c r="AW372" s="13" t="s">
        <v>29</v>
      </c>
      <c r="AX372" s="13" t="s">
        <v>79</v>
      </c>
      <c r="AY372" s="160" t="s">
        <v>195</v>
      </c>
    </row>
    <row r="373" spans="2:65" s="1" customFormat="1" ht="24.2" customHeight="1">
      <c r="B373" s="136"/>
      <c r="C373" s="172" t="s">
        <v>499</v>
      </c>
      <c r="D373" s="172" t="s">
        <v>229</v>
      </c>
      <c r="E373" s="173" t="s">
        <v>2040</v>
      </c>
      <c r="F373" s="174" t="s">
        <v>2041</v>
      </c>
      <c r="G373" s="175" t="s">
        <v>496</v>
      </c>
      <c r="H373" s="176">
        <v>11</v>
      </c>
      <c r="I373" s="177"/>
      <c r="J373" s="178">
        <f>ROUND(I373*H373,2)</f>
        <v>0</v>
      </c>
      <c r="K373" s="179"/>
      <c r="L373" s="180"/>
      <c r="M373" s="181" t="s">
        <v>1</v>
      </c>
      <c r="N373" s="182" t="s">
        <v>37</v>
      </c>
      <c r="P373" s="147">
        <f>O373*H373</f>
        <v>0</v>
      </c>
      <c r="Q373" s="147">
        <v>0.028</v>
      </c>
      <c r="R373" s="147">
        <f>Q373*H373</f>
        <v>0.308</v>
      </c>
      <c r="S373" s="147">
        <v>0</v>
      </c>
      <c r="T373" s="148">
        <f>S373*H373</f>
        <v>0</v>
      </c>
      <c r="AR373" s="149" t="s">
        <v>233</v>
      </c>
      <c r="AT373" s="149" t="s">
        <v>229</v>
      </c>
      <c r="AU373" s="149" t="s">
        <v>81</v>
      </c>
      <c r="AY373" s="16" t="s">
        <v>195</v>
      </c>
      <c r="BE373" s="150">
        <f>IF(N373="základní",J373,0)</f>
        <v>0</v>
      </c>
      <c r="BF373" s="150">
        <f>IF(N373="snížená",J373,0)</f>
        <v>0</v>
      </c>
      <c r="BG373" s="150">
        <f>IF(N373="zákl. přenesená",J373,0)</f>
        <v>0</v>
      </c>
      <c r="BH373" s="150">
        <f>IF(N373="sníž. přenesená",J373,0)</f>
        <v>0</v>
      </c>
      <c r="BI373" s="150">
        <f>IF(N373="nulová",J373,0)</f>
        <v>0</v>
      </c>
      <c r="BJ373" s="16" t="s">
        <v>79</v>
      </c>
      <c r="BK373" s="150">
        <f>ROUND(I373*H373,2)</f>
        <v>0</v>
      </c>
      <c r="BL373" s="16" t="s">
        <v>201</v>
      </c>
      <c r="BM373" s="149" t="s">
        <v>2042</v>
      </c>
    </row>
    <row r="374" spans="2:65" s="1" customFormat="1" ht="24.2" customHeight="1">
      <c r="B374" s="136"/>
      <c r="C374" s="172" t="s">
        <v>504</v>
      </c>
      <c r="D374" s="172" t="s">
        <v>229</v>
      </c>
      <c r="E374" s="173" t="s">
        <v>2043</v>
      </c>
      <c r="F374" s="174" t="s">
        <v>2044</v>
      </c>
      <c r="G374" s="175" t="s">
        <v>496</v>
      </c>
      <c r="H374" s="176">
        <v>30</v>
      </c>
      <c r="I374" s="177"/>
      <c r="J374" s="178">
        <f>ROUND(I374*H374,2)</f>
        <v>0</v>
      </c>
      <c r="K374" s="179"/>
      <c r="L374" s="180"/>
      <c r="M374" s="181" t="s">
        <v>1</v>
      </c>
      <c r="N374" s="182" t="s">
        <v>37</v>
      </c>
      <c r="P374" s="147">
        <f>O374*H374</f>
        <v>0</v>
      </c>
      <c r="Q374" s="147">
        <v>0.04</v>
      </c>
      <c r="R374" s="147">
        <f>Q374*H374</f>
        <v>1.2</v>
      </c>
      <c r="S374" s="147">
        <v>0</v>
      </c>
      <c r="T374" s="148">
        <f>S374*H374</f>
        <v>0</v>
      </c>
      <c r="AR374" s="149" t="s">
        <v>233</v>
      </c>
      <c r="AT374" s="149" t="s">
        <v>229</v>
      </c>
      <c r="AU374" s="149" t="s">
        <v>81</v>
      </c>
      <c r="AY374" s="16" t="s">
        <v>195</v>
      </c>
      <c r="BE374" s="150">
        <f>IF(N374="základní",J374,0)</f>
        <v>0</v>
      </c>
      <c r="BF374" s="150">
        <f>IF(N374="snížená",J374,0)</f>
        <v>0</v>
      </c>
      <c r="BG374" s="150">
        <f>IF(N374="zákl. přenesená",J374,0)</f>
        <v>0</v>
      </c>
      <c r="BH374" s="150">
        <f>IF(N374="sníž. přenesená",J374,0)</f>
        <v>0</v>
      </c>
      <c r="BI374" s="150">
        <f>IF(N374="nulová",J374,0)</f>
        <v>0</v>
      </c>
      <c r="BJ374" s="16" t="s">
        <v>79</v>
      </c>
      <c r="BK374" s="150">
        <f>ROUND(I374*H374,2)</f>
        <v>0</v>
      </c>
      <c r="BL374" s="16" t="s">
        <v>201</v>
      </c>
      <c r="BM374" s="149" t="s">
        <v>2045</v>
      </c>
    </row>
    <row r="375" spans="2:65" s="1" customFormat="1" ht="24.2" customHeight="1">
      <c r="B375" s="136"/>
      <c r="C375" s="172" t="s">
        <v>509</v>
      </c>
      <c r="D375" s="172" t="s">
        <v>229</v>
      </c>
      <c r="E375" s="173" t="s">
        <v>2046</v>
      </c>
      <c r="F375" s="174" t="s">
        <v>2047</v>
      </c>
      <c r="G375" s="175" t="s">
        <v>496</v>
      </c>
      <c r="H375" s="176">
        <v>44</v>
      </c>
      <c r="I375" s="177"/>
      <c r="J375" s="178">
        <f>ROUND(I375*H375,2)</f>
        <v>0</v>
      </c>
      <c r="K375" s="179"/>
      <c r="L375" s="180"/>
      <c r="M375" s="181" t="s">
        <v>1</v>
      </c>
      <c r="N375" s="182" t="s">
        <v>37</v>
      </c>
      <c r="P375" s="147">
        <f>O375*H375</f>
        <v>0</v>
      </c>
      <c r="Q375" s="147">
        <v>0.051</v>
      </c>
      <c r="R375" s="147">
        <f>Q375*H375</f>
        <v>2.2439999999999998</v>
      </c>
      <c r="S375" s="147">
        <v>0</v>
      </c>
      <c r="T375" s="148">
        <f>S375*H375</f>
        <v>0</v>
      </c>
      <c r="AR375" s="149" t="s">
        <v>233</v>
      </c>
      <c r="AT375" s="149" t="s">
        <v>229</v>
      </c>
      <c r="AU375" s="149" t="s">
        <v>81</v>
      </c>
      <c r="AY375" s="16" t="s">
        <v>195</v>
      </c>
      <c r="BE375" s="150">
        <f>IF(N375="základní",J375,0)</f>
        <v>0</v>
      </c>
      <c r="BF375" s="150">
        <f>IF(N375="snížená",J375,0)</f>
        <v>0</v>
      </c>
      <c r="BG375" s="150">
        <f>IF(N375="zákl. přenesená",J375,0)</f>
        <v>0</v>
      </c>
      <c r="BH375" s="150">
        <f>IF(N375="sníž. přenesená",J375,0)</f>
        <v>0</v>
      </c>
      <c r="BI375" s="150">
        <f>IF(N375="nulová",J375,0)</f>
        <v>0</v>
      </c>
      <c r="BJ375" s="16" t="s">
        <v>79</v>
      </c>
      <c r="BK375" s="150">
        <f>ROUND(I375*H375,2)</f>
        <v>0</v>
      </c>
      <c r="BL375" s="16" t="s">
        <v>201</v>
      </c>
      <c r="BM375" s="149" t="s">
        <v>2048</v>
      </c>
    </row>
    <row r="376" spans="2:65" s="1" customFormat="1" ht="24.2" customHeight="1">
      <c r="B376" s="136"/>
      <c r="C376" s="172" t="s">
        <v>513</v>
      </c>
      <c r="D376" s="172" t="s">
        <v>229</v>
      </c>
      <c r="E376" s="173" t="s">
        <v>2049</v>
      </c>
      <c r="F376" s="174" t="s">
        <v>2050</v>
      </c>
      <c r="G376" s="175" t="s">
        <v>496</v>
      </c>
      <c r="H376" s="176">
        <v>51</v>
      </c>
      <c r="I376" s="177"/>
      <c r="J376" s="178">
        <f>ROUND(I376*H376,2)</f>
        <v>0</v>
      </c>
      <c r="K376" s="179"/>
      <c r="L376" s="180"/>
      <c r="M376" s="181" t="s">
        <v>1</v>
      </c>
      <c r="N376" s="182" t="s">
        <v>37</v>
      </c>
      <c r="P376" s="147">
        <f>O376*H376</f>
        <v>0</v>
      </c>
      <c r="Q376" s="147">
        <v>0.068</v>
      </c>
      <c r="R376" s="147">
        <f>Q376*H376</f>
        <v>3.4680000000000004</v>
      </c>
      <c r="S376" s="147">
        <v>0</v>
      </c>
      <c r="T376" s="148">
        <f>S376*H376</f>
        <v>0</v>
      </c>
      <c r="AR376" s="149" t="s">
        <v>233</v>
      </c>
      <c r="AT376" s="149" t="s">
        <v>229</v>
      </c>
      <c r="AU376" s="149" t="s">
        <v>81</v>
      </c>
      <c r="AY376" s="16" t="s">
        <v>195</v>
      </c>
      <c r="BE376" s="150">
        <f>IF(N376="základní",J376,0)</f>
        <v>0</v>
      </c>
      <c r="BF376" s="150">
        <f>IF(N376="snížená",J376,0)</f>
        <v>0</v>
      </c>
      <c r="BG376" s="150">
        <f>IF(N376="zákl. přenesená",J376,0)</f>
        <v>0</v>
      </c>
      <c r="BH376" s="150">
        <f>IF(N376="sníž. přenesená",J376,0)</f>
        <v>0</v>
      </c>
      <c r="BI376" s="150">
        <f>IF(N376="nulová",J376,0)</f>
        <v>0</v>
      </c>
      <c r="BJ376" s="16" t="s">
        <v>79</v>
      </c>
      <c r="BK376" s="150">
        <f>ROUND(I376*H376,2)</f>
        <v>0</v>
      </c>
      <c r="BL376" s="16" t="s">
        <v>201</v>
      </c>
      <c r="BM376" s="149" t="s">
        <v>2051</v>
      </c>
    </row>
    <row r="377" spans="2:65" s="1" customFormat="1" ht="21.75" customHeight="1">
      <c r="B377" s="136"/>
      <c r="C377" s="137" t="s">
        <v>518</v>
      </c>
      <c r="D377" s="137" t="s">
        <v>197</v>
      </c>
      <c r="E377" s="138" t="s">
        <v>2052</v>
      </c>
      <c r="F377" s="139" t="s">
        <v>2053</v>
      </c>
      <c r="G377" s="140" t="s">
        <v>496</v>
      </c>
      <c r="H377" s="141">
        <v>108</v>
      </c>
      <c r="I377" s="142"/>
      <c r="J377" s="143">
        <f>ROUND(I377*H377,2)</f>
        <v>0</v>
      </c>
      <c r="K377" s="144"/>
      <c r="L377" s="31"/>
      <c r="M377" s="145" t="s">
        <v>1</v>
      </c>
      <c r="N377" s="146" t="s">
        <v>37</v>
      </c>
      <c r="P377" s="147">
        <f>O377*H377</f>
        <v>0</v>
      </c>
      <c r="Q377" s="147">
        <v>0.22394</v>
      </c>
      <c r="R377" s="147">
        <f>Q377*H377</f>
        <v>24.18552</v>
      </c>
      <c r="S377" s="147">
        <v>0</v>
      </c>
      <c r="T377" s="148">
        <f>S377*H377</f>
        <v>0</v>
      </c>
      <c r="AR377" s="149" t="s">
        <v>201</v>
      </c>
      <c r="AT377" s="149" t="s">
        <v>197</v>
      </c>
      <c r="AU377" s="149" t="s">
        <v>81</v>
      </c>
      <c r="AY377" s="16" t="s">
        <v>195</v>
      </c>
      <c r="BE377" s="150">
        <f>IF(N377="základní",J377,0)</f>
        <v>0</v>
      </c>
      <c r="BF377" s="150">
        <f>IF(N377="snížená",J377,0)</f>
        <v>0</v>
      </c>
      <c r="BG377" s="150">
        <f>IF(N377="zákl. přenesená",J377,0)</f>
        <v>0</v>
      </c>
      <c r="BH377" s="150">
        <f>IF(N377="sníž. přenesená",J377,0)</f>
        <v>0</v>
      </c>
      <c r="BI377" s="150">
        <f>IF(N377="nulová",J377,0)</f>
        <v>0</v>
      </c>
      <c r="BJ377" s="16" t="s">
        <v>79</v>
      </c>
      <c r="BK377" s="150">
        <f>ROUND(I377*H377,2)</f>
        <v>0</v>
      </c>
      <c r="BL377" s="16" t="s">
        <v>201</v>
      </c>
      <c r="BM377" s="149" t="s">
        <v>2054</v>
      </c>
    </row>
    <row r="378" spans="2:51" s="14" customFormat="1" ht="12">
      <c r="B378" s="166"/>
      <c r="D378" s="152" t="s">
        <v>203</v>
      </c>
      <c r="E378" s="167" t="s">
        <v>1</v>
      </c>
      <c r="F378" s="168" t="s">
        <v>362</v>
      </c>
      <c r="H378" s="167" t="s">
        <v>1</v>
      </c>
      <c r="I378" s="169"/>
      <c r="L378" s="166"/>
      <c r="M378" s="170"/>
      <c r="T378" s="171"/>
      <c r="AT378" s="167" t="s">
        <v>203</v>
      </c>
      <c r="AU378" s="167" t="s">
        <v>81</v>
      </c>
      <c r="AV378" s="14" t="s">
        <v>79</v>
      </c>
      <c r="AW378" s="14" t="s">
        <v>29</v>
      </c>
      <c r="AX378" s="14" t="s">
        <v>72</v>
      </c>
      <c r="AY378" s="167" t="s">
        <v>195</v>
      </c>
    </row>
    <row r="379" spans="2:51" s="12" customFormat="1" ht="12">
      <c r="B379" s="151"/>
      <c r="D379" s="152" t="s">
        <v>203</v>
      </c>
      <c r="E379" s="153" t="s">
        <v>1</v>
      </c>
      <c r="F379" s="154" t="s">
        <v>2055</v>
      </c>
      <c r="H379" s="155">
        <v>108</v>
      </c>
      <c r="I379" s="156"/>
      <c r="L379" s="151"/>
      <c r="M379" s="157"/>
      <c r="T379" s="158"/>
      <c r="AT379" s="153" t="s">
        <v>203</v>
      </c>
      <c r="AU379" s="153" t="s">
        <v>81</v>
      </c>
      <c r="AV379" s="12" t="s">
        <v>81</v>
      </c>
      <c r="AW379" s="12" t="s">
        <v>29</v>
      </c>
      <c r="AX379" s="12" t="s">
        <v>72</v>
      </c>
      <c r="AY379" s="153" t="s">
        <v>195</v>
      </c>
    </row>
    <row r="380" spans="2:51" s="13" customFormat="1" ht="12">
      <c r="B380" s="159"/>
      <c r="D380" s="152" t="s">
        <v>203</v>
      </c>
      <c r="E380" s="160" t="s">
        <v>1</v>
      </c>
      <c r="F380" s="161" t="s">
        <v>205</v>
      </c>
      <c r="H380" s="162">
        <v>108</v>
      </c>
      <c r="I380" s="163"/>
      <c r="L380" s="159"/>
      <c r="M380" s="164"/>
      <c r="T380" s="165"/>
      <c r="AT380" s="160" t="s">
        <v>203</v>
      </c>
      <c r="AU380" s="160" t="s">
        <v>81</v>
      </c>
      <c r="AV380" s="13" t="s">
        <v>201</v>
      </c>
      <c r="AW380" s="13" t="s">
        <v>29</v>
      </c>
      <c r="AX380" s="13" t="s">
        <v>79</v>
      </c>
      <c r="AY380" s="160" t="s">
        <v>195</v>
      </c>
    </row>
    <row r="381" spans="2:65" s="1" customFormat="1" ht="24.2" customHeight="1">
      <c r="B381" s="136"/>
      <c r="C381" s="172" t="s">
        <v>522</v>
      </c>
      <c r="D381" s="172" t="s">
        <v>229</v>
      </c>
      <c r="E381" s="173" t="s">
        <v>2056</v>
      </c>
      <c r="F381" s="174" t="s">
        <v>2057</v>
      </c>
      <c r="G381" s="175" t="s">
        <v>496</v>
      </c>
      <c r="H381" s="176">
        <v>98</v>
      </c>
      <c r="I381" s="177"/>
      <c r="J381" s="178">
        <f>ROUND(I381*H381,2)</f>
        <v>0</v>
      </c>
      <c r="K381" s="179"/>
      <c r="L381" s="180"/>
      <c r="M381" s="181" t="s">
        <v>1</v>
      </c>
      <c r="N381" s="182" t="s">
        <v>37</v>
      </c>
      <c r="P381" s="147">
        <f>O381*H381</f>
        <v>0</v>
      </c>
      <c r="Q381" s="147">
        <v>0.081</v>
      </c>
      <c r="R381" s="147">
        <f>Q381*H381</f>
        <v>7.938000000000001</v>
      </c>
      <c r="S381" s="147">
        <v>0</v>
      </c>
      <c r="T381" s="148">
        <f>S381*H381</f>
        <v>0</v>
      </c>
      <c r="AR381" s="149" t="s">
        <v>233</v>
      </c>
      <c r="AT381" s="149" t="s">
        <v>229</v>
      </c>
      <c r="AU381" s="149" t="s">
        <v>81</v>
      </c>
      <c r="AY381" s="16" t="s">
        <v>195</v>
      </c>
      <c r="BE381" s="150">
        <f>IF(N381="základní",J381,0)</f>
        <v>0</v>
      </c>
      <c r="BF381" s="150">
        <f>IF(N381="snížená",J381,0)</f>
        <v>0</v>
      </c>
      <c r="BG381" s="150">
        <f>IF(N381="zákl. přenesená",J381,0)</f>
        <v>0</v>
      </c>
      <c r="BH381" s="150">
        <f>IF(N381="sníž. přenesená",J381,0)</f>
        <v>0</v>
      </c>
      <c r="BI381" s="150">
        <f>IF(N381="nulová",J381,0)</f>
        <v>0</v>
      </c>
      <c r="BJ381" s="16" t="s">
        <v>79</v>
      </c>
      <c r="BK381" s="150">
        <f>ROUND(I381*H381,2)</f>
        <v>0</v>
      </c>
      <c r="BL381" s="16" t="s">
        <v>201</v>
      </c>
      <c r="BM381" s="149" t="s">
        <v>2058</v>
      </c>
    </row>
    <row r="382" spans="2:65" s="1" customFormat="1" ht="24.2" customHeight="1">
      <c r="B382" s="136"/>
      <c r="C382" s="172" t="s">
        <v>527</v>
      </c>
      <c r="D382" s="172" t="s">
        <v>229</v>
      </c>
      <c r="E382" s="173" t="s">
        <v>2059</v>
      </c>
      <c r="F382" s="174" t="s">
        <v>2060</v>
      </c>
      <c r="G382" s="175" t="s">
        <v>496</v>
      </c>
      <c r="H382" s="176">
        <v>2</v>
      </c>
      <c r="I382" s="177"/>
      <c r="J382" s="178">
        <f>ROUND(I382*H382,2)</f>
        <v>0</v>
      </c>
      <c r="K382" s="179"/>
      <c r="L382" s="180"/>
      <c r="M382" s="181" t="s">
        <v>1</v>
      </c>
      <c r="N382" s="182" t="s">
        <v>37</v>
      </c>
      <c r="P382" s="147">
        <f>O382*H382</f>
        <v>0</v>
      </c>
      <c r="Q382" s="147">
        <v>0.081</v>
      </c>
      <c r="R382" s="147">
        <f>Q382*H382</f>
        <v>0.162</v>
      </c>
      <c r="S382" s="147">
        <v>0</v>
      </c>
      <c r="T382" s="148">
        <f>S382*H382</f>
        <v>0</v>
      </c>
      <c r="AR382" s="149" t="s">
        <v>233</v>
      </c>
      <c r="AT382" s="149" t="s">
        <v>229</v>
      </c>
      <c r="AU382" s="149" t="s">
        <v>81</v>
      </c>
      <c r="AY382" s="16" t="s">
        <v>195</v>
      </c>
      <c r="BE382" s="150">
        <f>IF(N382="základní",J382,0)</f>
        <v>0</v>
      </c>
      <c r="BF382" s="150">
        <f>IF(N382="snížená",J382,0)</f>
        <v>0</v>
      </c>
      <c r="BG382" s="150">
        <f>IF(N382="zákl. přenesená",J382,0)</f>
        <v>0</v>
      </c>
      <c r="BH382" s="150">
        <f>IF(N382="sníž. přenesená",J382,0)</f>
        <v>0</v>
      </c>
      <c r="BI382" s="150">
        <f>IF(N382="nulová",J382,0)</f>
        <v>0</v>
      </c>
      <c r="BJ382" s="16" t="s">
        <v>79</v>
      </c>
      <c r="BK382" s="150">
        <f>ROUND(I382*H382,2)</f>
        <v>0</v>
      </c>
      <c r="BL382" s="16" t="s">
        <v>201</v>
      </c>
      <c r="BM382" s="149" t="s">
        <v>2061</v>
      </c>
    </row>
    <row r="383" spans="2:65" s="1" customFormat="1" ht="24.2" customHeight="1">
      <c r="B383" s="136"/>
      <c r="C383" s="172" t="s">
        <v>532</v>
      </c>
      <c r="D383" s="172" t="s">
        <v>229</v>
      </c>
      <c r="E383" s="173" t="s">
        <v>2062</v>
      </c>
      <c r="F383" s="174" t="s">
        <v>2063</v>
      </c>
      <c r="G383" s="175" t="s">
        <v>496</v>
      </c>
      <c r="H383" s="176">
        <v>8</v>
      </c>
      <c r="I383" s="177"/>
      <c r="J383" s="178">
        <f>ROUND(I383*H383,2)</f>
        <v>0</v>
      </c>
      <c r="K383" s="179"/>
      <c r="L383" s="180"/>
      <c r="M383" s="181" t="s">
        <v>1</v>
      </c>
      <c r="N383" s="182" t="s">
        <v>37</v>
      </c>
      <c r="P383" s="147">
        <f>O383*H383</f>
        <v>0</v>
      </c>
      <c r="Q383" s="147">
        <v>0.081</v>
      </c>
      <c r="R383" s="147">
        <f>Q383*H383</f>
        <v>0.648</v>
      </c>
      <c r="S383" s="147">
        <v>0</v>
      </c>
      <c r="T383" s="148">
        <f>S383*H383</f>
        <v>0</v>
      </c>
      <c r="AR383" s="149" t="s">
        <v>233</v>
      </c>
      <c r="AT383" s="149" t="s">
        <v>229</v>
      </c>
      <c r="AU383" s="149" t="s">
        <v>81</v>
      </c>
      <c r="AY383" s="16" t="s">
        <v>195</v>
      </c>
      <c r="BE383" s="150">
        <f>IF(N383="základní",J383,0)</f>
        <v>0</v>
      </c>
      <c r="BF383" s="150">
        <f>IF(N383="snížená",J383,0)</f>
        <v>0</v>
      </c>
      <c r="BG383" s="150">
        <f>IF(N383="zákl. přenesená",J383,0)</f>
        <v>0</v>
      </c>
      <c r="BH383" s="150">
        <f>IF(N383="sníž. přenesená",J383,0)</f>
        <v>0</v>
      </c>
      <c r="BI383" s="150">
        <f>IF(N383="nulová",J383,0)</f>
        <v>0</v>
      </c>
      <c r="BJ383" s="16" t="s">
        <v>79</v>
      </c>
      <c r="BK383" s="150">
        <f>ROUND(I383*H383,2)</f>
        <v>0</v>
      </c>
      <c r="BL383" s="16" t="s">
        <v>201</v>
      </c>
      <c r="BM383" s="149" t="s">
        <v>2064</v>
      </c>
    </row>
    <row r="384" spans="2:63" s="11" customFormat="1" ht="22.9" customHeight="1">
      <c r="B384" s="124"/>
      <c r="D384" s="125" t="s">
        <v>71</v>
      </c>
      <c r="E384" s="134" t="s">
        <v>220</v>
      </c>
      <c r="F384" s="134" t="s">
        <v>1642</v>
      </c>
      <c r="I384" s="127"/>
      <c r="J384" s="135">
        <f>BK384</f>
        <v>0</v>
      </c>
      <c r="L384" s="124"/>
      <c r="M384" s="129"/>
      <c r="P384" s="130">
        <f>SUM(P385:P404)</f>
        <v>0</v>
      </c>
      <c r="R384" s="130">
        <f>SUM(R385:R404)</f>
        <v>0</v>
      </c>
      <c r="T384" s="131">
        <f>SUM(T385:T404)</f>
        <v>0</v>
      </c>
      <c r="AR384" s="125" t="s">
        <v>79</v>
      </c>
      <c r="AT384" s="132" t="s">
        <v>71</v>
      </c>
      <c r="AU384" s="132" t="s">
        <v>79</v>
      </c>
      <c r="AY384" s="125" t="s">
        <v>195</v>
      </c>
      <c r="BK384" s="133">
        <f>SUM(BK385:BK404)</f>
        <v>0</v>
      </c>
    </row>
    <row r="385" spans="2:65" s="1" customFormat="1" ht="16.5" customHeight="1">
      <c r="B385" s="136"/>
      <c r="C385" s="137" t="s">
        <v>536</v>
      </c>
      <c r="D385" s="137" t="s">
        <v>197</v>
      </c>
      <c r="E385" s="138" t="s">
        <v>1649</v>
      </c>
      <c r="F385" s="139" t="s">
        <v>1650</v>
      </c>
      <c r="G385" s="140" t="s">
        <v>288</v>
      </c>
      <c r="H385" s="141">
        <v>5271</v>
      </c>
      <c r="I385" s="142"/>
      <c r="J385" s="143">
        <f>ROUND(I385*H385,2)</f>
        <v>0</v>
      </c>
      <c r="K385" s="144"/>
      <c r="L385" s="31"/>
      <c r="M385" s="145" t="s">
        <v>1</v>
      </c>
      <c r="N385" s="146" t="s">
        <v>37</v>
      </c>
      <c r="P385" s="147">
        <f>O385*H385</f>
        <v>0</v>
      </c>
      <c r="Q385" s="147">
        <v>0</v>
      </c>
      <c r="R385" s="147">
        <f>Q385*H385</f>
        <v>0</v>
      </c>
      <c r="S385" s="147">
        <v>0</v>
      </c>
      <c r="T385" s="148">
        <f>S385*H385</f>
        <v>0</v>
      </c>
      <c r="AR385" s="149" t="s">
        <v>201</v>
      </c>
      <c r="AT385" s="149" t="s">
        <v>197</v>
      </c>
      <c r="AU385" s="149" t="s">
        <v>81</v>
      </c>
      <c r="AY385" s="16" t="s">
        <v>195</v>
      </c>
      <c r="BE385" s="150">
        <f>IF(N385="základní",J385,0)</f>
        <v>0</v>
      </c>
      <c r="BF385" s="150">
        <f>IF(N385="snížená",J385,0)</f>
        <v>0</v>
      </c>
      <c r="BG385" s="150">
        <f>IF(N385="zákl. přenesená",J385,0)</f>
        <v>0</v>
      </c>
      <c r="BH385" s="150">
        <f>IF(N385="sníž. přenesená",J385,0)</f>
        <v>0</v>
      </c>
      <c r="BI385" s="150">
        <f>IF(N385="nulová",J385,0)</f>
        <v>0</v>
      </c>
      <c r="BJ385" s="16" t="s">
        <v>79</v>
      </c>
      <c r="BK385" s="150">
        <f>ROUND(I385*H385,2)</f>
        <v>0</v>
      </c>
      <c r="BL385" s="16" t="s">
        <v>201</v>
      </c>
      <c r="BM385" s="149" t="s">
        <v>2065</v>
      </c>
    </row>
    <row r="386" spans="2:51" s="12" customFormat="1" ht="12">
      <c r="B386" s="151"/>
      <c r="D386" s="152" t="s">
        <v>203</v>
      </c>
      <c r="E386" s="153" t="s">
        <v>1</v>
      </c>
      <c r="F386" s="154" t="s">
        <v>1799</v>
      </c>
      <c r="H386" s="155">
        <v>1840</v>
      </c>
      <c r="I386" s="156"/>
      <c r="L386" s="151"/>
      <c r="M386" s="157"/>
      <c r="T386" s="158"/>
      <c r="AT386" s="153" t="s">
        <v>203</v>
      </c>
      <c r="AU386" s="153" t="s">
        <v>81</v>
      </c>
      <c r="AV386" s="12" t="s">
        <v>81</v>
      </c>
      <c r="AW386" s="12" t="s">
        <v>29</v>
      </c>
      <c r="AX386" s="12" t="s">
        <v>72</v>
      </c>
      <c r="AY386" s="153" t="s">
        <v>195</v>
      </c>
    </row>
    <row r="387" spans="2:51" s="12" customFormat="1" ht="12">
      <c r="B387" s="151"/>
      <c r="D387" s="152" t="s">
        <v>203</v>
      </c>
      <c r="E387" s="153" t="s">
        <v>1</v>
      </c>
      <c r="F387" s="154" t="s">
        <v>1800</v>
      </c>
      <c r="H387" s="155">
        <v>3233</v>
      </c>
      <c r="I387" s="156"/>
      <c r="L387" s="151"/>
      <c r="M387" s="157"/>
      <c r="T387" s="158"/>
      <c r="AT387" s="153" t="s">
        <v>203</v>
      </c>
      <c r="AU387" s="153" t="s">
        <v>81</v>
      </c>
      <c r="AV387" s="12" t="s">
        <v>81</v>
      </c>
      <c r="AW387" s="12" t="s">
        <v>29</v>
      </c>
      <c r="AX387" s="12" t="s">
        <v>72</v>
      </c>
      <c r="AY387" s="153" t="s">
        <v>195</v>
      </c>
    </row>
    <row r="388" spans="2:51" s="12" customFormat="1" ht="12">
      <c r="B388" s="151"/>
      <c r="D388" s="152" t="s">
        <v>203</v>
      </c>
      <c r="E388" s="153" t="s">
        <v>1</v>
      </c>
      <c r="F388" s="154" t="s">
        <v>1801</v>
      </c>
      <c r="H388" s="155">
        <v>198</v>
      </c>
      <c r="I388" s="156"/>
      <c r="L388" s="151"/>
      <c r="M388" s="157"/>
      <c r="T388" s="158"/>
      <c r="AT388" s="153" t="s">
        <v>203</v>
      </c>
      <c r="AU388" s="153" t="s">
        <v>81</v>
      </c>
      <c r="AV388" s="12" t="s">
        <v>81</v>
      </c>
      <c r="AW388" s="12" t="s">
        <v>29</v>
      </c>
      <c r="AX388" s="12" t="s">
        <v>72</v>
      </c>
      <c r="AY388" s="153" t="s">
        <v>195</v>
      </c>
    </row>
    <row r="389" spans="2:51" s="13" customFormat="1" ht="12">
      <c r="B389" s="159"/>
      <c r="D389" s="152" t="s">
        <v>203</v>
      </c>
      <c r="E389" s="160" t="s">
        <v>1</v>
      </c>
      <c r="F389" s="161" t="s">
        <v>205</v>
      </c>
      <c r="H389" s="162">
        <v>5271</v>
      </c>
      <c r="I389" s="163"/>
      <c r="L389" s="159"/>
      <c r="M389" s="164"/>
      <c r="T389" s="165"/>
      <c r="AT389" s="160" t="s">
        <v>203</v>
      </c>
      <c r="AU389" s="160" t="s">
        <v>81</v>
      </c>
      <c r="AV389" s="13" t="s">
        <v>201</v>
      </c>
      <c r="AW389" s="13" t="s">
        <v>29</v>
      </c>
      <c r="AX389" s="13" t="s">
        <v>79</v>
      </c>
      <c r="AY389" s="160" t="s">
        <v>195</v>
      </c>
    </row>
    <row r="390" spans="2:65" s="1" customFormat="1" ht="24.2" customHeight="1">
      <c r="B390" s="136"/>
      <c r="C390" s="137" t="s">
        <v>541</v>
      </c>
      <c r="D390" s="137" t="s">
        <v>197</v>
      </c>
      <c r="E390" s="138" t="s">
        <v>2066</v>
      </c>
      <c r="F390" s="139" t="s">
        <v>2067</v>
      </c>
      <c r="G390" s="140" t="s">
        <v>288</v>
      </c>
      <c r="H390" s="141">
        <v>1840</v>
      </c>
      <c r="I390" s="142"/>
      <c r="J390" s="143">
        <f>ROUND(I390*H390,2)</f>
        <v>0</v>
      </c>
      <c r="K390" s="144"/>
      <c r="L390" s="31"/>
      <c r="M390" s="145" t="s">
        <v>1</v>
      </c>
      <c r="N390" s="146" t="s">
        <v>37</v>
      </c>
      <c r="P390" s="147">
        <f>O390*H390</f>
        <v>0</v>
      </c>
      <c r="Q390" s="147">
        <v>0</v>
      </c>
      <c r="R390" s="147">
        <f>Q390*H390</f>
        <v>0</v>
      </c>
      <c r="S390" s="147">
        <v>0</v>
      </c>
      <c r="T390" s="148">
        <f>S390*H390</f>
        <v>0</v>
      </c>
      <c r="AR390" s="149" t="s">
        <v>201</v>
      </c>
      <c r="AT390" s="149" t="s">
        <v>197</v>
      </c>
      <c r="AU390" s="149" t="s">
        <v>81</v>
      </c>
      <c r="AY390" s="16" t="s">
        <v>195</v>
      </c>
      <c r="BE390" s="150">
        <f>IF(N390="základní",J390,0)</f>
        <v>0</v>
      </c>
      <c r="BF390" s="150">
        <f>IF(N390="snížená",J390,0)</f>
        <v>0</v>
      </c>
      <c r="BG390" s="150">
        <f>IF(N390="zákl. přenesená",J390,0)</f>
        <v>0</v>
      </c>
      <c r="BH390" s="150">
        <f>IF(N390="sníž. přenesená",J390,0)</f>
        <v>0</v>
      </c>
      <c r="BI390" s="150">
        <f>IF(N390="nulová",J390,0)</f>
        <v>0</v>
      </c>
      <c r="BJ390" s="16" t="s">
        <v>79</v>
      </c>
      <c r="BK390" s="150">
        <f>ROUND(I390*H390,2)</f>
        <v>0</v>
      </c>
      <c r="BL390" s="16" t="s">
        <v>201</v>
      </c>
      <c r="BM390" s="149" t="s">
        <v>2068</v>
      </c>
    </row>
    <row r="391" spans="2:51" s="12" customFormat="1" ht="12">
      <c r="B391" s="151"/>
      <c r="D391" s="152" t="s">
        <v>203</v>
      </c>
      <c r="E391" s="153" t="s">
        <v>1</v>
      </c>
      <c r="F391" s="154" t="s">
        <v>1799</v>
      </c>
      <c r="H391" s="155">
        <v>1840</v>
      </c>
      <c r="I391" s="156"/>
      <c r="L391" s="151"/>
      <c r="M391" s="157"/>
      <c r="T391" s="158"/>
      <c r="AT391" s="153" t="s">
        <v>203</v>
      </c>
      <c r="AU391" s="153" t="s">
        <v>81</v>
      </c>
      <c r="AV391" s="12" t="s">
        <v>81</v>
      </c>
      <c r="AW391" s="12" t="s">
        <v>29</v>
      </c>
      <c r="AX391" s="12" t="s">
        <v>72</v>
      </c>
      <c r="AY391" s="153" t="s">
        <v>195</v>
      </c>
    </row>
    <row r="392" spans="2:51" s="13" customFormat="1" ht="12">
      <c r="B392" s="159"/>
      <c r="D392" s="152" t="s">
        <v>203</v>
      </c>
      <c r="E392" s="160" t="s">
        <v>1</v>
      </c>
      <c r="F392" s="161" t="s">
        <v>205</v>
      </c>
      <c r="H392" s="162">
        <v>1840</v>
      </c>
      <c r="I392" s="163"/>
      <c r="L392" s="159"/>
      <c r="M392" s="164"/>
      <c r="T392" s="165"/>
      <c r="AT392" s="160" t="s">
        <v>203</v>
      </c>
      <c r="AU392" s="160" t="s">
        <v>81</v>
      </c>
      <c r="AV392" s="13" t="s">
        <v>201</v>
      </c>
      <c r="AW392" s="13" t="s">
        <v>29</v>
      </c>
      <c r="AX392" s="13" t="s">
        <v>79</v>
      </c>
      <c r="AY392" s="160" t="s">
        <v>195</v>
      </c>
    </row>
    <row r="393" spans="2:65" s="1" customFormat="1" ht="16.5" customHeight="1">
      <c r="B393" s="136"/>
      <c r="C393" s="137" t="s">
        <v>546</v>
      </c>
      <c r="D393" s="137" t="s">
        <v>197</v>
      </c>
      <c r="E393" s="138" t="s">
        <v>2069</v>
      </c>
      <c r="F393" s="139" t="s">
        <v>2070</v>
      </c>
      <c r="G393" s="140" t="s">
        <v>288</v>
      </c>
      <c r="H393" s="141">
        <v>3233</v>
      </c>
      <c r="I393" s="142"/>
      <c r="J393" s="143">
        <f>ROUND(I393*H393,2)</f>
        <v>0</v>
      </c>
      <c r="K393" s="144"/>
      <c r="L393" s="31"/>
      <c r="M393" s="145" t="s">
        <v>1</v>
      </c>
      <c r="N393" s="146" t="s">
        <v>37</v>
      </c>
      <c r="P393" s="147">
        <f>O393*H393</f>
        <v>0</v>
      </c>
      <c r="Q393" s="147">
        <v>0</v>
      </c>
      <c r="R393" s="147">
        <f>Q393*H393</f>
        <v>0</v>
      </c>
      <c r="S393" s="147">
        <v>0</v>
      </c>
      <c r="T393" s="148">
        <f>S393*H393</f>
        <v>0</v>
      </c>
      <c r="AR393" s="149" t="s">
        <v>201</v>
      </c>
      <c r="AT393" s="149" t="s">
        <v>197</v>
      </c>
      <c r="AU393" s="149" t="s">
        <v>81</v>
      </c>
      <c r="AY393" s="16" t="s">
        <v>195</v>
      </c>
      <c r="BE393" s="150">
        <f>IF(N393="základní",J393,0)</f>
        <v>0</v>
      </c>
      <c r="BF393" s="150">
        <f>IF(N393="snížená",J393,0)</f>
        <v>0</v>
      </c>
      <c r="BG393" s="150">
        <f>IF(N393="zákl. přenesená",J393,0)</f>
        <v>0</v>
      </c>
      <c r="BH393" s="150">
        <f>IF(N393="sníž. přenesená",J393,0)</f>
        <v>0</v>
      </c>
      <c r="BI393" s="150">
        <f>IF(N393="nulová",J393,0)</f>
        <v>0</v>
      </c>
      <c r="BJ393" s="16" t="s">
        <v>79</v>
      </c>
      <c r="BK393" s="150">
        <f>ROUND(I393*H393,2)</f>
        <v>0</v>
      </c>
      <c r="BL393" s="16" t="s">
        <v>201</v>
      </c>
      <c r="BM393" s="149" t="s">
        <v>2071</v>
      </c>
    </row>
    <row r="394" spans="2:51" s="12" customFormat="1" ht="12">
      <c r="B394" s="151"/>
      <c r="D394" s="152" t="s">
        <v>203</v>
      </c>
      <c r="E394" s="153" t="s">
        <v>1</v>
      </c>
      <c r="F394" s="154" t="s">
        <v>1800</v>
      </c>
      <c r="H394" s="155">
        <v>3233</v>
      </c>
      <c r="I394" s="156"/>
      <c r="L394" s="151"/>
      <c r="M394" s="157"/>
      <c r="T394" s="158"/>
      <c r="AT394" s="153" t="s">
        <v>203</v>
      </c>
      <c r="AU394" s="153" t="s">
        <v>81</v>
      </c>
      <c r="AV394" s="12" t="s">
        <v>81</v>
      </c>
      <c r="AW394" s="12" t="s">
        <v>29</v>
      </c>
      <c r="AX394" s="12" t="s">
        <v>72</v>
      </c>
      <c r="AY394" s="153" t="s">
        <v>195</v>
      </c>
    </row>
    <row r="395" spans="2:51" s="13" customFormat="1" ht="12">
      <c r="B395" s="159"/>
      <c r="D395" s="152" t="s">
        <v>203</v>
      </c>
      <c r="E395" s="160" t="s">
        <v>1</v>
      </c>
      <c r="F395" s="161" t="s">
        <v>205</v>
      </c>
      <c r="H395" s="162">
        <v>3233</v>
      </c>
      <c r="I395" s="163"/>
      <c r="L395" s="159"/>
      <c r="M395" s="164"/>
      <c r="T395" s="165"/>
      <c r="AT395" s="160" t="s">
        <v>203</v>
      </c>
      <c r="AU395" s="160" t="s">
        <v>81</v>
      </c>
      <c r="AV395" s="13" t="s">
        <v>201</v>
      </c>
      <c r="AW395" s="13" t="s">
        <v>29</v>
      </c>
      <c r="AX395" s="13" t="s">
        <v>79</v>
      </c>
      <c r="AY395" s="160" t="s">
        <v>195</v>
      </c>
    </row>
    <row r="396" spans="2:65" s="1" customFormat="1" ht="21.75" customHeight="1">
      <c r="B396" s="136"/>
      <c r="C396" s="137" t="s">
        <v>550</v>
      </c>
      <c r="D396" s="137" t="s">
        <v>197</v>
      </c>
      <c r="E396" s="138" t="s">
        <v>2072</v>
      </c>
      <c r="F396" s="139" t="s">
        <v>2073</v>
      </c>
      <c r="G396" s="140" t="s">
        <v>288</v>
      </c>
      <c r="H396" s="141">
        <v>3233</v>
      </c>
      <c r="I396" s="142"/>
      <c r="J396" s="143">
        <f>ROUND(I396*H396,2)</f>
        <v>0</v>
      </c>
      <c r="K396" s="144"/>
      <c r="L396" s="31"/>
      <c r="M396" s="145" t="s">
        <v>1</v>
      </c>
      <c r="N396" s="146" t="s">
        <v>37</v>
      </c>
      <c r="P396" s="147">
        <f>O396*H396</f>
        <v>0</v>
      </c>
      <c r="Q396" s="147">
        <v>0</v>
      </c>
      <c r="R396" s="147">
        <f>Q396*H396</f>
        <v>0</v>
      </c>
      <c r="S396" s="147">
        <v>0</v>
      </c>
      <c r="T396" s="148">
        <f>S396*H396</f>
        <v>0</v>
      </c>
      <c r="AR396" s="149" t="s">
        <v>201</v>
      </c>
      <c r="AT396" s="149" t="s">
        <v>197</v>
      </c>
      <c r="AU396" s="149" t="s">
        <v>81</v>
      </c>
      <c r="AY396" s="16" t="s">
        <v>195</v>
      </c>
      <c r="BE396" s="150">
        <f>IF(N396="základní",J396,0)</f>
        <v>0</v>
      </c>
      <c r="BF396" s="150">
        <f>IF(N396="snížená",J396,0)</f>
        <v>0</v>
      </c>
      <c r="BG396" s="150">
        <f>IF(N396="zákl. přenesená",J396,0)</f>
        <v>0</v>
      </c>
      <c r="BH396" s="150">
        <f>IF(N396="sníž. přenesená",J396,0)</f>
        <v>0</v>
      </c>
      <c r="BI396" s="150">
        <f>IF(N396="nulová",J396,0)</f>
        <v>0</v>
      </c>
      <c r="BJ396" s="16" t="s">
        <v>79</v>
      </c>
      <c r="BK396" s="150">
        <f>ROUND(I396*H396,2)</f>
        <v>0</v>
      </c>
      <c r="BL396" s="16" t="s">
        <v>201</v>
      </c>
      <c r="BM396" s="149" t="s">
        <v>2074</v>
      </c>
    </row>
    <row r="397" spans="2:51" s="12" customFormat="1" ht="12">
      <c r="B397" s="151"/>
      <c r="D397" s="152" t="s">
        <v>203</v>
      </c>
      <c r="E397" s="153" t="s">
        <v>1</v>
      </c>
      <c r="F397" s="154" t="s">
        <v>1800</v>
      </c>
      <c r="H397" s="155">
        <v>3233</v>
      </c>
      <c r="I397" s="156"/>
      <c r="L397" s="151"/>
      <c r="M397" s="157"/>
      <c r="T397" s="158"/>
      <c r="AT397" s="153" t="s">
        <v>203</v>
      </c>
      <c r="AU397" s="153" t="s">
        <v>81</v>
      </c>
      <c r="AV397" s="12" t="s">
        <v>81</v>
      </c>
      <c r="AW397" s="12" t="s">
        <v>29</v>
      </c>
      <c r="AX397" s="12" t="s">
        <v>72</v>
      </c>
      <c r="AY397" s="153" t="s">
        <v>195</v>
      </c>
    </row>
    <row r="398" spans="2:51" s="13" customFormat="1" ht="12">
      <c r="B398" s="159"/>
      <c r="D398" s="152" t="s">
        <v>203</v>
      </c>
      <c r="E398" s="160" t="s">
        <v>1</v>
      </c>
      <c r="F398" s="161" t="s">
        <v>205</v>
      </c>
      <c r="H398" s="162">
        <v>3233</v>
      </c>
      <c r="I398" s="163"/>
      <c r="L398" s="159"/>
      <c r="M398" s="164"/>
      <c r="T398" s="165"/>
      <c r="AT398" s="160" t="s">
        <v>203</v>
      </c>
      <c r="AU398" s="160" t="s">
        <v>81</v>
      </c>
      <c r="AV398" s="13" t="s">
        <v>201</v>
      </c>
      <c r="AW398" s="13" t="s">
        <v>29</v>
      </c>
      <c r="AX398" s="13" t="s">
        <v>79</v>
      </c>
      <c r="AY398" s="160" t="s">
        <v>195</v>
      </c>
    </row>
    <row r="399" spans="2:65" s="1" customFormat="1" ht="21.75" customHeight="1">
      <c r="B399" s="136"/>
      <c r="C399" s="137" t="s">
        <v>555</v>
      </c>
      <c r="D399" s="137" t="s">
        <v>197</v>
      </c>
      <c r="E399" s="138" t="s">
        <v>2075</v>
      </c>
      <c r="F399" s="139" t="s">
        <v>2076</v>
      </c>
      <c r="G399" s="140" t="s">
        <v>288</v>
      </c>
      <c r="H399" s="141">
        <v>3233</v>
      </c>
      <c r="I399" s="142"/>
      <c r="J399" s="143">
        <f>ROUND(I399*H399,2)</f>
        <v>0</v>
      </c>
      <c r="K399" s="144"/>
      <c r="L399" s="31"/>
      <c r="M399" s="145" t="s">
        <v>1</v>
      </c>
      <c r="N399" s="146" t="s">
        <v>37</v>
      </c>
      <c r="P399" s="147">
        <f>O399*H399</f>
        <v>0</v>
      </c>
      <c r="Q399" s="147">
        <v>0</v>
      </c>
      <c r="R399" s="147">
        <f>Q399*H399</f>
        <v>0</v>
      </c>
      <c r="S399" s="147">
        <v>0</v>
      </c>
      <c r="T399" s="148">
        <f>S399*H399</f>
        <v>0</v>
      </c>
      <c r="AR399" s="149" t="s">
        <v>201</v>
      </c>
      <c r="AT399" s="149" t="s">
        <v>197</v>
      </c>
      <c r="AU399" s="149" t="s">
        <v>81</v>
      </c>
      <c r="AY399" s="16" t="s">
        <v>195</v>
      </c>
      <c r="BE399" s="150">
        <f>IF(N399="základní",J399,0)</f>
        <v>0</v>
      </c>
      <c r="BF399" s="150">
        <f>IF(N399="snížená",J399,0)</f>
        <v>0</v>
      </c>
      <c r="BG399" s="150">
        <f>IF(N399="zákl. přenesená",J399,0)</f>
        <v>0</v>
      </c>
      <c r="BH399" s="150">
        <f>IF(N399="sníž. přenesená",J399,0)</f>
        <v>0</v>
      </c>
      <c r="BI399" s="150">
        <f>IF(N399="nulová",J399,0)</f>
        <v>0</v>
      </c>
      <c r="BJ399" s="16" t="s">
        <v>79</v>
      </c>
      <c r="BK399" s="150">
        <f>ROUND(I399*H399,2)</f>
        <v>0</v>
      </c>
      <c r="BL399" s="16" t="s">
        <v>201</v>
      </c>
      <c r="BM399" s="149" t="s">
        <v>2077</v>
      </c>
    </row>
    <row r="400" spans="2:51" s="12" customFormat="1" ht="12">
      <c r="B400" s="151"/>
      <c r="D400" s="152" t="s">
        <v>203</v>
      </c>
      <c r="E400" s="153" t="s">
        <v>1</v>
      </c>
      <c r="F400" s="154" t="s">
        <v>1800</v>
      </c>
      <c r="H400" s="155">
        <v>3233</v>
      </c>
      <c r="I400" s="156"/>
      <c r="L400" s="151"/>
      <c r="M400" s="157"/>
      <c r="T400" s="158"/>
      <c r="AT400" s="153" t="s">
        <v>203</v>
      </c>
      <c r="AU400" s="153" t="s">
        <v>81</v>
      </c>
      <c r="AV400" s="12" t="s">
        <v>81</v>
      </c>
      <c r="AW400" s="12" t="s">
        <v>29</v>
      </c>
      <c r="AX400" s="12" t="s">
        <v>72</v>
      </c>
      <c r="AY400" s="153" t="s">
        <v>195</v>
      </c>
    </row>
    <row r="401" spans="2:51" s="13" customFormat="1" ht="12">
      <c r="B401" s="159"/>
      <c r="D401" s="152" t="s">
        <v>203</v>
      </c>
      <c r="E401" s="160" t="s">
        <v>1</v>
      </c>
      <c r="F401" s="161" t="s">
        <v>205</v>
      </c>
      <c r="H401" s="162">
        <v>3233</v>
      </c>
      <c r="I401" s="163"/>
      <c r="L401" s="159"/>
      <c r="M401" s="164"/>
      <c r="T401" s="165"/>
      <c r="AT401" s="160" t="s">
        <v>203</v>
      </c>
      <c r="AU401" s="160" t="s">
        <v>81</v>
      </c>
      <c r="AV401" s="13" t="s">
        <v>201</v>
      </c>
      <c r="AW401" s="13" t="s">
        <v>29</v>
      </c>
      <c r="AX401" s="13" t="s">
        <v>79</v>
      </c>
      <c r="AY401" s="160" t="s">
        <v>195</v>
      </c>
    </row>
    <row r="402" spans="2:65" s="1" customFormat="1" ht="21.75" customHeight="1">
      <c r="B402" s="136"/>
      <c r="C402" s="137" t="s">
        <v>560</v>
      </c>
      <c r="D402" s="137" t="s">
        <v>197</v>
      </c>
      <c r="E402" s="138" t="s">
        <v>2078</v>
      </c>
      <c r="F402" s="139" t="s">
        <v>2079</v>
      </c>
      <c r="G402" s="140" t="s">
        <v>288</v>
      </c>
      <c r="H402" s="141">
        <v>1840</v>
      </c>
      <c r="I402" s="142"/>
      <c r="J402" s="143">
        <f>ROUND(I402*H402,2)</f>
        <v>0</v>
      </c>
      <c r="K402" s="144"/>
      <c r="L402" s="31"/>
      <c r="M402" s="145" t="s">
        <v>1</v>
      </c>
      <c r="N402" s="146" t="s">
        <v>37</v>
      </c>
      <c r="P402" s="147">
        <f>O402*H402</f>
        <v>0</v>
      </c>
      <c r="Q402" s="147">
        <v>0</v>
      </c>
      <c r="R402" s="147">
        <f>Q402*H402</f>
        <v>0</v>
      </c>
      <c r="S402" s="147">
        <v>0</v>
      </c>
      <c r="T402" s="148">
        <f>S402*H402</f>
        <v>0</v>
      </c>
      <c r="AR402" s="149" t="s">
        <v>201</v>
      </c>
      <c r="AT402" s="149" t="s">
        <v>197</v>
      </c>
      <c r="AU402" s="149" t="s">
        <v>81</v>
      </c>
      <c r="AY402" s="16" t="s">
        <v>195</v>
      </c>
      <c r="BE402" s="150">
        <f>IF(N402="základní",J402,0)</f>
        <v>0</v>
      </c>
      <c r="BF402" s="150">
        <f>IF(N402="snížená",J402,0)</f>
        <v>0</v>
      </c>
      <c r="BG402" s="150">
        <f>IF(N402="zákl. přenesená",J402,0)</f>
        <v>0</v>
      </c>
      <c r="BH402" s="150">
        <f>IF(N402="sníž. přenesená",J402,0)</f>
        <v>0</v>
      </c>
      <c r="BI402" s="150">
        <f>IF(N402="nulová",J402,0)</f>
        <v>0</v>
      </c>
      <c r="BJ402" s="16" t="s">
        <v>79</v>
      </c>
      <c r="BK402" s="150">
        <f>ROUND(I402*H402,2)</f>
        <v>0</v>
      </c>
      <c r="BL402" s="16" t="s">
        <v>201</v>
      </c>
      <c r="BM402" s="149" t="s">
        <v>2080</v>
      </c>
    </row>
    <row r="403" spans="2:51" s="12" customFormat="1" ht="12">
      <c r="B403" s="151"/>
      <c r="D403" s="152" t="s">
        <v>203</v>
      </c>
      <c r="E403" s="153" t="s">
        <v>1</v>
      </c>
      <c r="F403" s="154" t="s">
        <v>1799</v>
      </c>
      <c r="H403" s="155">
        <v>1840</v>
      </c>
      <c r="I403" s="156"/>
      <c r="L403" s="151"/>
      <c r="M403" s="157"/>
      <c r="T403" s="158"/>
      <c r="AT403" s="153" t="s">
        <v>203</v>
      </c>
      <c r="AU403" s="153" t="s">
        <v>81</v>
      </c>
      <c r="AV403" s="12" t="s">
        <v>81</v>
      </c>
      <c r="AW403" s="12" t="s">
        <v>29</v>
      </c>
      <c r="AX403" s="12" t="s">
        <v>72</v>
      </c>
      <c r="AY403" s="153" t="s">
        <v>195</v>
      </c>
    </row>
    <row r="404" spans="2:51" s="13" customFormat="1" ht="12">
      <c r="B404" s="159"/>
      <c r="D404" s="152" t="s">
        <v>203</v>
      </c>
      <c r="E404" s="160" t="s">
        <v>1</v>
      </c>
      <c r="F404" s="161" t="s">
        <v>205</v>
      </c>
      <c r="H404" s="162">
        <v>1840</v>
      </c>
      <c r="I404" s="163"/>
      <c r="L404" s="159"/>
      <c r="M404" s="164"/>
      <c r="T404" s="165"/>
      <c r="AT404" s="160" t="s">
        <v>203</v>
      </c>
      <c r="AU404" s="160" t="s">
        <v>81</v>
      </c>
      <c r="AV404" s="13" t="s">
        <v>201</v>
      </c>
      <c r="AW404" s="13" t="s">
        <v>29</v>
      </c>
      <c r="AX404" s="13" t="s">
        <v>79</v>
      </c>
      <c r="AY404" s="160" t="s">
        <v>195</v>
      </c>
    </row>
    <row r="405" spans="2:63" s="11" customFormat="1" ht="22.9" customHeight="1">
      <c r="B405" s="124"/>
      <c r="D405" s="125" t="s">
        <v>71</v>
      </c>
      <c r="E405" s="134" t="s">
        <v>233</v>
      </c>
      <c r="F405" s="134" t="s">
        <v>492</v>
      </c>
      <c r="I405" s="127"/>
      <c r="J405" s="135">
        <f>BK405</f>
        <v>0</v>
      </c>
      <c r="L405" s="124"/>
      <c r="M405" s="129"/>
      <c r="P405" s="130">
        <f>SUM(P406:P507)</f>
        <v>0</v>
      </c>
      <c r="R405" s="130">
        <f>SUM(R406:R507)</f>
        <v>714.2359560399997</v>
      </c>
      <c r="T405" s="131">
        <f>SUM(T406:T507)</f>
        <v>0</v>
      </c>
      <c r="AR405" s="125" t="s">
        <v>79</v>
      </c>
      <c r="AT405" s="132" t="s">
        <v>71</v>
      </c>
      <c r="AU405" s="132" t="s">
        <v>79</v>
      </c>
      <c r="AY405" s="125" t="s">
        <v>195</v>
      </c>
      <c r="BK405" s="133">
        <f>SUM(BK406:BK507)</f>
        <v>0</v>
      </c>
    </row>
    <row r="406" spans="2:65" s="1" customFormat="1" ht="33" customHeight="1">
      <c r="B406" s="136"/>
      <c r="C406" s="137" t="s">
        <v>565</v>
      </c>
      <c r="D406" s="137" t="s">
        <v>197</v>
      </c>
      <c r="E406" s="138" t="s">
        <v>2081</v>
      </c>
      <c r="F406" s="139" t="s">
        <v>2082</v>
      </c>
      <c r="G406" s="140" t="s">
        <v>223</v>
      </c>
      <c r="H406" s="141">
        <v>52.5</v>
      </c>
      <c r="I406" s="142"/>
      <c r="J406" s="143">
        <f>ROUND(I406*H406,2)</f>
        <v>0</v>
      </c>
      <c r="K406" s="144"/>
      <c r="L406" s="31"/>
      <c r="M406" s="145" t="s">
        <v>1</v>
      </c>
      <c r="N406" s="146" t="s">
        <v>37</v>
      </c>
      <c r="P406" s="147">
        <f>O406*H406</f>
        <v>0</v>
      </c>
      <c r="Q406" s="147">
        <v>0</v>
      </c>
      <c r="R406" s="147">
        <f>Q406*H406</f>
        <v>0</v>
      </c>
      <c r="S406" s="147">
        <v>0</v>
      </c>
      <c r="T406" s="148">
        <f>S406*H406</f>
        <v>0</v>
      </c>
      <c r="AR406" s="149" t="s">
        <v>201</v>
      </c>
      <c r="AT406" s="149" t="s">
        <v>197</v>
      </c>
      <c r="AU406" s="149" t="s">
        <v>81</v>
      </c>
      <c r="AY406" s="16" t="s">
        <v>195</v>
      </c>
      <c r="BE406" s="150">
        <f>IF(N406="základní",J406,0)</f>
        <v>0</v>
      </c>
      <c r="BF406" s="150">
        <f>IF(N406="snížená",J406,0)</f>
        <v>0</v>
      </c>
      <c r="BG406" s="150">
        <f>IF(N406="zákl. přenesená",J406,0)</f>
        <v>0</v>
      </c>
      <c r="BH406" s="150">
        <f>IF(N406="sníž. přenesená",J406,0)</f>
        <v>0</v>
      </c>
      <c r="BI406" s="150">
        <f>IF(N406="nulová",J406,0)</f>
        <v>0</v>
      </c>
      <c r="BJ406" s="16" t="s">
        <v>79</v>
      </c>
      <c r="BK406" s="150">
        <f>ROUND(I406*H406,2)</f>
        <v>0</v>
      </c>
      <c r="BL406" s="16" t="s">
        <v>201</v>
      </c>
      <c r="BM406" s="149" t="s">
        <v>2083</v>
      </c>
    </row>
    <row r="407" spans="2:51" s="14" customFormat="1" ht="12">
      <c r="B407" s="166"/>
      <c r="D407" s="152" t="s">
        <v>203</v>
      </c>
      <c r="E407" s="167" t="s">
        <v>1</v>
      </c>
      <c r="F407" s="168" t="s">
        <v>362</v>
      </c>
      <c r="H407" s="167" t="s">
        <v>1</v>
      </c>
      <c r="I407" s="169"/>
      <c r="L407" s="166"/>
      <c r="M407" s="170"/>
      <c r="T407" s="171"/>
      <c r="AT407" s="167" t="s">
        <v>203</v>
      </c>
      <c r="AU407" s="167" t="s">
        <v>81</v>
      </c>
      <c r="AV407" s="14" t="s">
        <v>79</v>
      </c>
      <c r="AW407" s="14" t="s">
        <v>29</v>
      </c>
      <c r="AX407" s="14" t="s">
        <v>72</v>
      </c>
      <c r="AY407" s="167" t="s">
        <v>195</v>
      </c>
    </row>
    <row r="408" spans="2:51" s="12" customFormat="1" ht="12">
      <c r="B408" s="151"/>
      <c r="D408" s="152" t="s">
        <v>203</v>
      </c>
      <c r="E408" s="153" t="s">
        <v>1</v>
      </c>
      <c r="F408" s="154" t="s">
        <v>2084</v>
      </c>
      <c r="H408" s="155">
        <v>52.5</v>
      </c>
      <c r="I408" s="156"/>
      <c r="L408" s="151"/>
      <c r="M408" s="157"/>
      <c r="T408" s="158"/>
      <c r="AT408" s="153" t="s">
        <v>203</v>
      </c>
      <c r="AU408" s="153" t="s">
        <v>81</v>
      </c>
      <c r="AV408" s="12" t="s">
        <v>81</v>
      </c>
      <c r="AW408" s="12" t="s">
        <v>29</v>
      </c>
      <c r="AX408" s="12" t="s">
        <v>72</v>
      </c>
      <c r="AY408" s="153" t="s">
        <v>195</v>
      </c>
    </row>
    <row r="409" spans="2:51" s="13" customFormat="1" ht="12">
      <c r="B409" s="159"/>
      <c r="D409" s="152" t="s">
        <v>203</v>
      </c>
      <c r="E409" s="160" t="s">
        <v>1</v>
      </c>
      <c r="F409" s="161" t="s">
        <v>205</v>
      </c>
      <c r="H409" s="162">
        <v>52.5</v>
      </c>
      <c r="I409" s="163"/>
      <c r="L409" s="159"/>
      <c r="M409" s="164"/>
      <c r="T409" s="165"/>
      <c r="AT409" s="160" t="s">
        <v>203</v>
      </c>
      <c r="AU409" s="160" t="s">
        <v>81</v>
      </c>
      <c r="AV409" s="13" t="s">
        <v>201</v>
      </c>
      <c r="AW409" s="13" t="s">
        <v>29</v>
      </c>
      <c r="AX409" s="13" t="s">
        <v>79</v>
      </c>
      <c r="AY409" s="160" t="s">
        <v>195</v>
      </c>
    </row>
    <row r="410" spans="2:65" s="1" customFormat="1" ht="24.2" customHeight="1">
      <c r="B410" s="136"/>
      <c r="C410" s="172" t="s">
        <v>572</v>
      </c>
      <c r="D410" s="172" t="s">
        <v>229</v>
      </c>
      <c r="E410" s="173" t="s">
        <v>2085</v>
      </c>
      <c r="F410" s="174" t="s">
        <v>2086</v>
      </c>
      <c r="G410" s="175" t="s">
        <v>223</v>
      </c>
      <c r="H410" s="176">
        <v>53.288</v>
      </c>
      <c r="I410" s="177"/>
      <c r="J410" s="178">
        <f>ROUND(I410*H410,2)</f>
        <v>0</v>
      </c>
      <c r="K410" s="179"/>
      <c r="L410" s="180"/>
      <c r="M410" s="181" t="s">
        <v>1</v>
      </c>
      <c r="N410" s="182" t="s">
        <v>37</v>
      </c>
      <c r="P410" s="147">
        <f>O410*H410</f>
        <v>0</v>
      </c>
      <c r="Q410" s="147">
        <v>0.00043</v>
      </c>
      <c r="R410" s="147">
        <f>Q410*H410</f>
        <v>0.022913839999999998</v>
      </c>
      <c r="S410" s="147">
        <v>0</v>
      </c>
      <c r="T410" s="148">
        <f>S410*H410</f>
        <v>0</v>
      </c>
      <c r="AR410" s="149" t="s">
        <v>233</v>
      </c>
      <c r="AT410" s="149" t="s">
        <v>229</v>
      </c>
      <c r="AU410" s="149" t="s">
        <v>81</v>
      </c>
      <c r="AY410" s="16" t="s">
        <v>195</v>
      </c>
      <c r="BE410" s="150">
        <f>IF(N410="základní",J410,0)</f>
        <v>0</v>
      </c>
      <c r="BF410" s="150">
        <f>IF(N410="snížená",J410,0)</f>
        <v>0</v>
      </c>
      <c r="BG410" s="150">
        <f>IF(N410="zákl. přenesená",J410,0)</f>
        <v>0</v>
      </c>
      <c r="BH410" s="150">
        <f>IF(N410="sníž. přenesená",J410,0)</f>
        <v>0</v>
      </c>
      <c r="BI410" s="150">
        <f>IF(N410="nulová",J410,0)</f>
        <v>0</v>
      </c>
      <c r="BJ410" s="16" t="s">
        <v>79</v>
      </c>
      <c r="BK410" s="150">
        <f>ROUND(I410*H410,2)</f>
        <v>0</v>
      </c>
      <c r="BL410" s="16" t="s">
        <v>201</v>
      </c>
      <c r="BM410" s="149" t="s">
        <v>2087</v>
      </c>
    </row>
    <row r="411" spans="2:51" s="12" customFormat="1" ht="12">
      <c r="B411" s="151"/>
      <c r="D411" s="152" t="s">
        <v>203</v>
      </c>
      <c r="F411" s="154" t="s">
        <v>2088</v>
      </c>
      <c r="H411" s="155">
        <v>53.288</v>
      </c>
      <c r="I411" s="156"/>
      <c r="L411" s="151"/>
      <c r="M411" s="157"/>
      <c r="T411" s="158"/>
      <c r="AT411" s="153" t="s">
        <v>203</v>
      </c>
      <c r="AU411" s="153" t="s">
        <v>81</v>
      </c>
      <c r="AV411" s="12" t="s">
        <v>81</v>
      </c>
      <c r="AW411" s="12" t="s">
        <v>3</v>
      </c>
      <c r="AX411" s="12" t="s">
        <v>79</v>
      </c>
      <c r="AY411" s="153" t="s">
        <v>195</v>
      </c>
    </row>
    <row r="412" spans="2:65" s="1" customFormat="1" ht="24.2" customHeight="1">
      <c r="B412" s="136"/>
      <c r="C412" s="137" t="s">
        <v>580</v>
      </c>
      <c r="D412" s="137" t="s">
        <v>197</v>
      </c>
      <c r="E412" s="138" t="s">
        <v>2089</v>
      </c>
      <c r="F412" s="139" t="s">
        <v>2090</v>
      </c>
      <c r="G412" s="140" t="s">
        <v>223</v>
      </c>
      <c r="H412" s="141">
        <v>915.36</v>
      </c>
      <c r="I412" s="142"/>
      <c r="J412" s="143">
        <f>ROUND(I412*H412,2)</f>
        <v>0</v>
      </c>
      <c r="K412" s="144"/>
      <c r="L412" s="31"/>
      <c r="M412" s="145" t="s">
        <v>1</v>
      </c>
      <c r="N412" s="146" t="s">
        <v>37</v>
      </c>
      <c r="P412" s="147">
        <f>O412*H412</f>
        <v>0</v>
      </c>
      <c r="Q412" s="147">
        <v>1E-05</v>
      </c>
      <c r="R412" s="147">
        <f>Q412*H412</f>
        <v>0.009153600000000001</v>
      </c>
      <c r="S412" s="147">
        <v>0</v>
      </c>
      <c r="T412" s="148">
        <f>S412*H412</f>
        <v>0</v>
      </c>
      <c r="AR412" s="149" t="s">
        <v>201</v>
      </c>
      <c r="AT412" s="149" t="s">
        <v>197</v>
      </c>
      <c r="AU412" s="149" t="s">
        <v>81</v>
      </c>
      <c r="AY412" s="16" t="s">
        <v>195</v>
      </c>
      <c r="BE412" s="150">
        <f>IF(N412="základní",J412,0)</f>
        <v>0</v>
      </c>
      <c r="BF412" s="150">
        <f>IF(N412="snížená",J412,0)</f>
        <v>0</v>
      </c>
      <c r="BG412" s="150">
        <f>IF(N412="zákl. přenesená",J412,0)</f>
        <v>0</v>
      </c>
      <c r="BH412" s="150">
        <f>IF(N412="sníž. přenesená",J412,0)</f>
        <v>0</v>
      </c>
      <c r="BI412" s="150">
        <f>IF(N412="nulová",J412,0)</f>
        <v>0</v>
      </c>
      <c r="BJ412" s="16" t="s">
        <v>79</v>
      </c>
      <c r="BK412" s="150">
        <f>ROUND(I412*H412,2)</f>
        <v>0</v>
      </c>
      <c r="BL412" s="16" t="s">
        <v>201</v>
      </c>
      <c r="BM412" s="149" t="s">
        <v>2091</v>
      </c>
    </row>
    <row r="413" spans="2:51" s="14" customFormat="1" ht="12">
      <c r="B413" s="166"/>
      <c r="D413" s="152" t="s">
        <v>203</v>
      </c>
      <c r="E413" s="167" t="s">
        <v>1</v>
      </c>
      <c r="F413" s="168" t="s">
        <v>362</v>
      </c>
      <c r="H413" s="167" t="s">
        <v>1</v>
      </c>
      <c r="I413" s="169"/>
      <c r="L413" s="166"/>
      <c r="M413" s="170"/>
      <c r="T413" s="171"/>
      <c r="AT413" s="167" t="s">
        <v>203</v>
      </c>
      <c r="AU413" s="167" t="s">
        <v>81</v>
      </c>
      <c r="AV413" s="14" t="s">
        <v>79</v>
      </c>
      <c r="AW413" s="14" t="s">
        <v>29</v>
      </c>
      <c r="AX413" s="14" t="s">
        <v>72</v>
      </c>
      <c r="AY413" s="167" t="s">
        <v>195</v>
      </c>
    </row>
    <row r="414" spans="2:51" s="12" customFormat="1" ht="12">
      <c r="B414" s="151"/>
      <c r="D414" s="152" t="s">
        <v>203</v>
      </c>
      <c r="E414" s="153" t="s">
        <v>1</v>
      </c>
      <c r="F414" s="154" t="s">
        <v>2092</v>
      </c>
      <c r="H414" s="155">
        <v>947.56</v>
      </c>
      <c r="I414" s="156"/>
      <c r="L414" s="151"/>
      <c r="M414" s="157"/>
      <c r="T414" s="158"/>
      <c r="AT414" s="153" t="s">
        <v>203</v>
      </c>
      <c r="AU414" s="153" t="s">
        <v>81</v>
      </c>
      <c r="AV414" s="12" t="s">
        <v>81</v>
      </c>
      <c r="AW414" s="12" t="s">
        <v>29</v>
      </c>
      <c r="AX414" s="12" t="s">
        <v>72</v>
      </c>
      <c r="AY414" s="153" t="s">
        <v>195</v>
      </c>
    </row>
    <row r="415" spans="2:51" s="12" customFormat="1" ht="12">
      <c r="B415" s="151"/>
      <c r="D415" s="152" t="s">
        <v>203</v>
      </c>
      <c r="E415" s="153" t="s">
        <v>1</v>
      </c>
      <c r="F415" s="154" t="s">
        <v>2093</v>
      </c>
      <c r="H415" s="155">
        <v>-32.2</v>
      </c>
      <c r="I415" s="156"/>
      <c r="L415" s="151"/>
      <c r="M415" s="157"/>
      <c r="T415" s="158"/>
      <c r="AT415" s="153" t="s">
        <v>203</v>
      </c>
      <c r="AU415" s="153" t="s">
        <v>81</v>
      </c>
      <c r="AV415" s="12" t="s">
        <v>81</v>
      </c>
      <c r="AW415" s="12" t="s">
        <v>29</v>
      </c>
      <c r="AX415" s="12" t="s">
        <v>72</v>
      </c>
      <c r="AY415" s="153" t="s">
        <v>195</v>
      </c>
    </row>
    <row r="416" spans="2:51" s="13" customFormat="1" ht="12">
      <c r="B416" s="159"/>
      <c r="D416" s="152" t="s">
        <v>203</v>
      </c>
      <c r="E416" s="160" t="s">
        <v>1</v>
      </c>
      <c r="F416" s="161" t="s">
        <v>205</v>
      </c>
      <c r="H416" s="162">
        <v>915.36</v>
      </c>
      <c r="I416" s="163"/>
      <c r="L416" s="159"/>
      <c r="M416" s="164"/>
      <c r="T416" s="165"/>
      <c r="AT416" s="160" t="s">
        <v>203</v>
      </c>
      <c r="AU416" s="160" t="s">
        <v>81</v>
      </c>
      <c r="AV416" s="13" t="s">
        <v>201</v>
      </c>
      <c r="AW416" s="13" t="s">
        <v>29</v>
      </c>
      <c r="AX416" s="13" t="s">
        <v>79</v>
      </c>
      <c r="AY416" s="160" t="s">
        <v>195</v>
      </c>
    </row>
    <row r="417" spans="2:65" s="1" customFormat="1" ht="24.2" customHeight="1">
      <c r="B417" s="136"/>
      <c r="C417" s="172" t="s">
        <v>586</v>
      </c>
      <c r="D417" s="172" t="s">
        <v>229</v>
      </c>
      <c r="E417" s="173" t="s">
        <v>2094</v>
      </c>
      <c r="F417" s="174" t="s">
        <v>2095</v>
      </c>
      <c r="G417" s="175" t="s">
        <v>223</v>
      </c>
      <c r="H417" s="176">
        <v>929.09</v>
      </c>
      <c r="I417" s="177"/>
      <c r="J417" s="178">
        <f>ROUND(I417*H417,2)</f>
        <v>0</v>
      </c>
      <c r="K417" s="179"/>
      <c r="L417" s="180"/>
      <c r="M417" s="181" t="s">
        <v>1</v>
      </c>
      <c r="N417" s="182" t="s">
        <v>37</v>
      </c>
      <c r="P417" s="147">
        <f>O417*H417</f>
        <v>0</v>
      </c>
      <c r="Q417" s="147">
        <v>0.0036</v>
      </c>
      <c r="R417" s="147">
        <f>Q417*H417</f>
        <v>3.344724</v>
      </c>
      <c r="S417" s="147">
        <v>0</v>
      </c>
      <c r="T417" s="148">
        <f>S417*H417</f>
        <v>0</v>
      </c>
      <c r="AR417" s="149" t="s">
        <v>233</v>
      </c>
      <c r="AT417" s="149" t="s">
        <v>229</v>
      </c>
      <c r="AU417" s="149" t="s">
        <v>81</v>
      </c>
      <c r="AY417" s="16" t="s">
        <v>195</v>
      </c>
      <c r="BE417" s="150">
        <f>IF(N417="základní",J417,0)</f>
        <v>0</v>
      </c>
      <c r="BF417" s="150">
        <f>IF(N417="snížená",J417,0)</f>
        <v>0</v>
      </c>
      <c r="BG417" s="150">
        <f>IF(N417="zákl. přenesená",J417,0)</f>
        <v>0</v>
      </c>
      <c r="BH417" s="150">
        <f>IF(N417="sníž. přenesená",J417,0)</f>
        <v>0</v>
      </c>
      <c r="BI417" s="150">
        <f>IF(N417="nulová",J417,0)</f>
        <v>0</v>
      </c>
      <c r="BJ417" s="16" t="s">
        <v>79</v>
      </c>
      <c r="BK417" s="150">
        <f>ROUND(I417*H417,2)</f>
        <v>0</v>
      </c>
      <c r="BL417" s="16" t="s">
        <v>201</v>
      </c>
      <c r="BM417" s="149" t="s">
        <v>2096</v>
      </c>
    </row>
    <row r="418" spans="2:51" s="12" customFormat="1" ht="12">
      <c r="B418" s="151"/>
      <c r="D418" s="152" t="s">
        <v>203</v>
      </c>
      <c r="F418" s="154" t="s">
        <v>2097</v>
      </c>
      <c r="H418" s="155">
        <v>929.09</v>
      </c>
      <c r="I418" s="156"/>
      <c r="L418" s="151"/>
      <c r="M418" s="157"/>
      <c r="T418" s="158"/>
      <c r="AT418" s="153" t="s">
        <v>203</v>
      </c>
      <c r="AU418" s="153" t="s">
        <v>81</v>
      </c>
      <c r="AV418" s="12" t="s">
        <v>81</v>
      </c>
      <c r="AW418" s="12" t="s">
        <v>3</v>
      </c>
      <c r="AX418" s="12" t="s">
        <v>79</v>
      </c>
      <c r="AY418" s="153" t="s">
        <v>195</v>
      </c>
    </row>
    <row r="419" spans="2:65" s="1" customFormat="1" ht="24.2" customHeight="1">
      <c r="B419" s="136"/>
      <c r="C419" s="137" t="s">
        <v>591</v>
      </c>
      <c r="D419" s="137" t="s">
        <v>197</v>
      </c>
      <c r="E419" s="138" t="s">
        <v>2098</v>
      </c>
      <c r="F419" s="139" t="s">
        <v>2099</v>
      </c>
      <c r="G419" s="140" t="s">
        <v>223</v>
      </c>
      <c r="H419" s="141">
        <v>4521.5</v>
      </c>
      <c r="I419" s="142"/>
      <c r="J419" s="143">
        <f>ROUND(I419*H419,2)</f>
        <v>0</v>
      </c>
      <c r="K419" s="144"/>
      <c r="L419" s="31"/>
      <c r="M419" s="145" t="s">
        <v>1</v>
      </c>
      <c r="N419" s="146" t="s">
        <v>37</v>
      </c>
      <c r="P419" s="147">
        <f>O419*H419</f>
        <v>0</v>
      </c>
      <c r="Q419" s="147">
        <v>2E-05</v>
      </c>
      <c r="R419" s="147">
        <f>Q419*H419</f>
        <v>0.09043000000000001</v>
      </c>
      <c r="S419" s="147">
        <v>0</v>
      </c>
      <c r="T419" s="148">
        <f>S419*H419</f>
        <v>0</v>
      </c>
      <c r="AR419" s="149" t="s">
        <v>201</v>
      </c>
      <c r="AT419" s="149" t="s">
        <v>197</v>
      </c>
      <c r="AU419" s="149" t="s">
        <v>81</v>
      </c>
      <c r="AY419" s="16" t="s">
        <v>195</v>
      </c>
      <c r="BE419" s="150">
        <f>IF(N419="základní",J419,0)</f>
        <v>0</v>
      </c>
      <c r="BF419" s="150">
        <f>IF(N419="snížená",J419,0)</f>
        <v>0</v>
      </c>
      <c r="BG419" s="150">
        <f>IF(N419="zákl. přenesená",J419,0)</f>
        <v>0</v>
      </c>
      <c r="BH419" s="150">
        <f>IF(N419="sníž. přenesená",J419,0)</f>
        <v>0</v>
      </c>
      <c r="BI419" s="150">
        <f>IF(N419="nulová",J419,0)</f>
        <v>0</v>
      </c>
      <c r="BJ419" s="16" t="s">
        <v>79</v>
      </c>
      <c r="BK419" s="150">
        <f>ROUND(I419*H419,2)</f>
        <v>0</v>
      </c>
      <c r="BL419" s="16" t="s">
        <v>201</v>
      </c>
      <c r="BM419" s="149" t="s">
        <v>2100</v>
      </c>
    </row>
    <row r="420" spans="2:51" s="14" customFormat="1" ht="12">
      <c r="B420" s="166"/>
      <c r="D420" s="152" t="s">
        <v>203</v>
      </c>
      <c r="E420" s="167" t="s">
        <v>1</v>
      </c>
      <c r="F420" s="168" t="s">
        <v>362</v>
      </c>
      <c r="H420" s="167" t="s">
        <v>1</v>
      </c>
      <c r="I420" s="169"/>
      <c r="L420" s="166"/>
      <c r="M420" s="170"/>
      <c r="T420" s="171"/>
      <c r="AT420" s="167" t="s">
        <v>203</v>
      </c>
      <c r="AU420" s="167" t="s">
        <v>81</v>
      </c>
      <c r="AV420" s="14" t="s">
        <v>79</v>
      </c>
      <c r="AW420" s="14" t="s">
        <v>29</v>
      </c>
      <c r="AX420" s="14" t="s">
        <v>72</v>
      </c>
      <c r="AY420" s="167" t="s">
        <v>195</v>
      </c>
    </row>
    <row r="421" spans="2:51" s="12" customFormat="1" ht="12">
      <c r="B421" s="151"/>
      <c r="D421" s="152" t="s">
        <v>203</v>
      </c>
      <c r="E421" s="153" t="s">
        <v>1</v>
      </c>
      <c r="F421" s="154" t="s">
        <v>2101</v>
      </c>
      <c r="H421" s="155">
        <v>846.8</v>
      </c>
      <c r="I421" s="156"/>
      <c r="L421" s="151"/>
      <c r="M421" s="157"/>
      <c r="T421" s="158"/>
      <c r="AT421" s="153" t="s">
        <v>203</v>
      </c>
      <c r="AU421" s="153" t="s">
        <v>81</v>
      </c>
      <c r="AV421" s="12" t="s">
        <v>81</v>
      </c>
      <c r="AW421" s="12" t="s">
        <v>29</v>
      </c>
      <c r="AX421" s="12" t="s">
        <v>72</v>
      </c>
      <c r="AY421" s="153" t="s">
        <v>195</v>
      </c>
    </row>
    <row r="422" spans="2:51" s="12" customFormat="1" ht="12">
      <c r="B422" s="151"/>
      <c r="D422" s="152" t="s">
        <v>203</v>
      </c>
      <c r="E422" s="153" t="s">
        <v>1</v>
      </c>
      <c r="F422" s="154" t="s">
        <v>2102</v>
      </c>
      <c r="H422" s="155">
        <v>101.6</v>
      </c>
      <c r="I422" s="156"/>
      <c r="L422" s="151"/>
      <c r="M422" s="157"/>
      <c r="T422" s="158"/>
      <c r="AT422" s="153" t="s">
        <v>203</v>
      </c>
      <c r="AU422" s="153" t="s">
        <v>81</v>
      </c>
      <c r="AV422" s="12" t="s">
        <v>81</v>
      </c>
      <c r="AW422" s="12" t="s">
        <v>29</v>
      </c>
      <c r="AX422" s="12" t="s">
        <v>72</v>
      </c>
      <c r="AY422" s="153" t="s">
        <v>195</v>
      </c>
    </row>
    <row r="423" spans="2:51" s="12" customFormat="1" ht="12">
      <c r="B423" s="151"/>
      <c r="D423" s="152" t="s">
        <v>203</v>
      </c>
      <c r="E423" s="153" t="s">
        <v>1</v>
      </c>
      <c r="F423" s="154" t="s">
        <v>2103</v>
      </c>
      <c r="H423" s="155">
        <v>293.3</v>
      </c>
      <c r="I423" s="156"/>
      <c r="L423" s="151"/>
      <c r="M423" s="157"/>
      <c r="T423" s="158"/>
      <c r="AT423" s="153" t="s">
        <v>203</v>
      </c>
      <c r="AU423" s="153" t="s">
        <v>81</v>
      </c>
      <c r="AV423" s="12" t="s">
        <v>81</v>
      </c>
      <c r="AW423" s="12" t="s">
        <v>29</v>
      </c>
      <c r="AX423" s="12" t="s">
        <v>72</v>
      </c>
      <c r="AY423" s="153" t="s">
        <v>195</v>
      </c>
    </row>
    <row r="424" spans="2:51" s="12" customFormat="1" ht="12">
      <c r="B424" s="151"/>
      <c r="D424" s="152" t="s">
        <v>203</v>
      </c>
      <c r="E424" s="153" t="s">
        <v>1</v>
      </c>
      <c r="F424" s="154" t="s">
        <v>2104</v>
      </c>
      <c r="H424" s="155">
        <v>331</v>
      </c>
      <c r="I424" s="156"/>
      <c r="L424" s="151"/>
      <c r="M424" s="157"/>
      <c r="T424" s="158"/>
      <c r="AT424" s="153" t="s">
        <v>203</v>
      </c>
      <c r="AU424" s="153" t="s">
        <v>81</v>
      </c>
      <c r="AV424" s="12" t="s">
        <v>81</v>
      </c>
      <c r="AW424" s="12" t="s">
        <v>29</v>
      </c>
      <c r="AX424" s="12" t="s">
        <v>72</v>
      </c>
      <c r="AY424" s="153" t="s">
        <v>195</v>
      </c>
    </row>
    <row r="425" spans="2:51" s="12" customFormat="1" ht="12">
      <c r="B425" s="151"/>
      <c r="D425" s="152" t="s">
        <v>203</v>
      </c>
      <c r="E425" s="153" t="s">
        <v>1</v>
      </c>
      <c r="F425" s="154" t="s">
        <v>2105</v>
      </c>
      <c r="H425" s="155">
        <v>43</v>
      </c>
      <c r="I425" s="156"/>
      <c r="L425" s="151"/>
      <c r="M425" s="157"/>
      <c r="T425" s="158"/>
      <c r="AT425" s="153" t="s">
        <v>203</v>
      </c>
      <c r="AU425" s="153" t="s">
        <v>81</v>
      </c>
      <c r="AV425" s="12" t="s">
        <v>81</v>
      </c>
      <c r="AW425" s="12" t="s">
        <v>29</v>
      </c>
      <c r="AX425" s="12" t="s">
        <v>72</v>
      </c>
      <c r="AY425" s="153" t="s">
        <v>195</v>
      </c>
    </row>
    <row r="426" spans="2:51" s="12" customFormat="1" ht="12">
      <c r="B426" s="151"/>
      <c r="D426" s="152" t="s">
        <v>203</v>
      </c>
      <c r="E426" s="153" t="s">
        <v>1</v>
      </c>
      <c r="F426" s="154" t="s">
        <v>2106</v>
      </c>
      <c r="H426" s="155">
        <v>360.3</v>
      </c>
      <c r="I426" s="156"/>
      <c r="L426" s="151"/>
      <c r="M426" s="157"/>
      <c r="T426" s="158"/>
      <c r="AT426" s="153" t="s">
        <v>203</v>
      </c>
      <c r="AU426" s="153" t="s">
        <v>81</v>
      </c>
      <c r="AV426" s="12" t="s">
        <v>81</v>
      </c>
      <c r="AW426" s="12" t="s">
        <v>29</v>
      </c>
      <c r="AX426" s="12" t="s">
        <v>72</v>
      </c>
      <c r="AY426" s="153" t="s">
        <v>195</v>
      </c>
    </row>
    <row r="427" spans="2:51" s="12" customFormat="1" ht="12">
      <c r="B427" s="151"/>
      <c r="D427" s="152" t="s">
        <v>203</v>
      </c>
      <c r="E427" s="153" t="s">
        <v>1</v>
      </c>
      <c r="F427" s="154" t="s">
        <v>2107</v>
      </c>
      <c r="H427" s="155">
        <v>71.5</v>
      </c>
      <c r="I427" s="156"/>
      <c r="L427" s="151"/>
      <c r="M427" s="157"/>
      <c r="T427" s="158"/>
      <c r="AT427" s="153" t="s">
        <v>203</v>
      </c>
      <c r="AU427" s="153" t="s">
        <v>81</v>
      </c>
      <c r="AV427" s="12" t="s">
        <v>81</v>
      </c>
      <c r="AW427" s="12" t="s">
        <v>29</v>
      </c>
      <c r="AX427" s="12" t="s">
        <v>72</v>
      </c>
      <c r="AY427" s="153" t="s">
        <v>195</v>
      </c>
    </row>
    <row r="428" spans="2:51" s="12" customFormat="1" ht="12">
      <c r="B428" s="151"/>
      <c r="D428" s="152" t="s">
        <v>203</v>
      </c>
      <c r="E428" s="153" t="s">
        <v>1</v>
      </c>
      <c r="F428" s="154" t="s">
        <v>2108</v>
      </c>
      <c r="H428" s="155">
        <v>111.7</v>
      </c>
      <c r="I428" s="156"/>
      <c r="L428" s="151"/>
      <c r="M428" s="157"/>
      <c r="T428" s="158"/>
      <c r="AT428" s="153" t="s">
        <v>203</v>
      </c>
      <c r="AU428" s="153" t="s">
        <v>81</v>
      </c>
      <c r="AV428" s="12" t="s">
        <v>81</v>
      </c>
      <c r="AW428" s="12" t="s">
        <v>29</v>
      </c>
      <c r="AX428" s="12" t="s">
        <v>72</v>
      </c>
      <c r="AY428" s="153" t="s">
        <v>195</v>
      </c>
    </row>
    <row r="429" spans="2:51" s="12" customFormat="1" ht="12">
      <c r="B429" s="151"/>
      <c r="D429" s="152" t="s">
        <v>203</v>
      </c>
      <c r="E429" s="153" t="s">
        <v>1</v>
      </c>
      <c r="F429" s="154" t="s">
        <v>2109</v>
      </c>
      <c r="H429" s="155">
        <v>220</v>
      </c>
      <c r="I429" s="156"/>
      <c r="L429" s="151"/>
      <c r="M429" s="157"/>
      <c r="T429" s="158"/>
      <c r="AT429" s="153" t="s">
        <v>203</v>
      </c>
      <c r="AU429" s="153" t="s">
        <v>81</v>
      </c>
      <c r="AV429" s="12" t="s">
        <v>81</v>
      </c>
      <c r="AW429" s="12" t="s">
        <v>29</v>
      </c>
      <c r="AX429" s="12" t="s">
        <v>72</v>
      </c>
      <c r="AY429" s="153" t="s">
        <v>195</v>
      </c>
    </row>
    <row r="430" spans="2:51" s="12" customFormat="1" ht="12">
      <c r="B430" s="151"/>
      <c r="D430" s="152" t="s">
        <v>203</v>
      </c>
      <c r="E430" s="153" t="s">
        <v>1</v>
      </c>
      <c r="F430" s="154" t="s">
        <v>2110</v>
      </c>
      <c r="H430" s="155">
        <v>497.8</v>
      </c>
      <c r="I430" s="156"/>
      <c r="L430" s="151"/>
      <c r="M430" s="157"/>
      <c r="T430" s="158"/>
      <c r="AT430" s="153" t="s">
        <v>203</v>
      </c>
      <c r="AU430" s="153" t="s">
        <v>81</v>
      </c>
      <c r="AV430" s="12" t="s">
        <v>81</v>
      </c>
      <c r="AW430" s="12" t="s">
        <v>29</v>
      </c>
      <c r="AX430" s="12" t="s">
        <v>72</v>
      </c>
      <c r="AY430" s="153" t="s">
        <v>195</v>
      </c>
    </row>
    <row r="431" spans="2:51" s="12" customFormat="1" ht="12">
      <c r="B431" s="151"/>
      <c r="D431" s="152" t="s">
        <v>203</v>
      </c>
      <c r="E431" s="153" t="s">
        <v>1</v>
      </c>
      <c r="F431" s="154" t="s">
        <v>2111</v>
      </c>
      <c r="H431" s="155">
        <v>47.3</v>
      </c>
      <c r="I431" s="156"/>
      <c r="L431" s="151"/>
      <c r="M431" s="157"/>
      <c r="T431" s="158"/>
      <c r="AT431" s="153" t="s">
        <v>203</v>
      </c>
      <c r="AU431" s="153" t="s">
        <v>81</v>
      </c>
      <c r="AV431" s="12" t="s">
        <v>81</v>
      </c>
      <c r="AW431" s="12" t="s">
        <v>29</v>
      </c>
      <c r="AX431" s="12" t="s">
        <v>72</v>
      </c>
      <c r="AY431" s="153" t="s">
        <v>195</v>
      </c>
    </row>
    <row r="432" spans="2:51" s="12" customFormat="1" ht="12">
      <c r="B432" s="151"/>
      <c r="D432" s="152" t="s">
        <v>203</v>
      </c>
      <c r="E432" s="153" t="s">
        <v>1</v>
      </c>
      <c r="F432" s="154" t="s">
        <v>2112</v>
      </c>
      <c r="H432" s="155">
        <v>120.5</v>
      </c>
      <c r="I432" s="156"/>
      <c r="L432" s="151"/>
      <c r="M432" s="157"/>
      <c r="T432" s="158"/>
      <c r="AT432" s="153" t="s">
        <v>203</v>
      </c>
      <c r="AU432" s="153" t="s">
        <v>81</v>
      </c>
      <c r="AV432" s="12" t="s">
        <v>81</v>
      </c>
      <c r="AW432" s="12" t="s">
        <v>29</v>
      </c>
      <c r="AX432" s="12" t="s">
        <v>72</v>
      </c>
      <c r="AY432" s="153" t="s">
        <v>195</v>
      </c>
    </row>
    <row r="433" spans="2:51" s="12" customFormat="1" ht="12">
      <c r="B433" s="151"/>
      <c r="D433" s="152" t="s">
        <v>203</v>
      </c>
      <c r="E433" s="153" t="s">
        <v>1</v>
      </c>
      <c r="F433" s="154" t="s">
        <v>2113</v>
      </c>
      <c r="H433" s="155">
        <v>144.4</v>
      </c>
      <c r="I433" s="156"/>
      <c r="L433" s="151"/>
      <c r="M433" s="157"/>
      <c r="T433" s="158"/>
      <c r="AT433" s="153" t="s">
        <v>203</v>
      </c>
      <c r="AU433" s="153" t="s">
        <v>81</v>
      </c>
      <c r="AV433" s="12" t="s">
        <v>81</v>
      </c>
      <c r="AW433" s="12" t="s">
        <v>29</v>
      </c>
      <c r="AX433" s="12" t="s">
        <v>72</v>
      </c>
      <c r="AY433" s="153" t="s">
        <v>195</v>
      </c>
    </row>
    <row r="434" spans="2:51" s="12" customFormat="1" ht="12">
      <c r="B434" s="151"/>
      <c r="D434" s="152" t="s">
        <v>203</v>
      </c>
      <c r="E434" s="153" t="s">
        <v>1</v>
      </c>
      <c r="F434" s="154" t="s">
        <v>2114</v>
      </c>
      <c r="H434" s="155">
        <v>295</v>
      </c>
      <c r="I434" s="156"/>
      <c r="L434" s="151"/>
      <c r="M434" s="157"/>
      <c r="T434" s="158"/>
      <c r="AT434" s="153" t="s">
        <v>203</v>
      </c>
      <c r="AU434" s="153" t="s">
        <v>81</v>
      </c>
      <c r="AV434" s="12" t="s">
        <v>81</v>
      </c>
      <c r="AW434" s="12" t="s">
        <v>29</v>
      </c>
      <c r="AX434" s="12" t="s">
        <v>72</v>
      </c>
      <c r="AY434" s="153" t="s">
        <v>195</v>
      </c>
    </row>
    <row r="435" spans="2:51" s="12" customFormat="1" ht="12">
      <c r="B435" s="151"/>
      <c r="D435" s="152" t="s">
        <v>203</v>
      </c>
      <c r="E435" s="153" t="s">
        <v>1</v>
      </c>
      <c r="F435" s="154" t="s">
        <v>2115</v>
      </c>
      <c r="H435" s="155">
        <v>6.2</v>
      </c>
      <c r="I435" s="156"/>
      <c r="L435" s="151"/>
      <c r="M435" s="157"/>
      <c r="T435" s="158"/>
      <c r="AT435" s="153" t="s">
        <v>203</v>
      </c>
      <c r="AU435" s="153" t="s">
        <v>81</v>
      </c>
      <c r="AV435" s="12" t="s">
        <v>81</v>
      </c>
      <c r="AW435" s="12" t="s">
        <v>29</v>
      </c>
      <c r="AX435" s="12" t="s">
        <v>72</v>
      </c>
      <c r="AY435" s="153" t="s">
        <v>195</v>
      </c>
    </row>
    <row r="436" spans="2:51" s="12" customFormat="1" ht="12">
      <c r="B436" s="151"/>
      <c r="D436" s="152" t="s">
        <v>203</v>
      </c>
      <c r="E436" s="153" t="s">
        <v>1</v>
      </c>
      <c r="F436" s="154" t="s">
        <v>2116</v>
      </c>
      <c r="H436" s="155">
        <v>35</v>
      </c>
      <c r="I436" s="156"/>
      <c r="L436" s="151"/>
      <c r="M436" s="157"/>
      <c r="T436" s="158"/>
      <c r="AT436" s="153" t="s">
        <v>203</v>
      </c>
      <c r="AU436" s="153" t="s">
        <v>81</v>
      </c>
      <c r="AV436" s="12" t="s">
        <v>81</v>
      </c>
      <c r="AW436" s="12" t="s">
        <v>29</v>
      </c>
      <c r="AX436" s="12" t="s">
        <v>72</v>
      </c>
      <c r="AY436" s="153" t="s">
        <v>195</v>
      </c>
    </row>
    <row r="437" spans="2:51" s="12" customFormat="1" ht="12">
      <c r="B437" s="151"/>
      <c r="D437" s="152" t="s">
        <v>203</v>
      </c>
      <c r="E437" s="153" t="s">
        <v>1</v>
      </c>
      <c r="F437" s="154" t="s">
        <v>2117</v>
      </c>
      <c r="H437" s="155">
        <v>41.9</v>
      </c>
      <c r="I437" s="156"/>
      <c r="L437" s="151"/>
      <c r="M437" s="157"/>
      <c r="T437" s="158"/>
      <c r="AT437" s="153" t="s">
        <v>203</v>
      </c>
      <c r="AU437" s="153" t="s">
        <v>81</v>
      </c>
      <c r="AV437" s="12" t="s">
        <v>81</v>
      </c>
      <c r="AW437" s="12" t="s">
        <v>29</v>
      </c>
      <c r="AX437" s="12" t="s">
        <v>72</v>
      </c>
      <c r="AY437" s="153" t="s">
        <v>195</v>
      </c>
    </row>
    <row r="438" spans="2:51" s="12" customFormat="1" ht="12">
      <c r="B438" s="151"/>
      <c r="D438" s="152" t="s">
        <v>203</v>
      </c>
      <c r="E438" s="153" t="s">
        <v>1</v>
      </c>
      <c r="F438" s="154" t="s">
        <v>2118</v>
      </c>
      <c r="H438" s="155">
        <v>21</v>
      </c>
      <c r="I438" s="156"/>
      <c r="L438" s="151"/>
      <c r="M438" s="157"/>
      <c r="T438" s="158"/>
      <c r="AT438" s="153" t="s">
        <v>203</v>
      </c>
      <c r="AU438" s="153" t="s">
        <v>81</v>
      </c>
      <c r="AV438" s="12" t="s">
        <v>81</v>
      </c>
      <c r="AW438" s="12" t="s">
        <v>29</v>
      </c>
      <c r="AX438" s="12" t="s">
        <v>72</v>
      </c>
      <c r="AY438" s="153" t="s">
        <v>195</v>
      </c>
    </row>
    <row r="439" spans="2:51" s="12" customFormat="1" ht="12">
      <c r="B439" s="151"/>
      <c r="D439" s="152" t="s">
        <v>203</v>
      </c>
      <c r="E439" s="153" t="s">
        <v>1</v>
      </c>
      <c r="F439" s="154" t="s">
        <v>2119</v>
      </c>
      <c r="H439" s="155">
        <v>70.8</v>
      </c>
      <c r="I439" s="156"/>
      <c r="L439" s="151"/>
      <c r="M439" s="157"/>
      <c r="T439" s="158"/>
      <c r="AT439" s="153" t="s">
        <v>203</v>
      </c>
      <c r="AU439" s="153" t="s">
        <v>81</v>
      </c>
      <c r="AV439" s="12" t="s">
        <v>81</v>
      </c>
      <c r="AW439" s="12" t="s">
        <v>29</v>
      </c>
      <c r="AX439" s="12" t="s">
        <v>72</v>
      </c>
      <c r="AY439" s="153" t="s">
        <v>195</v>
      </c>
    </row>
    <row r="440" spans="2:51" s="12" customFormat="1" ht="12">
      <c r="B440" s="151"/>
      <c r="D440" s="152" t="s">
        <v>203</v>
      </c>
      <c r="E440" s="153" t="s">
        <v>1</v>
      </c>
      <c r="F440" s="154" t="s">
        <v>2120</v>
      </c>
      <c r="H440" s="155">
        <v>198.3</v>
      </c>
      <c r="I440" s="156"/>
      <c r="L440" s="151"/>
      <c r="M440" s="157"/>
      <c r="T440" s="158"/>
      <c r="AT440" s="153" t="s">
        <v>203</v>
      </c>
      <c r="AU440" s="153" t="s">
        <v>81</v>
      </c>
      <c r="AV440" s="12" t="s">
        <v>81</v>
      </c>
      <c r="AW440" s="12" t="s">
        <v>29</v>
      </c>
      <c r="AX440" s="12" t="s">
        <v>72</v>
      </c>
      <c r="AY440" s="153" t="s">
        <v>195</v>
      </c>
    </row>
    <row r="441" spans="2:51" s="12" customFormat="1" ht="12">
      <c r="B441" s="151"/>
      <c r="D441" s="152" t="s">
        <v>203</v>
      </c>
      <c r="E441" s="153" t="s">
        <v>1</v>
      </c>
      <c r="F441" s="154" t="s">
        <v>2121</v>
      </c>
      <c r="H441" s="155">
        <v>82.8</v>
      </c>
      <c r="I441" s="156"/>
      <c r="L441" s="151"/>
      <c r="M441" s="157"/>
      <c r="T441" s="158"/>
      <c r="AT441" s="153" t="s">
        <v>203</v>
      </c>
      <c r="AU441" s="153" t="s">
        <v>81</v>
      </c>
      <c r="AV441" s="12" t="s">
        <v>81</v>
      </c>
      <c r="AW441" s="12" t="s">
        <v>29</v>
      </c>
      <c r="AX441" s="12" t="s">
        <v>72</v>
      </c>
      <c r="AY441" s="153" t="s">
        <v>195</v>
      </c>
    </row>
    <row r="442" spans="2:51" s="12" customFormat="1" ht="12">
      <c r="B442" s="151"/>
      <c r="D442" s="152" t="s">
        <v>203</v>
      </c>
      <c r="E442" s="153" t="s">
        <v>1</v>
      </c>
      <c r="F442" s="154" t="s">
        <v>2122</v>
      </c>
      <c r="H442" s="155">
        <v>393.8</v>
      </c>
      <c r="I442" s="156"/>
      <c r="L442" s="151"/>
      <c r="M442" s="157"/>
      <c r="T442" s="158"/>
      <c r="AT442" s="153" t="s">
        <v>203</v>
      </c>
      <c r="AU442" s="153" t="s">
        <v>81</v>
      </c>
      <c r="AV442" s="12" t="s">
        <v>81</v>
      </c>
      <c r="AW442" s="12" t="s">
        <v>29</v>
      </c>
      <c r="AX442" s="12" t="s">
        <v>72</v>
      </c>
      <c r="AY442" s="153" t="s">
        <v>195</v>
      </c>
    </row>
    <row r="443" spans="2:51" s="12" customFormat="1" ht="12">
      <c r="B443" s="151"/>
      <c r="D443" s="152" t="s">
        <v>203</v>
      </c>
      <c r="E443" s="153" t="s">
        <v>1</v>
      </c>
      <c r="F443" s="154" t="s">
        <v>2123</v>
      </c>
      <c r="H443" s="155">
        <v>132.3</v>
      </c>
      <c r="I443" s="156"/>
      <c r="L443" s="151"/>
      <c r="M443" s="157"/>
      <c r="T443" s="158"/>
      <c r="AT443" s="153" t="s">
        <v>203</v>
      </c>
      <c r="AU443" s="153" t="s">
        <v>81</v>
      </c>
      <c r="AV443" s="12" t="s">
        <v>81</v>
      </c>
      <c r="AW443" s="12" t="s">
        <v>29</v>
      </c>
      <c r="AX443" s="12" t="s">
        <v>72</v>
      </c>
      <c r="AY443" s="153" t="s">
        <v>195</v>
      </c>
    </row>
    <row r="444" spans="2:51" s="12" customFormat="1" ht="12">
      <c r="B444" s="151"/>
      <c r="D444" s="152" t="s">
        <v>203</v>
      </c>
      <c r="E444" s="153" t="s">
        <v>1</v>
      </c>
      <c r="F444" s="154" t="s">
        <v>2124</v>
      </c>
      <c r="H444" s="155">
        <v>55.2</v>
      </c>
      <c r="I444" s="156"/>
      <c r="L444" s="151"/>
      <c r="M444" s="157"/>
      <c r="T444" s="158"/>
      <c r="AT444" s="153" t="s">
        <v>203</v>
      </c>
      <c r="AU444" s="153" t="s">
        <v>81</v>
      </c>
      <c r="AV444" s="12" t="s">
        <v>81</v>
      </c>
      <c r="AW444" s="12" t="s">
        <v>29</v>
      </c>
      <c r="AX444" s="12" t="s">
        <v>72</v>
      </c>
      <c r="AY444" s="153" t="s">
        <v>195</v>
      </c>
    </row>
    <row r="445" spans="2:51" s="13" customFormat="1" ht="12">
      <c r="B445" s="159"/>
      <c r="D445" s="152" t="s">
        <v>203</v>
      </c>
      <c r="E445" s="160" t="s">
        <v>1</v>
      </c>
      <c r="F445" s="161" t="s">
        <v>205</v>
      </c>
      <c r="H445" s="162">
        <v>4521.5</v>
      </c>
      <c r="I445" s="163"/>
      <c r="L445" s="159"/>
      <c r="M445" s="164"/>
      <c r="T445" s="165"/>
      <c r="AT445" s="160" t="s">
        <v>203</v>
      </c>
      <c r="AU445" s="160" t="s">
        <v>81</v>
      </c>
      <c r="AV445" s="13" t="s">
        <v>201</v>
      </c>
      <c r="AW445" s="13" t="s">
        <v>29</v>
      </c>
      <c r="AX445" s="13" t="s">
        <v>79</v>
      </c>
      <c r="AY445" s="160" t="s">
        <v>195</v>
      </c>
    </row>
    <row r="446" spans="2:65" s="1" customFormat="1" ht="24.2" customHeight="1">
      <c r="B446" s="136"/>
      <c r="C446" s="172" t="s">
        <v>597</v>
      </c>
      <c r="D446" s="172" t="s">
        <v>229</v>
      </c>
      <c r="E446" s="173" t="s">
        <v>2125</v>
      </c>
      <c r="F446" s="174" t="s">
        <v>2126</v>
      </c>
      <c r="G446" s="175" t="s">
        <v>223</v>
      </c>
      <c r="H446" s="176">
        <v>4589.323</v>
      </c>
      <c r="I446" s="177"/>
      <c r="J446" s="178">
        <f>ROUND(I446*H446,2)</f>
        <v>0</v>
      </c>
      <c r="K446" s="179"/>
      <c r="L446" s="180"/>
      <c r="M446" s="181" t="s">
        <v>1</v>
      </c>
      <c r="N446" s="182" t="s">
        <v>37</v>
      </c>
      <c r="P446" s="147">
        <f>O446*H446</f>
        <v>0</v>
      </c>
      <c r="Q446" s="147">
        <v>0.0127</v>
      </c>
      <c r="R446" s="147">
        <f>Q446*H446</f>
        <v>58.2844021</v>
      </c>
      <c r="S446" s="147">
        <v>0</v>
      </c>
      <c r="T446" s="148">
        <f>S446*H446</f>
        <v>0</v>
      </c>
      <c r="AR446" s="149" t="s">
        <v>233</v>
      </c>
      <c r="AT446" s="149" t="s">
        <v>229</v>
      </c>
      <c r="AU446" s="149" t="s">
        <v>81</v>
      </c>
      <c r="AY446" s="16" t="s">
        <v>195</v>
      </c>
      <c r="BE446" s="150">
        <f>IF(N446="základní",J446,0)</f>
        <v>0</v>
      </c>
      <c r="BF446" s="150">
        <f>IF(N446="snížená",J446,0)</f>
        <v>0</v>
      </c>
      <c r="BG446" s="150">
        <f>IF(N446="zákl. přenesená",J446,0)</f>
        <v>0</v>
      </c>
      <c r="BH446" s="150">
        <f>IF(N446="sníž. přenesená",J446,0)</f>
        <v>0</v>
      </c>
      <c r="BI446" s="150">
        <f>IF(N446="nulová",J446,0)</f>
        <v>0</v>
      </c>
      <c r="BJ446" s="16" t="s">
        <v>79</v>
      </c>
      <c r="BK446" s="150">
        <f>ROUND(I446*H446,2)</f>
        <v>0</v>
      </c>
      <c r="BL446" s="16" t="s">
        <v>201</v>
      </c>
      <c r="BM446" s="149" t="s">
        <v>2127</v>
      </c>
    </row>
    <row r="447" spans="2:51" s="12" customFormat="1" ht="12">
      <c r="B447" s="151"/>
      <c r="D447" s="152" t="s">
        <v>203</v>
      </c>
      <c r="F447" s="154" t="s">
        <v>2128</v>
      </c>
      <c r="H447" s="155">
        <v>4589.323</v>
      </c>
      <c r="I447" s="156"/>
      <c r="L447" s="151"/>
      <c r="M447" s="157"/>
      <c r="T447" s="158"/>
      <c r="AT447" s="153" t="s">
        <v>203</v>
      </c>
      <c r="AU447" s="153" t="s">
        <v>81</v>
      </c>
      <c r="AV447" s="12" t="s">
        <v>81</v>
      </c>
      <c r="AW447" s="12" t="s">
        <v>3</v>
      </c>
      <c r="AX447" s="12" t="s">
        <v>79</v>
      </c>
      <c r="AY447" s="153" t="s">
        <v>195</v>
      </c>
    </row>
    <row r="448" spans="2:65" s="1" customFormat="1" ht="24.2" customHeight="1">
      <c r="B448" s="136"/>
      <c r="C448" s="137" t="s">
        <v>602</v>
      </c>
      <c r="D448" s="137" t="s">
        <v>197</v>
      </c>
      <c r="E448" s="138" t="s">
        <v>2129</v>
      </c>
      <c r="F448" s="139" t="s">
        <v>2130</v>
      </c>
      <c r="G448" s="140" t="s">
        <v>496</v>
      </c>
      <c r="H448" s="141">
        <v>177</v>
      </c>
      <c r="I448" s="142"/>
      <c r="J448" s="143">
        <f>ROUND(I448*H448,2)</f>
        <v>0</v>
      </c>
      <c r="K448" s="144"/>
      <c r="L448" s="31"/>
      <c r="M448" s="145" t="s">
        <v>1</v>
      </c>
      <c r="N448" s="146" t="s">
        <v>37</v>
      </c>
      <c r="P448" s="147">
        <f>O448*H448</f>
        <v>0</v>
      </c>
      <c r="Q448" s="147">
        <v>0</v>
      </c>
      <c r="R448" s="147">
        <f>Q448*H448</f>
        <v>0</v>
      </c>
      <c r="S448" s="147">
        <v>0</v>
      </c>
      <c r="T448" s="148">
        <f>S448*H448</f>
        <v>0</v>
      </c>
      <c r="AR448" s="149" t="s">
        <v>201</v>
      </c>
      <c r="AT448" s="149" t="s">
        <v>197</v>
      </c>
      <c r="AU448" s="149" t="s">
        <v>81</v>
      </c>
      <c r="AY448" s="16" t="s">
        <v>195</v>
      </c>
      <c r="BE448" s="150">
        <f>IF(N448="základní",J448,0)</f>
        <v>0</v>
      </c>
      <c r="BF448" s="150">
        <f>IF(N448="snížená",J448,0)</f>
        <v>0</v>
      </c>
      <c r="BG448" s="150">
        <f>IF(N448="zákl. přenesená",J448,0)</f>
        <v>0</v>
      </c>
      <c r="BH448" s="150">
        <f>IF(N448="sníž. přenesená",J448,0)</f>
        <v>0</v>
      </c>
      <c r="BI448" s="150">
        <f>IF(N448="nulová",J448,0)</f>
        <v>0</v>
      </c>
      <c r="BJ448" s="16" t="s">
        <v>79</v>
      </c>
      <c r="BK448" s="150">
        <f>ROUND(I448*H448,2)</f>
        <v>0</v>
      </c>
      <c r="BL448" s="16" t="s">
        <v>201</v>
      </c>
      <c r="BM448" s="149" t="s">
        <v>2131</v>
      </c>
    </row>
    <row r="449" spans="2:51" s="12" customFormat="1" ht="12">
      <c r="B449" s="151"/>
      <c r="D449" s="152" t="s">
        <v>203</v>
      </c>
      <c r="E449" s="153" t="s">
        <v>1</v>
      </c>
      <c r="F449" s="154" t="s">
        <v>2132</v>
      </c>
      <c r="H449" s="155">
        <v>177</v>
      </c>
      <c r="I449" s="156"/>
      <c r="L449" s="151"/>
      <c r="M449" s="157"/>
      <c r="T449" s="158"/>
      <c r="AT449" s="153" t="s">
        <v>203</v>
      </c>
      <c r="AU449" s="153" t="s">
        <v>81</v>
      </c>
      <c r="AV449" s="12" t="s">
        <v>81</v>
      </c>
      <c r="AW449" s="12" t="s">
        <v>29</v>
      </c>
      <c r="AX449" s="12" t="s">
        <v>72</v>
      </c>
      <c r="AY449" s="153" t="s">
        <v>195</v>
      </c>
    </row>
    <row r="450" spans="2:51" s="13" customFormat="1" ht="12">
      <c r="B450" s="159"/>
      <c r="D450" s="152" t="s">
        <v>203</v>
      </c>
      <c r="E450" s="160" t="s">
        <v>1</v>
      </c>
      <c r="F450" s="161" t="s">
        <v>205</v>
      </c>
      <c r="H450" s="162">
        <v>177</v>
      </c>
      <c r="I450" s="163"/>
      <c r="L450" s="159"/>
      <c r="M450" s="164"/>
      <c r="T450" s="165"/>
      <c r="AT450" s="160" t="s">
        <v>203</v>
      </c>
      <c r="AU450" s="160" t="s">
        <v>81</v>
      </c>
      <c r="AV450" s="13" t="s">
        <v>201</v>
      </c>
      <c r="AW450" s="13" t="s">
        <v>29</v>
      </c>
      <c r="AX450" s="13" t="s">
        <v>79</v>
      </c>
      <c r="AY450" s="160" t="s">
        <v>195</v>
      </c>
    </row>
    <row r="451" spans="2:65" s="1" customFormat="1" ht="16.5" customHeight="1">
      <c r="B451" s="136"/>
      <c r="C451" s="172" t="s">
        <v>607</v>
      </c>
      <c r="D451" s="172" t="s">
        <v>229</v>
      </c>
      <c r="E451" s="173" t="s">
        <v>2133</v>
      </c>
      <c r="F451" s="174" t="s">
        <v>2134</v>
      </c>
      <c r="G451" s="175" t="s">
        <v>496</v>
      </c>
      <c r="H451" s="176">
        <v>179.655</v>
      </c>
      <c r="I451" s="177"/>
      <c r="J451" s="178">
        <f>ROUND(I451*H451,2)</f>
        <v>0</v>
      </c>
      <c r="K451" s="179"/>
      <c r="L451" s="180"/>
      <c r="M451" s="181" t="s">
        <v>1</v>
      </c>
      <c r="N451" s="182" t="s">
        <v>37</v>
      </c>
      <c r="P451" s="147">
        <f>O451*H451</f>
        <v>0</v>
      </c>
      <c r="Q451" s="147">
        <v>0.0007</v>
      </c>
      <c r="R451" s="147">
        <f>Q451*H451</f>
        <v>0.1257585</v>
      </c>
      <c r="S451" s="147">
        <v>0</v>
      </c>
      <c r="T451" s="148">
        <f>S451*H451</f>
        <v>0</v>
      </c>
      <c r="AR451" s="149" t="s">
        <v>233</v>
      </c>
      <c r="AT451" s="149" t="s">
        <v>229</v>
      </c>
      <c r="AU451" s="149" t="s">
        <v>81</v>
      </c>
      <c r="AY451" s="16" t="s">
        <v>195</v>
      </c>
      <c r="BE451" s="150">
        <f>IF(N451="základní",J451,0)</f>
        <v>0</v>
      </c>
      <c r="BF451" s="150">
        <f>IF(N451="snížená",J451,0)</f>
        <v>0</v>
      </c>
      <c r="BG451" s="150">
        <f>IF(N451="zákl. přenesená",J451,0)</f>
        <v>0</v>
      </c>
      <c r="BH451" s="150">
        <f>IF(N451="sníž. přenesená",J451,0)</f>
        <v>0</v>
      </c>
      <c r="BI451" s="150">
        <f>IF(N451="nulová",J451,0)</f>
        <v>0</v>
      </c>
      <c r="BJ451" s="16" t="s">
        <v>79</v>
      </c>
      <c r="BK451" s="150">
        <f>ROUND(I451*H451,2)</f>
        <v>0</v>
      </c>
      <c r="BL451" s="16" t="s">
        <v>201</v>
      </c>
      <c r="BM451" s="149" t="s">
        <v>2135</v>
      </c>
    </row>
    <row r="452" spans="2:51" s="12" customFormat="1" ht="12">
      <c r="B452" s="151"/>
      <c r="D452" s="152" t="s">
        <v>203</v>
      </c>
      <c r="E452" s="153" t="s">
        <v>1</v>
      </c>
      <c r="F452" s="154" t="s">
        <v>2132</v>
      </c>
      <c r="H452" s="155">
        <v>177</v>
      </c>
      <c r="I452" s="156"/>
      <c r="L452" s="151"/>
      <c r="M452" s="157"/>
      <c r="T452" s="158"/>
      <c r="AT452" s="153" t="s">
        <v>203</v>
      </c>
      <c r="AU452" s="153" t="s">
        <v>81</v>
      </c>
      <c r="AV452" s="12" t="s">
        <v>81</v>
      </c>
      <c r="AW452" s="12" t="s">
        <v>29</v>
      </c>
      <c r="AX452" s="12" t="s">
        <v>72</v>
      </c>
      <c r="AY452" s="153" t="s">
        <v>195</v>
      </c>
    </row>
    <row r="453" spans="2:51" s="13" customFormat="1" ht="12">
      <c r="B453" s="159"/>
      <c r="D453" s="152" t="s">
        <v>203</v>
      </c>
      <c r="E453" s="160" t="s">
        <v>1</v>
      </c>
      <c r="F453" s="161" t="s">
        <v>205</v>
      </c>
      <c r="H453" s="162">
        <v>177</v>
      </c>
      <c r="I453" s="163"/>
      <c r="L453" s="159"/>
      <c r="M453" s="164"/>
      <c r="T453" s="165"/>
      <c r="AT453" s="160" t="s">
        <v>203</v>
      </c>
      <c r="AU453" s="160" t="s">
        <v>81</v>
      </c>
      <c r="AV453" s="13" t="s">
        <v>201</v>
      </c>
      <c r="AW453" s="13" t="s">
        <v>29</v>
      </c>
      <c r="AX453" s="13" t="s">
        <v>79</v>
      </c>
      <c r="AY453" s="160" t="s">
        <v>195</v>
      </c>
    </row>
    <row r="454" spans="2:51" s="12" customFormat="1" ht="12">
      <c r="B454" s="151"/>
      <c r="D454" s="152" t="s">
        <v>203</v>
      </c>
      <c r="F454" s="154" t="s">
        <v>2136</v>
      </c>
      <c r="H454" s="155">
        <v>179.655</v>
      </c>
      <c r="I454" s="156"/>
      <c r="L454" s="151"/>
      <c r="M454" s="157"/>
      <c r="T454" s="158"/>
      <c r="AT454" s="153" t="s">
        <v>203</v>
      </c>
      <c r="AU454" s="153" t="s">
        <v>81</v>
      </c>
      <c r="AV454" s="12" t="s">
        <v>81</v>
      </c>
      <c r="AW454" s="12" t="s">
        <v>3</v>
      </c>
      <c r="AX454" s="12" t="s">
        <v>79</v>
      </c>
      <c r="AY454" s="153" t="s">
        <v>195</v>
      </c>
    </row>
    <row r="455" spans="2:65" s="1" customFormat="1" ht="24.2" customHeight="1">
      <c r="B455" s="136"/>
      <c r="C455" s="137" t="s">
        <v>613</v>
      </c>
      <c r="D455" s="137" t="s">
        <v>197</v>
      </c>
      <c r="E455" s="138" t="s">
        <v>2137</v>
      </c>
      <c r="F455" s="139" t="s">
        <v>2138</v>
      </c>
      <c r="G455" s="140" t="s">
        <v>496</v>
      </c>
      <c r="H455" s="141">
        <v>177</v>
      </c>
      <c r="I455" s="142"/>
      <c r="J455" s="143">
        <f>ROUND(I455*H455,2)</f>
        <v>0</v>
      </c>
      <c r="K455" s="144"/>
      <c r="L455" s="31"/>
      <c r="M455" s="145" t="s">
        <v>1</v>
      </c>
      <c r="N455" s="146" t="s">
        <v>37</v>
      </c>
      <c r="P455" s="147">
        <f>O455*H455</f>
        <v>0</v>
      </c>
      <c r="Q455" s="147">
        <v>0</v>
      </c>
      <c r="R455" s="147">
        <f>Q455*H455</f>
        <v>0</v>
      </c>
      <c r="S455" s="147">
        <v>0</v>
      </c>
      <c r="T455" s="148">
        <f>S455*H455</f>
        <v>0</v>
      </c>
      <c r="AR455" s="149" t="s">
        <v>201</v>
      </c>
      <c r="AT455" s="149" t="s">
        <v>197</v>
      </c>
      <c r="AU455" s="149" t="s">
        <v>81</v>
      </c>
      <c r="AY455" s="16" t="s">
        <v>195</v>
      </c>
      <c r="BE455" s="150">
        <f>IF(N455="základní",J455,0)</f>
        <v>0</v>
      </c>
      <c r="BF455" s="150">
        <f>IF(N455="snížená",J455,0)</f>
        <v>0</v>
      </c>
      <c r="BG455" s="150">
        <f>IF(N455="zákl. přenesená",J455,0)</f>
        <v>0</v>
      </c>
      <c r="BH455" s="150">
        <f>IF(N455="sníž. přenesená",J455,0)</f>
        <v>0</v>
      </c>
      <c r="BI455" s="150">
        <f>IF(N455="nulová",J455,0)</f>
        <v>0</v>
      </c>
      <c r="BJ455" s="16" t="s">
        <v>79</v>
      </c>
      <c r="BK455" s="150">
        <f>ROUND(I455*H455,2)</f>
        <v>0</v>
      </c>
      <c r="BL455" s="16" t="s">
        <v>201</v>
      </c>
      <c r="BM455" s="149" t="s">
        <v>2139</v>
      </c>
    </row>
    <row r="456" spans="2:51" s="12" customFormat="1" ht="12">
      <c r="B456" s="151"/>
      <c r="D456" s="152" t="s">
        <v>203</v>
      </c>
      <c r="E456" s="153" t="s">
        <v>1</v>
      </c>
      <c r="F456" s="154" t="s">
        <v>2132</v>
      </c>
      <c r="H456" s="155">
        <v>177</v>
      </c>
      <c r="I456" s="156"/>
      <c r="L456" s="151"/>
      <c r="M456" s="157"/>
      <c r="T456" s="158"/>
      <c r="AT456" s="153" t="s">
        <v>203</v>
      </c>
      <c r="AU456" s="153" t="s">
        <v>81</v>
      </c>
      <c r="AV456" s="12" t="s">
        <v>81</v>
      </c>
      <c r="AW456" s="12" t="s">
        <v>29</v>
      </c>
      <c r="AX456" s="12" t="s">
        <v>72</v>
      </c>
      <c r="AY456" s="153" t="s">
        <v>195</v>
      </c>
    </row>
    <row r="457" spans="2:51" s="13" customFormat="1" ht="12">
      <c r="B457" s="159"/>
      <c r="D457" s="152" t="s">
        <v>203</v>
      </c>
      <c r="E457" s="160" t="s">
        <v>1</v>
      </c>
      <c r="F457" s="161" t="s">
        <v>205</v>
      </c>
      <c r="H457" s="162">
        <v>177</v>
      </c>
      <c r="I457" s="163"/>
      <c r="L457" s="159"/>
      <c r="M457" s="164"/>
      <c r="T457" s="165"/>
      <c r="AT457" s="160" t="s">
        <v>203</v>
      </c>
      <c r="AU457" s="160" t="s">
        <v>81</v>
      </c>
      <c r="AV457" s="13" t="s">
        <v>201</v>
      </c>
      <c r="AW457" s="13" t="s">
        <v>29</v>
      </c>
      <c r="AX457" s="13" t="s">
        <v>79</v>
      </c>
      <c r="AY457" s="160" t="s">
        <v>195</v>
      </c>
    </row>
    <row r="458" spans="2:65" s="1" customFormat="1" ht="16.5" customHeight="1">
      <c r="B458" s="136"/>
      <c r="C458" s="172" t="s">
        <v>618</v>
      </c>
      <c r="D458" s="172" t="s">
        <v>229</v>
      </c>
      <c r="E458" s="173" t="s">
        <v>2140</v>
      </c>
      <c r="F458" s="174" t="s">
        <v>2141</v>
      </c>
      <c r="G458" s="175" t="s">
        <v>496</v>
      </c>
      <c r="H458" s="176">
        <v>179.655</v>
      </c>
      <c r="I458" s="177"/>
      <c r="J458" s="178">
        <f>ROUND(I458*H458,2)</f>
        <v>0</v>
      </c>
      <c r="K458" s="179"/>
      <c r="L458" s="180"/>
      <c r="M458" s="181" t="s">
        <v>1</v>
      </c>
      <c r="N458" s="182" t="s">
        <v>37</v>
      </c>
      <c r="P458" s="147">
        <f>O458*H458</f>
        <v>0</v>
      </c>
      <c r="Q458" s="147">
        <v>0.0088</v>
      </c>
      <c r="R458" s="147">
        <f>Q458*H458</f>
        <v>1.580964</v>
      </c>
      <c r="S458" s="147">
        <v>0</v>
      </c>
      <c r="T458" s="148">
        <f>S458*H458</f>
        <v>0</v>
      </c>
      <c r="AR458" s="149" t="s">
        <v>233</v>
      </c>
      <c r="AT458" s="149" t="s">
        <v>229</v>
      </c>
      <c r="AU458" s="149" t="s">
        <v>81</v>
      </c>
      <c r="AY458" s="16" t="s">
        <v>195</v>
      </c>
      <c r="BE458" s="150">
        <f>IF(N458="základní",J458,0)</f>
        <v>0</v>
      </c>
      <c r="BF458" s="150">
        <f>IF(N458="snížená",J458,0)</f>
        <v>0</v>
      </c>
      <c r="BG458" s="150">
        <f>IF(N458="zákl. přenesená",J458,0)</f>
        <v>0</v>
      </c>
      <c r="BH458" s="150">
        <f>IF(N458="sníž. přenesená",J458,0)</f>
        <v>0</v>
      </c>
      <c r="BI458" s="150">
        <f>IF(N458="nulová",J458,0)</f>
        <v>0</v>
      </c>
      <c r="BJ458" s="16" t="s">
        <v>79</v>
      </c>
      <c r="BK458" s="150">
        <f>ROUND(I458*H458,2)</f>
        <v>0</v>
      </c>
      <c r="BL458" s="16" t="s">
        <v>201</v>
      </c>
      <c r="BM458" s="149" t="s">
        <v>2142</v>
      </c>
    </row>
    <row r="459" spans="2:51" s="12" customFormat="1" ht="12">
      <c r="B459" s="151"/>
      <c r="D459" s="152" t="s">
        <v>203</v>
      </c>
      <c r="F459" s="154" t="s">
        <v>2136</v>
      </c>
      <c r="H459" s="155">
        <v>179.655</v>
      </c>
      <c r="I459" s="156"/>
      <c r="L459" s="151"/>
      <c r="M459" s="157"/>
      <c r="T459" s="158"/>
      <c r="AT459" s="153" t="s">
        <v>203</v>
      </c>
      <c r="AU459" s="153" t="s">
        <v>81</v>
      </c>
      <c r="AV459" s="12" t="s">
        <v>81</v>
      </c>
      <c r="AW459" s="12" t="s">
        <v>3</v>
      </c>
      <c r="AX459" s="12" t="s">
        <v>79</v>
      </c>
      <c r="AY459" s="153" t="s">
        <v>195</v>
      </c>
    </row>
    <row r="460" spans="2:65" s="1" customFormat="1" ht="16.5" customHeight="1">
      <c r="B460" s="136"/>
      <c r="C460" s="137" t="s">
        <v>623</v>
      </c>
      <c r="D460" s="137" t="s">
        <v>197</v>
      </c>
      <c r="E460" s="138" t="s">
        <v>1543</v>
      </c>
      <c r="F460" s="139" t="s">
        <v>1544</v>
      </c>
      <c r="G460" s="140" t="s">
        <v>223</v>
      </c>
      <c r="H460" s="141">
        <v>52.5</v>
      </c>
      <c r="I460" s="142"/>
      <c r="J460" s="143">
        <f>ROUND(I460*H460,2)</f>
        <v>0</v>
      </c>
      <c r="K460" s="144"/>
      <c r="L460" s="31"/>
      <c r="M460" s="145" t="s">
        <v>1</v>
      </c>
      <c r="N460" s="146" t="s">
        <v>37</v>
      </c>
      <c r="P460" s="147">
        <f>O460*H460</f>
        <v>0</v>
      </c>
      <c r="Q460" s="147">
        <v>0</v>
      </c>
      <c r="R460" s="147">
        <f>Q460*H460</f>
        <v>0</v>
      </c>
      <c r="S460" s="147">
        <v>0</v>
      </c>
      <c r="T460" s="148">
        <f>S460*H460</f>
        <v>0</v>
      </c>
      <c r="AR460" s="149" t="s">
        <v>201</v>
      </c>
      <c r="AT460" s="149" t="s">
        <v>197</v>
      </c>
      <c r="AU460" s="149" t="s">
        <v>81</v>
      </c>
      <c r="AY460" s="16" t="s">
        <v>195</v>
      </c>
      <c r="BE460" s="150">
        <f>IF(N460="základní",J460,0)</f>
        <v>0</v>
      </c>
      <c r="BF460" s="150">
        <f>IF(N460="snížená",J460,0)</f>
        <v>0</v>
      </c>
      <c r="BG460" s="150">
        <f>IF(N460="zákl. přenesená",J460,0)</f>
        <v>0</v>
      </c>
      <c r="BH460" s="150">
        <f>IF(N460="sníž. přenesená",J460,0)</f>
        <v>0</v>
      </c>
      <c r="BI460" s="150">
        <f>IF(N460="nulová",J460,0)</f>
        <v>0</v>
      </c>
      <c r="BJ460" s="16" t="s">
        <v>79</v>
      </c>
      <c r="BK460" s="150">
        <f>ROUND(I460*H460,2)</f>
        <v>0</v>
      </c>
      <c r="BL460" s="16" t="s">
        <v>201</v>
      </c>
      <c r="BM460" s="149" t="s">
        <v>2143</v>
      </c>
    </row>
    <row r="461" spans="2:51" s="14" customFormat="1" ht="12">
      <c r="B461" s="166"/>
      <c r="D461" s="152" t="s">
        <v>203</v>
      </c>
      <c r="E461" s="167" t="s">
        <v>1</v>
      </c>
      <c r="F461" s="168" t="s">
        <v>362</v>
      </c>
      <c r="H461" s="167" t="s">
        <v>1</v>
      </c>
      <c r="I461" s="169"/>
      <c r="L461" s="166"/>
      <c r="M461" s="170"/>
      <c r="T461" s="171"/>
      <c r="AT461" s="167" t="s">
        <v>203</v>
      </c>
      <c r="AU461" s="167" t="s">
        <v>81</v>
      </c>
      <c r="AV461" s="14" t="s">
        <v>79</v>
      </c>
      <c r="AW461" s="14" t="s">
        <v>29</v>
      </c>
      <c r="AX461" s="14" t="s">
        <v>72</v>
      </c>
      <c r="AY461" s="167" t="s">
        <v>195</v>
      </c>
    </row>
    <row r="462" spans="2:51" s="12" customFormat="1" ht="12">
      <c r="B462" s="151"/>
      <c r="D462" s="152" t="s">
        <v>203</v>
      </c>
      <c r="E462" s="153" t="s">
        <v>1</v>
      </c>
      <c r="F462" s="154" t="s">
        <v>2084</v>
      </c>
      <c r="H462" s="155">
        <v>52.5</v>
      </c>
      <c r="I462" s="156"/>
      <c r="L462" s="151"/>
      <c r="M462" s="157"/>
      <c r="T462" s="158"/>
      <c r="AT462" s="153" t="s">
        <v>203</v>
      </c>
      <c r="AU462" s="153" t="s">
        <v>81</v>
      </c>
      <c r="AV462" s="12" t="s">
        <v>81</v>
      </c>
      <c r="AW462" s="12" t="s">
        <v>29</v>
      </c>
      <c r="AX462" s="12" t="s">
        <v>72</v>
      </c>
      <c r="AY462" s="153" t="s">
        <v>195</v>
      </c>
    </row>
    <row r="463" spans="2:51" s="13" customFormat="1" ht="12">
      <c r="B463" s="159"/>
      <c r="D463" s="152" t="s">
        <v>203</v>
      </c>
      <c r="E463" s="160" t="s">
        <v>1</v>
      </c>
      <c r="F463" s="161" t="s">
        <v>205</v>
      </c>
      <c r="H463" s="162">
        <v>52.5</v>
      </c>
      <c r="I463" s="163"/>
      <c r="L463" s="159"/>
      <c r="M463" s="164"/>
      <c r="T463" s="165"/>
      <c r="AT463" s="160" t="s">
        <v>203</v>
      </c>
      <c r="AU463" s="160" t="s">
        <v>81</v>
      </c>
      <c r="AV463" s="13" t="s">
        <v>201</v>
      </c>
      <c r="AW463" s="13" t="s">
        <v>29</v>
      </c>
      <c r="AX463" s="13" t="s">
        <v>79</v>
      </c>
      <c r="AY463" s="160" t="s">
        <v>195</v>
      </c>
    </row>
    <row r="464" spans="2:65" s="1" customFormat="1" ht="24.2" customHeight="1">
      <c r="B464" s="136"/>
      <c r="C464" s="137" t="s">
        <v>627</v>
      </c>
      <c r="D464" s="137" t="s">
        <v>197</v>
      </c>
      <c r="E464" s="138" t="s">
        <v>1546</v>
      </c>
      <c r="F464" s="139" t="s">
        <v>1547</v>
      </c>
      <c r="G464" s="140" t="s">
        <v>496</v>
      </c>
      <c r="H464" s="141">
        <v>4</v>
      </c>
      <c r="I464" s="142"/>
      <c r="J464" s="143">
        <f>ROUND(I464*H464,2)</f>
        <v>0</v>
      </c>
      <c r="K464" s="144"/>
      <c r="L464" s="31"/>
      <c r="M464" s="145" t="s">
        <v>1</v>
      </c>
      <c r="N464" s="146" t="s">
        <v>37</v>
      </c>
      <c r="P464" s="147">
        <f>O464*H464</f>
        <v>0</v>
      </c>
      <c r="Q464" s="147">
        <v>0.45937</v>
      </c>
      <c r="R464" s="147">
        <f>Q464*H464</f>
        <v>1.83748</v>
      </c>
      <c r="S464" s="147">
        <v>0</v>
      </c>
      <c r="T464" s="148">
        <f>S464*H464</f>
        <v>0</v>
      </c>
      <c r="AR464" s="149" t="s">
        <v>201</v>
      </c>
      <c r="AT464" s="149" t="s">
        <v>197</v>
      </c>
      <c r="AU464" s="149" t="s">
        <v>81</v>
      </c>
      <c r="AY464" s="16" t="s">
        <v>195</v>
      </c>
      <c r="BE464" s="150">
        <f>IF(N464="základní",J464,0)</f>
        <v>0</v>
      </c>
      <c r="BF464" s="150">
        <f>IF(N464="snížená",J464,0)</f>
        <v>0</v>
      </c>
      <c r="BG464" s="150">
        <f>IF(N464="zákl. přenesená",J464,0)</f>
        <v>0</v>
      </c>
      <c r="BH464" s="150">
        <f>IF(N464="sníž. přenesená",J464,0)</f>
        <v>0</v>
      </c>
      <c r="BI464" s="150">
        <f>IF(N464="nulová",J464,0)</f>
        <v>0</v>
      </c>
      <c r="BJ464" s="16" t="s">
        <v>79</v>
      </c>
      <c r="BK464" s="150">
        <f>ROUND(I464*H464,2)</f>
        <v>0</v>
      </c>
      <c r="BL464" s="16" t="s">
        <v>201</v>
      </c>
      <c r="BM464" s="149" t="s">
        <v>2144</v>
      </c>
    </row>
    <row r="465" spans="2:65" s="1" customFormat="1" ht="24.2" customHeight="1">
      <c r="B465" s="136"/>
      <c r="C465" s="137" t="s">
        <v>632</v>
      </c>
      <c r="D465" s="137" t="s">
        <v>197</v>
      </c>
      <c r="E465" s="138" t="s">
        <v>2145</v>
      </c>
      <c r="F465" s="139" t="s">
        <v>2146</v>
      </c>
      <c r="G465" s="140" t="s">
        <v>1352</v>
      </c>
      <c r="H465" s="141">
        <v>184</v>
      </c>
      <c r="I465" s="142"/>
      <c r="J465" s="143">
        <f>ROUND(I465*H465,2)</f>
        <v>0</v>
      </c>
      <c r="K465" s="144"/>
      <c r="L465" s="31"/>
      <c r="M465" s="145" t="s">
        <v>1</v>
      </c>
      <c r="N465" s="146" t="s">
        <v>37</v>
      </c>
      <c r="P465" s="147">
        <f>O465*H465</f>
        <v>0</v>
      </c>
      <c r="Q465" s="147">
        <v>0.00031</v>
      </c>
      <c r="R465" s="147">
        <f>Q465*H465</f>
        <v>0.05704</v>
      </c>
      <c r="S465" s="147">
        <v>0</v>
      </c>
      <c r="T465" s="148">
        <f>S465*H465</f>
        <v>0</v>
      </c>
      <c r="AR465" s="149" t="s">
        <v>201</v>
      </c>
      <c r="AT465" s="149" t="s">
        <v>197</v>
      </c>
      <c r="AU465" s="149" t="s">
        <v>81</v>
      </c>
      <c r="AY465" s="16" t="s">
        <v>195</v>
      </c>
      <c r="BE465" s="150">
        <f>IF(N465="základní",J465,0)</f>
        <v>0</v>
      </c>
      <c r="BF465" s="150">
        <f>IF(N465="snížená",J465,0)</f>
        <v>0</v>
      </c>
      <c r="BG465" s="150">
        <f>IF(N465="zákl. přenesená",J465,0)</f>
        <v>0</v>
      </c>
      <c r="BH465" s="150">
        <f>IF(N465="sníž. přenesená",J465,0)</f>
        <v>0</v>
      </c>
      <c r="BI465" s="150">
        <f>IF(N465="nulová",J465,0)</f>
        <v>0</v>
      </c>
      <c r="BJ465" s="16" t="s">
        <v>79</v>
      </c>
      <c r="BK465" s="150">
        <f>ROUND(I465*H465,2)</f>
        <v>0</v>
      </c>
      <c r="BL465" s="16" t="s">
        <v>201</v>
      </c>
      <c r="BM465" s="149" t="s">
        <v>2147</v>
      </c>
    </row>
    <row r="466" spans="2:65" s="1" customFormat="1" ht="24.2" customHeight="1">
      <c r="B466" s="136"/>
      <c r="C466" s="137" t="s">
        <v>637</v>
      </c>
      <c r="D466" s="137" t="s">
        <v>197</v>
      </c>
      <c r="E466" s="138" t="s">
        <v>494</v>
      </c>
      <c r="F466" s="139" t="s">
        <v>1354</v>
      </c>
      <c r="G466" s="140" t="s">
        <v>496</v>
      </c>
      <c r="H466" s="141">
        <v>289</v>
      </c>
      <c r="I466" s="142"/>
      <c r="J466" s="143">
        <f>ROUND(I466*H466,2)</f>
        <v>0</v>
      </c>
      <c r="K466" s="144"/>
      <c r="L466" s="31"/>
      <c r="M466" s="145" t="s">
        <v>1</v>
      </c>
      <c r="N466" s="146" t="s">
        <v>37</v>
      </c>
      <c r="P466" s="147">
        <f>O466*H466</f>
        <v>0</v>
      </c>
      <c r="Q466" s="147">
        <v>0.01019</v>
      </c>
      <c r="R466" s="147">
        <f>Q466*H466</f>
        <v>2.9449099999999997</v>
      </c>
      <c r="S466" s="147">
        <v>0</v>
      </c>
      <c r="T466" s="148">
        <f>S466*H466</f>
        <v>0</v>
      </c>
      <c r="AR466" s="149" t="s">
        <v>201</v>
      </c>
      <c r="AT466" s="149" t="s">
        <v>197</v>
      </c>
      <c r="AU466" s="149" t="s">
        <v>81</v>
      </c>
      <c r="AY466" s="16" t="s">
        <v>195</v>
      </c>
      <c r="BE466" s="150">
        <f>IF(N466="základní",J466,0)</f>
        <v>0</v>
      </c>
      <c r="BF466" s="150">
        <f>IF(N466="snížená",J466,0)</f>
        <v>0</v>
      </c>
      <c r="BG466" s="150">
        <f>IF(N466="zákl. přenesená",J466,0)</f>
        <v>0</v>
      </c>
      <c r="BH466" s="150">
        <f>IF(N466="sníž. přenesená",J466,0)</f>
        <v>0</v>
      </c>
      <c r="BI466" s="150">
        <f>IF(N466="nulová",J466,0)</f>
        <v>0</v>
      </c>
      <c r="BJ466" s="16" t="s">
        <v>79</v>
      </c>
      <c r="BK466" s="150">
        <f>ROUND(I466*H466,2)</f>
        <v>0</v>
      </c>
      <c r="BL466" s="16" t="s">
        <v>201</v>
      </c>
      <c r="BM466" s="149" t="s">
        <v>2148</v>
      </c>
    </row>
    <row r="467" spans="2:51" s="14" customFormat="1" ht="12">
      <c r="B467" s="166"/>
      <c r="D467" s="152" t="s">
        <v>203</v>
      </c>
      <c r="E467" s="167" t="s">
        <v>1</v>
      </c>
      <c r="F467" s="168" t="s">
        <v>362</v>
      </c>
      <c r="H467" s="167" t="s">
        <v>1</v>
      </c>
      <c r="I467" s="169"/>
      <c r="L467" s="166"/>
      <c r="M467" s="170"/>
      <c r="T467" s="171"/>
      <c r="AT467" s="167" t="s">
        <v>203</v>
      </c>
      <c r="AU467" s="167" t="s">
        <v>81</v>
      </c>
      <c r="AV467" s="14" t="s">
        <v>79</v>
      </c>
      <c r="AW467" s="14" t="s">
        <v>29</v>
      </c>
      <c r="AX467" s="14" t="s">
        <v>72</v>
      </c>
      <c r="AY467" s="167" t="s">
        <v>195</v>
      </c>
    </row>
    <row r="468" spans="2:51" s="12" customFormat="1" ht="12">
      <c r="B468" s="151"/>
      <c r="D468" s="152" t="s">
        <v>203</v>
      </c>
      <c r="E468" s="153" t="s">
        <v>1</v>
      </c>
      <c r="F468" s="154" t="s">
        <v>2149</v>
      </c>
      <c r="H468" s="155">
        <v>289</v>
      </c>
      <c r="I468" s="156"/>
      <c r="L468" s="151"/>
      <c r="M468" s="157"/>
      <c r="T468" s="158"/>
      <c r="AT468" s="153" t="s">
        <v>203</v>
      </c>
      <c r="AU468" s="153" t="s">
        <v>81</v>
      </c>
      <c r="AV468" s="12" t="s">
        <v>81</v>
      </c>
      <c r="AW468" s="12" t="s">
        <v>29</v>
      </c>
      <c r="AX468" s="12" t="s">
        <v>72</v>
      </c>
      <c r="AY468" s="153" t="s">
        <v>195</v>
      </c>
    </row>
    <row r="469" spans="2:51" s="13" customFormat="1" ht="12">
      <c r="B469" s="159"/>
      <c r="D469" s="152" t="s">
        <v>203</v>
      </c>
      <c r="E469" s="160" t="s">
        <v>1</v>
      </c>
      <c r="F469" s="161" t="s">
        <v>205</v>
      </c>
      <c r="H469" s="162">
        <v>289</v>
      </c>
      <c r="I469" s="163"/>
      <c r="L469" s="159"/>
      <c r="M469" s="164"/>
      <c r="T469" s="165"/>
      <c r="AT469" s="160" t="s">
        <v>203</v>
      </c>
      <c r="AU469" s="160" t="s">
        <v>81</v>
      </c>
      <c r="AV469" s="13" t="s">
        <v>201</v>
      </c>
      <c r="AW469" s="13" t="s">
        <v>29</v>
      </c>
      <c r="AX469" s="13" t="s">
        <v>79</v>
      </c>
      <c r="AY469" s="160" t="s">
        <v>195</v>
      </c>
    </row>
    <row r="470" spans="2:65" s="1" customFormat="1" ht="21.75" customHeight="1">
      <c r="B470" s="136"/>
      <c r="C470" s="172" t="s">
        <v>642</v>
      </c>
      <c r="D470" s="172" t="s">
        <v>229</v>
      </c>
      <c r="E470" s="173" t="s">
        <v>2150</v>
      </c>
      <c r="F470" s="174" t="s">
        <v>2151</v>
      </c>
      <c r="G470" s="175" t="s">
        <v>496</v>
      </c>
      <c r="H470" s="176">
        <v>108</v>
      </c>
      <c r="I470" s="177"/>
      <c r="J470" s="178">
        <f aca="true" t="shared" si="0" ref="J470:J478">ROUND(I470*H470,2)</f>
        <v>0</v>
      </c>
      <c r="K470" s="179"/>
      <c r="L470" s="180"/>
      <c r="M470" s="181" t="s">
        <v>1</v>
      </c>
      <c r="N470" s="182" t="s">
        <v>37</v>
      </c>
      <c r="P470" s="147">
        <f aca="true" t="shared" si="1" ref="P470:P478">O470*H470</f>
        <v>0</v>
      </c>
      <c r="Q470" s="147">
        <v>0.506</v>
      </c>
      <c r="R470" s="147">
        <f aca="true" t="shared" si="2" ref="R470:R478">Q470*H470</f>
        <v>54.648</v>
      </c>
      <c r="S470" s="147">
        <v>0</v>
      </c>
      <c r="T470" s="148">
        <f aca="true" t="shared" si="3" ref="T470:T478">S470*H470</f>
        <v>0</v>
      </c>
      <c r="AR470" s="149" t="s">
        <v>233</v>
      </c>
      <c r="AT470" s="149" t="s">
        <v>229</v>
      </c>
      <c r="AU470" s="149" t="s">
        <v>81</v>
      </c>
      <c r="AY470" s="16" t="s">
        <v>195</v>
      </c>
      <c r="BE470" s="150">
        <f aca="true" t="shared" si="4" ref="BE470:BE478">IF(N470="základní",J470,0)</f>
        <v>0</v>
      </c>
      <c r="BF470" s="150">
        <f aca="true" t="shared" si="5" ref="BF470:BF478">IF(N470="snížená",J470,0)</f>
        <v>0</v>
      </c>
      <c r="BG470" s="150">
        <f aca="true" t="shared" si="6" ref="BG470:BG478">IF(N470="zákl. přenesená",J470,0)</f>
        <v>0</v>
      </c>
      <c r="BH470" s="150">
        <f aca="true" t="shared" si="7" ref="BH470:BH478">IF(N470="sníž. přenesená",J470,0)</f>
        <v>0</v>
      </c>
      <c r="BI470" s="150">
        <f aca="true" t="shared" si="8" ref="BI470:BI478">IF(N470="nulová",J470,0)</f>
        <v>0</v>
      </c>
      <c r="BJ470" s="16" t="s">
        <v>79</v>
      </c>
      <c r="BK470" s="150">
        <f aca="true" t="shared" si="9" ref="BK470:BK478">ROUND(I470*H470,2)</f>
        <v>0</v>
      </c>
      <c r="BL470" s="16" t="s">
        <v>201</v>
      </c>
      <c r="BM470" s="149" t="s">
        <v>2152</v>
      </c>
    </row>
    <row r="471" spans="2:65" s="1" customFormat="1" ht="21.75" customHeight="1">
      <c r="B471" s="136"/>
      <c r="C471" s="172" t="s">
        <v>647</v>
      </c>
      <c r="D471" s="172" t="s">
        <v>229</v>
      </c>
      <c r="E471" s="173" t="s">
        <v>2153</v>
      </c>
      <c r="F471" s="174" t="s">
        <v>2154</v>
      </c>
      <c r="G471" s="175" t="s">
        <v>496</v>
      </c>
      <c r="H471" s="176">
        <v>85</v>
      </c>
      <c r="I471" s="177"/>
      <c r="J471" s="178">
        <f t="shared" si="0"/>
        <v>0</v>
      </c>
      <c r="K471" s="179"/>
      <c r="L471" s="180"/>
      <c r="M471" s="181" t="s">
        <v>1</v>
      </c>
      <c r="N471" s="182" t="s">
        <v>37</v>
      </c>
      <c r="P471" s="147">
        <f t="shared" si="1"/>
        <v>0</v>
      </c>
      <c r="Q471" s="147">
        <v>1.013</v>
      </c>
      <c r="R471" s="147">
        <f t="shared" si="2"/>
        <v>86.10499999999999</v>
      </c>
      <c r="S471" s="147">
        <v>0</v>
      </c>
      <c r="T471" s="148">
        <f t="shared" si="3"/>
        <v>0</v>
      </c>
      <c r="AR471" s="149" t="s">
        <v>233</v>
      </c>
      <c r="AT471" s="149" t="s">
        <v>229</v>
      </c>
      <c r="AU471" s="149" t="s">
        <v>81</v>
      </c>
      <c r="AY471" s="16" t="s">
        <v>195</v>
      </c>
      <c r="BE471" s="150">
        <f t="shared" si="4"/>
        <v>0</v>
      </c>
      <c r="BF471" s="150">
        <f t="shared" si="5"/>
        <v>0</v>
      </c>
      <c r="BG471" s="150">
        <f t="shared" si="6"/>
        <v>0</v>
      </c>
      <c r="BH471" s="150">
        <f t="shared" si="7"/>
        <v>0</v>
      </c>
      <c r="BI471" s="150">
        <f t="shared" si="8"/>
        <v>0</v>
      </c>
      <c r="BJ471" s="16" t="s">
        <v>79</v>
      </c>
      <c r="BK471" s="150">
        <f t="shared" si="9"/>
        <v>0</v>
      </c>
      <c r="BL471" s="16" t="s">
        <v>201</v>
      </c>
      <c r="BM471" s="149" t="s">
        <v>2155</v>
      </c>
    </row>
    <row r="472" spans="2:65" s="1" customFormat="1" ht="21.75" customHeight="1">
      <c r="B472" s="136"/>
      <c r="C472" s="172" t="s">
        <v>652</v>
      </c>
      <c r="D472" s="172" t="s">
        <v>229</v>
      </c>
      <c r="E472" s="173" t="s">
        <v>2156</v>
      </c>
      <c r="F472" s="174" t="s">
        <v>2157</v>
      </c>
      <c r="G472" s="175" t="s">
        <v>496</v>
      </c>
      <c r="H472" s="176">
        <v>2</v>
      </c>
      <c r="I472" s="177"/>
      <c r="J472" s="178">
        <f t="shared" si="0"/>
        <v>0</v>
      </c>
      <c r="K472" s="179"/>
      <c r="L472" s="180"/>
      <c r="M472" s="181" t="s">
        <v>1</v>
      </c>
      <c r="N472" s="182" t="s">
        <v>37</v>
      </c>
      <c r="P472" s="147">
        <f t="shared" si="1"/>
        <v>0</v>
      </c>
      <c r="Q472" s="147">
        <v>3.2</v>
      </c>
      <c r="R472" s="147">
        <f t="shared" si="2"/>
        <v>6.4</v>
      </c>
      <c r="S472" s="147">
        <v>0</v>
      </c>
      <c r="T472" s="148">
        <f t="shared" si="3"/>
        <v>0</v>
      </c>
      <c r="AR472" s="149" t="s">
        <v>233</v>
      </c>
      <c r="AT472" s="149" t="s">
        <v>229</v>
      </c>
      <c r="AU472" s="149" t="s">
        <v>81</v>
      </c>
      <c r="AY472" s="16" t="s">
        <v>195</v>
      </c>
      <c r="BE472" s="150">
        <f t="shared" si="4"/>
        <v>0</v>
      </c>
      <c r="BF472" s="150">
        <f t="shared" si="5"/>
        <v>0</v>
      </c>
      <c r="BG472" s="150">
        <f t="shared" si="6"/>
        <v>0</v>
      </c>
      <c r="BH472" s="150">
        <f t="shared" si="7"/>
        <v>0</v>
      </c>
      <c r="BI472" s="150">
        <f t="shared" si="8"/>
        <v>0</v>
      </c>
      <c r="BJ472" s="16" t="s">
        <v>79</v>
      </c>
      <c r="BK472" s="150">
        <f t="shared" si="9"/>
        <v>0</v>
      </c>
      <c r="BL472" s="16" t="s">
        <v>201</v>
      </c>
      <c r="BM472" s="149" t="s">
        <v>2158</v>
      </c>
    </row>
    <row r="473" spans="2:65" s="1" customFormat="1" ht="21.75" customHeight="1">
      <c r="B473" s="136"/>
      <c r="C473" s="172" t="s">
        <v>656</v>
      </c>
      <c r="D473" s="172" t="s">
        <v>229</v>
      </c>
      <c r="E473" s="173" t="s">
        <v>2159</v>
      </c>
      <c r="F473" s="174" t="s">
        <v>2160</v>
      </c>
      <c r="G473" s="175" t="s">
        <v>496</v>
      </c>
      <c r="H473" s="176">
        <v>1</v>
      </c>
      <c r="I473" s="177"/>
      <c r="J473" s="178">
        <f t="shared" si="0"/>
        <v>0</v>
      </c>
      <c r="K473" s="179"/>
      <c r="L473" s="180"/>
      <c r="M473" s="181" t="s">
        <v>1</v>
      </c>
      <c r="N473" s="182" t="s">
        <v>37</v>
      </c>
      <c r="P473" s="147">
        <f t="shared" si="1"/>
        <v>0</v>
      </c>
      <c r="Q473" s="147">
        <v>1.6</v>
      </c>
      <c r="R473" s="147">
        <f t="shared" si="2"/>
        <v>1.6</v>
      </c>
      <c r="S473" s="147">
        <v>0</v>
      </c>
      <c r="T473" s="148">
        <f t="shared" si="3"/>
        <v>0</v>
      </c>
      <c r="AR473" s="149" t="s">
        <v>233</v>
      </c>
      <c r="AT473" s="149" t="s">
        <v>229</v>
      </c>
      <c r="AU473" s="149" t="s">
        <v>81</v>
      </c>
      <c r="AY473" s="16" t="s">
        <v>195</v>
      </c>
      <c r="BE473" s="150">
        <f t="shared" si="4"/>
        <v>0</v>
      </c>
      <c r="BF473" s="150">
        <f t="shared" si="5"/>
        <v>0</v>
      </c>
      <c r="BG473" s="150">
        <f t="shared" si="6"/>
        <v>0</v>
      </c>
      <c r="BH473" s="150">
        <f t="shared" si="7"/>
        <v>0</v>
      </c>
      <c r="BI473" s="150">
        <f t="shared" si="8"/>
        <v>0</v>
      </c>
      <c r="BJ473" s="16" t="s">
        <v>79</v>
      </c>
      <c r="BK473" s="150">
        <f t="shared" si="9"/>
        <v>0</v>
      </c>
      <c r="BL473" s="16" t="s">
        <v>201</v>
      </c>
      <c r="BM473" s="149" t="s">
        <v>2161</v>
      </c>
    </row>
    <row r="474" spans="2:65" s="1" customFormat="1" ht="21.75" customHeight="1">
      <c r="B474" s="136"/>
      <c r="C474" s="172" t="s">
        <v>659</v>
      </c>
      <c r="D474" s="172" t="s">
        <v>229</v>
      </c>
      <c r="E474" s="173" t="s">
        <v>2162</v>
      </c>
      <c r="F474" s="174" t="s">
        <v>2163</v>
      </c>
      <c r="G474" s="175" t="s">
        <v>496</v>
      </c>
      <c r="H474" s="176">
        <v>93</v>
      </c>
      <c r="I474" s="177"/>
      <c r="J474" s="178">
        <f t="shared" si="0"/>
        <v>0</v>
      </c>
      <c r="K474" s="179"/>
      <c r="L474" s="180"/>
      <c r="M474" s="181" t="s">
        <v>1</v>
      </c>
      <c r="N474" s="182" t="s">
        <v>37</v>
      </c>
      <c r="P474" s="147">
        <f t="shared" si="1"/>
        <v>0</v>
      </c>
      <c r="Q474" s="147">
        <v>0.254</v>
      </c>
      <c r="R474" s="147">
        <f t="shared" si="2"/>
        <v>23.622</v>
      </c>
      <c r="S474" s="147">
        <v>0</v>
      </c>
      <c r="T474" s="148">
        <f t="shared" si="3"/>
        <v>0</v>
      </c>
      <c r="AR474" s="149" t="s">
        <v>233</v>
      </c>
      <c r="AT474" s="149" t="s">
        <v>229</v>
      </c>
      <c r="AU474" s="149" t="s">
        <v>81</v>
      </c>
      <c r="AY474" s="16" t="s">
        <v>195</v>
      </c>
      <c r="BE474" s="150">
        <f t="shared" si="4"/>
        <v>0</v>
      </c>
      <c r="BF474" s="150">
        <f t="shared" si="5"/>
        <v>0</v>
      </c>
      <c r="BG474" s="150">
        <f t="shared" si="6"/>
        <v>0</v>
      </c>
      <c r="BH474" s="150">
        <f t="shared" si="7"/>
        <v>0</v>
      </c>
      <c r="BI474" s="150">
        <f t="shared" si="8"/>
        <v>0</v>
      </c>
      <c r="BJ474" s="16" t="s">
        <v>79</v>
      </c>
      <c r="BK474" s="150">
        <f t="shared" si="9"/>
        <v>0</v>
      </c>
      <c r="BL474" s="16" t="s">
        <v>201</v>
      </c>
      <c r="BM474" s="149" t="s">
        <v>2164</v>
      </c>
    </row>
    <row r="475" spans="2:65" s="1" customFormat="1" ht="24.2" customHeight="1">
      <c r="B475" s="136"/>
      <c r="C475" s="172" t="s">
        <v>663</v>
      </c>
      <c r="D475" s="172" t="s">
        <v>229</v>
      </c>
      <c r="E475" s="173" t="s">
        <v>2165</v>
      </c>
      <c r="F475" s="174" t="s">
        <v>2166</v>
      </c>
      <c r="G475" s="175" t="s">
        <v>496</v>
      </c>
      <c r="H475" s="176">
        <v>469</v>
      </c>
      <c r="I475" s="177"/>
      <c r="J475" s="178">
        <f t="shared" si="0"/>
        <v>0</v>
      </c>
      <c r="K475" s="179"/>
      <c r="L475" s="180"/>
      <c r="M475" s="181" t="s">
        <v>1</v>
      </c>
      <c r="N475" s="182" t="s">
        <v>37</v>
      </c>
      <c r="P475" s="147">
        <f t="shared" si="1"/>
        <v>0</v>
      </c>
      <c r="Q475" s="147">
        <v>0.002</v>
      </c>
      <c r="R475" s="147">
        <f t="shared" si="2"/>
        <v>0.9380000000000001</v>
      </c>
      <c r="S475" s="147">
        <v>0</v>
      </c>
      <c r="T475" s="148">
        <f t="shared" si="3"/>
        <v>0</v>
      </c>
      <c r="AR475" s="149" t="s">
        <v>233</v>
      </c>
      <c r="AT475" s="149" t="s">
        <v>229</v>
      </c>
      <c r="AU475" s="149" t="s">
        <v>81</v>
      </c>
      <c r="AY475" s="16" t="s">
        <v>195</v>
      </c>
      <c r="BE475" s="150">
        <f t="shared" si="4"/>
        <v>0</v>
      </c>
      <c r="BF475" s="150">
        <f t="shared" si="5"/>
        <v>0</v>
      </c>
      <c r="BG475" s="150">
        <f t="shared" si="6"/>
        <v>0</v>
      </c>
      <c r="BH475" s="150">
        <f t="shared" si="7"/>
        <v>0</v>
      </c>
      <c r="BI475" s="150">
        <f t="shared" si="8"/>
        <v>0</v>
      </c>
      <c r="BJ475" s="16" t="s">
        <v>79</v>
      </c>
      <c r="BK475" s="150">
        <f t="shared" si="9"/>
        <v>0</v>
      </c>
      <c r="BL475" s="16" t="s">
        <v>201</v>
      </c>
      <c r="BM475" s="149" t="s">
        <v>2167</v>
      </c>
    </row>
    <row r="476" spans="2:65" s="1" customFormat="1" ht="24.2" customHeight="1">
      <c r="B476" s="136"/>
      <c r="C476" s="172" t="s">
        <v>669</v>
      </c>
      <c r="D476" s="172" t="s">
        <v>229</v>
      </c>
      <c r="E476" s="173" t="s">
        <v>2168</v>
      </c>
      <c r="F476" s="174" t="s">
        <v>2169</v>
      </c>
      <c r="G476" s="175" t="s">
        <v>496</v>
      </c>
      <c r="H476" s="176">
        <v>4</v>
      </c>
      <c r="I476" s="177"/>
      <c r="J476" s="178">
        <f t="shared" si="0"/>
        <v>0</v>
      </c>
      <c r="K476" s="179"/>
      <c r="L476" s="180"/>
      <c r="M476" s="181" t="s">
        <v>1</v>
      </c>
      <c r="N476" s="182" t="s">
        <v>37</v>
      </c>
      <c r="P476" s="147">
        <f t="shared" si="1"/>
        <v>0</v>
      </c>
      <c r="Q476" s="147">
        <v>0.003</v>
      </c>
      <c r="R476" s="147">
        <f t="shared" si="2"/>
        <v>0.012</v>
      </c>
      <c r="S476" s="147">
        <v>0</v>
      </c>
      <c r="T476" s="148">
        <f t="shared" si="3"/>
        <v>0</v>
      </c>
      <c r="AR476" s="149" t="s">
        <v>233</v>
      </c>
      <c r="AT476" s="149" t="s">
        <v>229</v>
      </c>
      <c r="AU476" s="149" t="s">
        <v>81</v>
      </c>
      <c r="AY476" s="16" t="s">
        <v>195</v>
      </c>
      <c r="BE476" s="150">
        <f t="shared" si="4"/>
        <v>0</v>
      </c>
      <c r="BF476" s="150">
        <f t="shared" si="5"/>
        <v>0</v>
      </c>
      <c r="BG476" s="150">
        <f t="shared" si="6"/>
        <v>0</v>
      </c>
      <c r="BH476" s="150">
        <f t="shared" si="7"/>
        <v>0</v>
      </c>
      <c r="BI476" s="150">
        <f t="shared" si="8"/>
        <v>0</v>
      </c>
      <c r="BJ476" s="16" t="s">
        <v>79</v>
      </c>
      <c r="BK476" s="150">
        <f t="shared" si="9"/>
        <v>0</v>
      </c>
      <c r="BL476" s="16" t="s">
        <v>201</v>
      </c>
      <c r="BM476" s="149" t="s">
        <v>2170</v>
      </c>
    </row>
    <row r="477" spans="2:65" s="1" customFormat="1" ht="24.2" customHeight="1">
      <c r="B477" s="136"/>
      <c r="C477" s="172" t="s">
        <v>674</v>
      </c>
      <c r="D477" s="172" t="s">
        <v>229</v>
      </c>
      <c r="E477" s="173" t="s">
        <v>2171</v>
      </c>
      <c r="F477" s="174" t="s">
        <v>2172</v>
      </c>
      <c r="G477" s="175" t="s">
        <v>496</v>
      </c>
      <c r="H477" s="176">
        <v>38</v>
      </c>
      <c r="I477" s="177"/>
      <c r="J477" s="178">
        <f t="shared" si="0"/>
        <v>0</v>
      </c>
      <c r="K477" s="179"/>
      <c r="L477" s="180"/>
      <c r="M477" s="181" t="s">
        <v>1</v>
      </c>
      <c r="N477" s="182" t="s">
        <v>37</v>
      </c>
      <c r="P477" s="147">
        <f t="shared" si="1"/>
        <v>0</v>
      </c>
      <c r="Q477" s="147">
        <v>0.002</v>
      </c>
      <c r="R477" s="147">
        <f t="shared" si="2"/>
        <v>0.076</v>
      </c>
      <c r="S477" s="147">
        <v>0</v>
      </c>
      <c r="T477" s="148">
        <f t="shared" si="3"/>
        <v>0</v>
      </c>
      <c r="AR477" s="149" t="s">
        <v>233</v>
      </c>
      <c r="AT477" s="149" t="s">
        <v>229</v>
      </c>
      <c r="AU477" s="149" t="s">
        <v>81</v>
      </c>
      <c r="AY477" s="16" t="s">
        <v>195</v>
      </c>
      <c r="BE477" s="150">
        <f t="shared" si="4"/>
        <v>0</v>
      </c>
      <c r="BF477" s="150">
        <f t="shared" si="5"/>
        <v>0</v>
      </c>
      <c r="BG477" s="150">
        <f t="shared" si="6"/>
        <v>0</v>
      </c>
      <c r="BH477" s="150">
        <f t="shared" si="7"/>
        <v>0</v>
      </c>
      <c r="BI477" s="150">
        <f t="shared" si="8"/>
        <v>0</v>
      </c>
      <c r="BJ477" s="16" t="s">
        <v>79</v>
      </c>
      <c r="BK477" s="150">
        <f t="shared" si="9"/>
        <v>0</v>
      </c>
      <c r="BL477" s="16" t="s">
        <v>201</v>
      </c>
      <c r="BM477" s="149" t="s">
        <v>2173</v>
      </c>
    </row>
    <row r="478" spans="2:65" s="1" customFormat="1" ht="24.2" customHeight="1">
      <c r="B478" s="136"/>
      <c r="C478" s="137" t="s">
        <v>679</v>
      </c>
      <c r="D478" s="137" t="s">
        <v>197</v>
      </c>
      <c r="E478" s="138" t="s">
        <v>2174</v>
      </c>
      <c r="F478" s="139" t="s">
        <v>2175</v>
      </c>
      <c r="G478" s="140" t="s">
        <v>496</v>
      </c>
      <c r="H478" s="141">
        <v>182</v>
      </c>
      <c r="I478" s="142"/>
      <c r="J478" s="143">
        <f t="shared" si="0"/>
        <v>0</v>
      </c>
      <c r="K478" s="144"/>
      <c r="L478" s="31"/>
      <c r="M478" s="145" t="s">
        <v>1</v>
      </c>
      <c r="N478" s="146" t="s">
        <v>37</v>
      </c>
      <c r="P478" s="147">
        <f t="shared" si="1"/>
        <v>0</v>
      </c>
      <c r="Q478" s="147">
        <v>0.01248</v>
      </c>
      <c r="R478" s="147">
        <f t="shared" si="2"/>
        <v>2.27136</v>
      </c>
      <c r="S478" s="147">
        <v>0</v>
      </c>
      <c r="T478" s="148">
        <f t="shared" si="3"/>
        <v>0</v>
      </c>
      <c r="AR478" s="149" t="s">
        <v>201</v>
      </c>
      <c r="AT478" s="149" t="s">
        <v>197</v>
      </c>
      <c r="AU478" s="149" t="s">
        <v>81</v>
      </c>
      <c r="AY478" s="16" t="s">
        <v>195</v>
      </c>
      <c r="BE478" s="150">
        <f t="shared" si="4"/>
        <v>0</v>
      </c>
      <c r="BF478" s="150">
        <f t="shared" si="5"/>
        <v>0</v>
      </c>
      <c r="BG478" s="150">
        <f t="shared" si="6"/>
        <v>0</v>
      </c>
      <c r="BH478" s="150">
        <f t="shared" si="7"/>
        <v>0</v>
      </c>
      <c r="BI478" s="150">
        <f t="shared" si="8"/>
        <v>0</v>
      </c>
      <c r="BJ478" s="16" t="s">
        <v>79</v>
      </c>
      <c r="BK478" s="150">
        <f t="shared" si="9"/>
        <v>0</v>
      </c>
      <c r="BL478" s="16" t="s">
        <v>201</v>
      </c>
      <c r="BM478" s="149" t="s">
        <v>2176</v>
      </c>
    </row>
    <row r="479" spans="2:51" s="14" customFormat="1" ht="12">
      <c r="B479" s="166"/>
      <c r="D479" s="152" t="s">
        <v>203</v>
      </c>
      <c r="E479" s="167" t="s">
        <v>1</v>
      </c>
      <c r="F479" s="168" t="s">
        <v>362</v>
      </c>
      <c r="H479" s="167" t="s">
        <v>1</v>
      </c>
      <c r="I479" s="169"/>
      <c r="L479" s="166"/>
      <c r="M479" s="170"/>
      <c r="T479" s="171"/>
      <c r="AT479" s="167" t="s">
        <v>203</v>
      </c>
      <c r="AU479" s="167" t="s">
        <v>81</v>
      </c>
      <c r="AV479" s="14" t="s">
        <v>79</v>
      </c>
      <c r="AW479" s="14" t="s">
        <v>29</v>
      </c>
      <c r="AX479" s="14" t="s">
        <v>72</v>
      </c>
      <c r="AY479" s="167" t="s">
        <v>195</v>
      </c>
    </row>
    <row r="480" spans="2:51" s="12" customFormat="1" ht="12">
      <c r="B480" s="151"/>
      <c r="D480" s="152" t="s">
        <v>203</v>
      </c>
      <c r="E480" s="153" t="s">
        <v>1</v>
      </c>
      <c r="F480" s="154" t="s">
        <v>2177</v>
      </c>
      <c r="H480" s="155">
        <v>182</v>
      </c>
      <c r="I480" s="156"/>
      <c r="L480" s="151"/>
      <c r="M480" s="157"/>
      <c r="T480" s="158"/>
      <c r="AT480" s="153" t="s">
        <v>203</v>
      </c>
      <c r="AU480" s="153" t="s">
        <v>81</v>
      </c>
      <c r="AV480" s="12" t="s">
        <v>81</v>
      </c>
      <c r="AW480" s="12" t="s">
        <v>29</v>
      </c>
      <c r="AX480" s="12" t="s">
        <v>72</v>
      </c>
      <c r="AY480" s="153" t="s">
        <v>195</v>
      </c>
    </row>
    <row r="481" spans="2:51" s="13" customFormat="1" ht="12">
      <c r="B481" s="159"/>
      <c r="D481" s="152" t="s">
        <v>203</v>
      </c>
      <c r="E481" s="160" t="s">
        <v>1</v>
      </c>
      <c r="F481" s="161" t="s">
        <v>205</v>
      </c>
      <c r="H481" s="162">
        <v>182</v>
      </c>
      <c r="I481" s="163"/>
      <c r="L481" s="159"/>
      <c r="M481" s="164"/>
      <c r="T481" s="165"/>
      <c r="AT481" s="160" t="s">
        <v>203</v>
      </c>
      <c r="AU481" s="160" t="s">
        <v>81</v>
      </c>
      <c r="AV481" s="13" t="s">
        <v>201</v>
      </c>
      <c r="AW481" s="13" t="s">
        <v>29</v>
      </c>
      <c r="AX481" s="13" t="s">
        <v>79</v>
      </c>
      <c r="AY481" s="160" t="s">
        <v>195</v>
      </c>
    </row>
    <row r="482" spans="2:65" s="1" customFormat="1" ht="24.2" customHeight="1">
      <c r="B482" s="136"/>
      <c r="C482" s="172" t="s">
        <v>685</v>
      </c>
      <c r="D482" s="172" t="s">
        <v>229</v>
      </c>
      <c r="E482" s="173" t="s">
        <v>2178</v>
      </c>
      <c r="F482" s="174" t="s">
        <v>2179</v>
      </c>
      <c r="G482" s="175" t="s">
        <v>496</v>
      </c>
      <c r="H482" s="176">
        <v>182</v>
      </c>
      <c r="I482" s="177"/>
      <c r="J482" s="178">
        <f>ROUND(I482*H482,2)</f>
        <v>0</v>
      </c>
      <c r="K482" s="179"/>
      <c r="L482" s="180"/>
      <c r="M482" s="181" t="s">
        <v>1</v>
      </c>
      <c r="N482" s="182" t="s">
        <v>37</v>
      </c>
      <c r="P482" s="147">
        <f>O482*H482</f>
        <v>0</v>
      </c>
      <c r="Q482" s="147">
        <v>0.548</v>
      </c>
      <c r="R482" s="147">
        <f>Q482*H482</f>
        <v>99.736</v>
      </c>
      <c r="S482" s="147">
        <v>0</v>
      </c>
      <c r="T482" s="148">
        <f>S482*H482</f>
        <v>0</v>
      </c>
      <c r="AR482" s="149" t="s">
        <v>233</v>
      </c>
      <c r="AT482" s="149" t="s">
        <v>229</v>
      </c>
      <c r="AU482" s="149" t="s">
        <v>81</v>
      </c>
      <c r="AY482" s="16" t="s">
        <v>195</v>
      </c>
      <c r="BE482" s="150">
        <f>IF(N482="základní",J482,0)</f>
        <v>0</v>
      </c>
      <c r="BF482" s="150">
        <f>IF(N482="snížená",J482,0)</f>
        <v>0</v>
      </c>
      <c r="BG482" s="150">
        <f>IF(N482="zákl. přenesená",J482,0)</f>
        <v>0</v>
      </c>
      <c r="BH482" s="150">
        <f>IF(N482="sníž. přenesená",J482,0)</f>
        <v>0</v>
      </c>
      <c r="BI482" s="150">
        <f>IF(N482="nulová",J482,0)</f>
        <v>0</v>
      </c>
      <c r="BJ482" s="16" t="s">
        <v>79</v>
      </c>
      <c r="BK482" s="150">
        <f>ROUND(I482*H482,2)</f>
        <v>0</v>
      </c>
      <c r="BL482" s="16" t="s">
        <v>201</v>
      </c>
      <c r="BM482" s="149" t="s">
        <v>2180</v>
      </c>
    </row>
    <row r="483" spans="2:65" s="1" customFormat="1" ht="24.2" customHeight="1">
      <c r="B483" s="136"/>
      <c r="C483" s="137" t="s">
        <v>691</v>
      </c>
      <c r="D483" s="137" t="s">
        <v>197</v>
      </c>
      <c r="E483" s="138" t="s">
        <v>1363</v>
      </c>
      <c r="F483" s="139" t="s">
        <v>1364</v>
      </c>
      <c r="G483" s="140" t="s">
        <v>496</v>
      </c>
      <c r="H483" s="141">
        <v>184</v>
      </c>
      <c r="I483" s="142"/>
      <c r="J483" s="143">
        <f>ROUND(I483*H483,2)</f>
        <v>0</v>
      </c>
      <c r="K483" s="144"/>
      <c r="L483" s="31"/>
      <c r="M483" s="145" t="s">
        <v>1</v>
      </c>
      <c r="N483" s="146" t="s">
        <v>37</v>
      </c>
      <c r="P483" s="147">
        <f>O483*H483</f>
        <v>0</v>
      </c>
      <c r="Q483" s="147">
        <v>0.02854</v>
      </c>
      <c r="R483" s="147">
        <f>Q483*H483</f>
        <v>5.25136</v>
      </c>
      <c r="S483" s="147">
        <v>0</v>
      </c>
      <c r="T483" s="148">
        <f>S483*H483</f>
        <v>0</v>
      </c>
      <c r="AR483" s="149" t="s">
        <v>201</v>
      </c>
      <c r="AT483" s="149" t="s">
        <v>197</v>
      </c>
      <c r="AU483" s="149" t="s">
        <v>81</v>
      </c>
      <c r="AY483" s="16" t="s">
        <v>195</v>
      </c>
      <c r="BE483" s="150">
        <f>IF(N483="základní",J483,0)</f>
        <v>0</v>
      </c>
      <c r="BF483" s="150">
        <f>IF(N483="snížená",J483,0)</f>
        <v>0</v>
      </c>
      <c r="BG483" s="150">
        <f>IF(N483="zákl. přenesená",J483,0)</f>
        <v>0</v>
      </c>
      <c r="BH483" s="150">
        <f>IF(N483="sníž. přenesená",J483,0)</f>
        <v>0</v>
      </c>
      <c r="BI483" s="150">
        <f>IF(N483="nulová",J483,0)</f>
        <v>0</v>
      </c>
      <c r="BJ483" s="16" t="s">
        <v>79</v>
      </c>
      <c r="BK483" s="150">
        <f>ROUND(I483*H483,2)</f>
        <v>0</v>
      </c>
      <c r="BL483" s="16" t="s">
        <v>201</v>
      </c>
      <c r="BM483" s="149" t="s">
        <v>2181</v>
      </c>
    </row>
    <row r="484" spans="2:51" s="14" customFormat="1" ht="12">
      <c r="B484" s="166"/>
      <c r="D484" s="152" t="s">
        <v>203</v>
      </c>
      <c r="E484" s="167" t="s">
        <v>1</v>
      </c>
      <c r="F484" s="168" t="s">
        <v>362</v>
      </c>
      <c r="H484" s="167" t="s">
        <v>1</v>
      </c>
      <c r="I484" s="169"/>
      <c r="L484" s="166"/>
      <c r="M484" s="170"/>
      <c r="T484" s="171"/>
      <c r="AT484" s="167" t="s">
        <v>203</v>
      </c>
      <c r="AU484" s="167" t="s">
        <v>81</v>
      </c>
      <c r="AV484" s="14" t="s">
        <v>79</v>
      </c>
      <c r="AW484" s="14" t="s">
        <v>29</v>
      </c>
      <c r="AX484" s="14" t="s">
        <v>72</v>
      </c>
      <c r="AY484" s="167" t="s">
        <v>195</v>
      </c>
    </row>
    <row r="485" spans="2:51" s="12" customFormat="1" ht="12">
      <c r="B485" s="151"/>
      <c r="D485" s="152" t="s">
        <v>203</v>
      </c>
      <c r="E485" s="153" t="s">
        <v>1</v>
      </c>
      <c r="F485" s="154" t="s">
        <v>2182</v>
      </c>
      <c r="H485" s="155">
        <v>184</v>
      </c>
      <c r="I485" s="156"/>
      <c r="L485" s="151"/>
      <c r="M485" s="157"/>
      <c r="T485" s="158"/>
      <c r="AT485" s="153" t="s">
        <v>203</v>
      </c>
      <c r="AU485" s="153" t="s">
        <v>81</v>
      </c>
      <c r="AV485" s="12" t="s">
        <v>81</v>
      </c>
      <c r="AW485" s="12" t="s">
        <v>29</v>
      </c>
      <c r="AX485" s="12" t="s">
        <v>72</v>
      </c>
      <c r="AY485" s="153" t="s">
        <v>195</v>
      </c>
    </row>
    <row r="486" spans="2:51" s="13" customFormat="1" ht="12">
      <c r="B486" s="159"/>
      <c r="D486" s="152" t="s">
        <v>203</v>
      </c>
      <c r="E486" s="160" t="s">
        <v>1</v>
      </c>
      <c r="F486" s="161" t="s">
        <v>205</v>
      </c>
      <c r="H486" s="162">
        <v>184</v>
      </c>
      <c r="I486" s="163"/>
      <c r="L486" s="159"/>
      <c r="M486" s="164"/>
      <c r="T486" s="165"/>
      <c r="AT486" s="160" t="s">
        <v>203</v>
      </c>
      <c r="AU486" s="160" t="s">
        <v>81</v>
      </c>
      <c r="AV486" s="13" t="s">
        <v>201</v>
      </c>
      <c r="AW486" s="13" t="s">
        <v>29</v>
      </c>
      <c r="AX486" s="13" t="s">
        <v>79</v>
      </c>
      <c r="AY486" s="160" t="s">
        <v>195</v>
      </c>
    </row>
    <row r="487" spans="2:65" s="1" customFormat="1" ht="16.5" customHeight="1">
      <c r="B487" s="136"/>
      <c r="C487" s="172" t="s">
        <v>696</v>
      </c>
      <c r="D487" s="172" t="s">
        <v>229</v>
      </c>
      <c r="E487" s="173" t="s">
        <v>2183</v>
      </c>
      <c r="F487" s="174" t="s">
        <v>2184</v>
      </c>
      <c r="G487" s="175" t="s">
        <v>496</v>
      </c>
      <c r="H487" s="176">
        <v>133</v>
      </c>
      <c r="I487" s="177"/>
      <c r="J487" s="178">
        <f aca="true" t="shared" si="10" ref="J487:J492">ROUND(I487*H487,2)</f>
        <v>0</v>
      </c>
      <c r="K487" s="179"/>
      <c r="L487" s="180"/>
      <c r="M487" s="181" t="s">
        <v>1</v>
      </c>
      <c r="N487" s="182" t="s">
        <v>37</v>
      </c>
      <c r="P487" s="147">
        <f aca="true" t="shared" si="11" ref="P487:P492">O487*H487</f>
        <v>0</v>
      </c>
      <c r="Q487" s="147">
        <v>1.405</v>
      </c>
      <c r="R487" s="147">
        <f aca="true" t="shared" si="12" ref="R487:R492">Q487*H487</f>
        <v>186.865</v>
      </c>
      <c r="S487" s="147">
        <v>0</v>
      </c>
      <c r="T487" s="148">
        <f aca="true" t="shared" si="13" ref="T487:T492">S487*H487</f>
        <v>0</v>
      </c>
      <c r="AR487" s="149" t="s">
        <v>233</v>
      </c>
      <c r="AT487" s="149" t="s">
        <v>229</v>
      </c>
      <c r="AU487" s="149" t="s">
        <v>81</v>
      </c>
      <c r="AY487" s="16" t="s">
        <v>195</v>
      </c>
      <c r="BE487" s="150">
        <f aca="true" t="shared" si="14" ref="BE487:BE492">IF(N487="základní",J487,0)</f>
        <v>0</v>
      </c>
      <c r="BF487" s="150">
        <f aca="true" t="shared" si="15" ref="BF487:BF492">IF(N487="snížená",J487,0)</f>
        <v>0</v>
      </c>
      <c r="BG487" s="150">
        <f aca="true" t="shared" si="16" ref="BG487:BG492">IF(N487="zákl. přenesená",J487,0)</f>
        <v>0</v>
      </c>
      <c r="BH487" s="150">
        <f aca="true" t="shared" si="17" ref="BH487:BH492">IF(N487="sníž. přenesená",J487,0)</f>
        <v>0</v>
      </c>
      <c r="BI487" s="150">
        <f aca="true" t="shared" si="18" ref="BI487:BI492">IF(N487="nulová",J487,0)</f>
        <v>0</v>
      </c>
      <c r="BJ487" s="16" t="s">
        <v>79</v>
      </c>
      <c r="BK487" s="150">
        <f aca="true" t="shared" si="19" ref="BK487:BK492">ROUND(I487*H487,2)</f>
        <v>0</v>
      </c>
      <c r="BL487" s="16" t="s">
        <v>201</v>
      </c>
      <c r="BM487" s="149" t="s">
        <v>2185</v>
      </c>
    </row>
    <row r="488" spans="2:65" s="1" customFormat="1" ht="16.5" customHeight="1">
      <c r="B488" s="136"/>
      <c r="C488" s="172" t="s">
        <v>701</v>
      </c>
      <c r="D488" s="172" t="s">
        <v>229</v>
      </c>
      <c r="E488" s="173" t="s">
        <v>2186</v>
      </c>
      <c r="F488" s="174" t="s">
        <v>2187</v>
      </c>
      <c r="G488" s="175" t="s">
        <v>496</v>
      </c>
      <c r="H488" s="176">
        <v>1</v>
      </c>
      <c r="I488" s="177"/>
      <c r="J488" s="178">
        <f t="shared" si="10"/>
        <v>0</v>
      </c>
      <c r="K488" s="179"/>
      <c r="L488" s="180"/>
      <c r="M488" s="181" t="s">
        <v>1</v>
      </c>
      <c r="N488" s="182" t="s">
        <v>37</v>
      </c>
      <c r="P488" s="147">
        <f t="shared" si="11"/>
        <v>0</v>
      </c>
      <c r="Q488" s="147">
        <v>1.05</v>
      </c>
      <c r="R488" s="147">
        <f t="shared" si="12"/>
        <v>1.05</v>
      </c>
      <c r="S488" s="147">
        <v>0</v>
      </c>
      <c r="T488" s="148">
        <f t="shared" si="13"/>
        <v>0</v>
      </c>
      <c r="AR488" s="149" t="s">
        <v>233</v>
      </c>
      <c r="AT488" s="149" t="s">
        <v>229</v>
      </c>
      <c r="AU488" s="149" t="s">
        <v>81</v>
      </c>
      <c r="AY488" s="16" t="s">
        <v>195</v>
      </c>
      <c r="BE488" s="150">
        <f t="shared" si="14"/>
        <v>0</v>
      </c>
      <c r="BF488" s="150">
        <f t="shared" si="15"/>
        <v>0</v>
      </c>
      <c r="BG488" s="150">
        <f t="shared" si="16"/>
        <v>0</v>
      </c>
      <c r="BH488" s="150">
        <f t="shared" si="17"/>
        <v>0</v>
      </c>
      <c r="BI488" s="150">
        <f t="shared" si="18"/>
        <v>0</v>
      </c>
      <c r="BJ488" s="16" t="s">
        <v>79</v>
      </c>
      <c r="BK488" s="150">
        <f t="shared" si="19"/>
        <v>0</v>
      </c>
      <c r="BL488" s="16" t="s">
        <v>201</v>
      </c>
      <c r="BM488" s="149" t="s">
        <v>2188</v>
      </c>
    </row>
    <row r="489" spans="2:65" s="1" customFormat="1" ht="16.5" customHeight="1">
      <c r="B489" s="136"/>
      <c r="C489" s="172" t="s">
        <v>706</v>
      </c>
      <c r="D489" s="172" t="s">
        <v>229</v>
      </c>
      <c r="E489" s="173" t="s">
        <v>2189</v>
      </c>
      <c r="F489" s="174" t="s">
        <v>2190</v>
      </c>
      <c r="G489" s="175" t="s">
        <v>496</v>
      </c>
      <c r="H489" s="176">
        <v>1</v>
      </c>
      <c r="I489" s="177"/>
      <c r="J489" s="178">
        <f t="shared" si="10"/>
        <v>0</v>
      </c>
      <c r="K489" s="179"/>
      <c r="L489" s="180"/>
      <c r="M489" s="181" t="s">
        <v>1</v>
      </c>
      <c r="N489" s="182" t="s">
        <v>37</v>
      </c>
      <c r="P489" s="147">
        <f t="shared" si="11"/>
        <v>0</v>
      </c>
      <c r="Q489" s="147">
        <v>1.83</v>
      </c>
      <c r="R489" s="147">
        <f t="shared" si="12"/>
        <v>1.83</v>
      </c>
      <c r="S489" s="147">
        <v>0</v>
      </c>
      <c r="T489" s="148">
        <f t="shared" si="13"/>
        <v>0</v>
      </c>
      <c r="AR489" s="149" t="s">
        <v>233</v>
      </c>
      <c r="AT489" s="149" t="s">
        <v>229</v>
      </c>
      <c r="AU489" s="149" t="s">
        <v>81</v>
      </c>
      <c r="AY489" s="16" t="s">
        <v>195</v>
      </c>
      <c r="BE489" s="150">
        <f t="shared" si="14"/>
        <v>0</v>
      </c>
      <c r="BF489" s="150">
        <f t="shared" si="15"/>
        <v>0</v>
      </c>
      <c r="BG489" s="150">
        <f t="shared" si="16"/>
        <v>0</v>
      </c>
      <c r="BH489" s="150">
        <f t="shared" si="17"/>
        <v>0</v>
      </c>
      <c r="BI489" s="150">
        <f t="shared" si="18"/>
        <v>0</v>
      </c>
      <c r="BJ489" s="16" t="s">
        <v>79</v>
      </c>
      <c r="BK489" s="150">
        <f t="shared" si="19"/>
        <v>0</v>
      </c>
      <c r="BL489" s="16" t="s">
        <v>201</v>
      </c>
      <c r="BM489" s="149" t="s">
        <v>2191</v>
      </c>
    </row>
    <row r="490" spans="2:65" s="1" customFormat="1" ht="16.5" customHeight="1">
      <c r="B490" s="136"/>
      <c r="C490" s="172" t="s">
        <v>711</v>
      </c>
      <c r="D490" s="172" t="s">
        <v>229</v>
      </c>
      <c r="E490" s="173" t="s">
        <v>2192</v>
      </c>
      <c r="F490" s="174" t="s">
        <v>2193</v>
      </c>
      <c r="G490" s="175" t="s">
        <v>496</v>
      </c>
      <c r="H490" s="176">
        <v>48</v>
      </c>
      <c r="I490" s="177"/>
      <c r="J490" s="178">
        <f t="shared" si="10"/>
        <v>0</v>
      </c>
      <c r="K490" s="179"/>
      <c r="L490" s="180"/>
      <c r="M490" s="181" t="s">
        <v>1</v>
      </c>
      <c r="N490" s="182" t="s">
        <v>37</v>
      </c>
      <c r="P490" s="147">
        <f t="shared" si="11"/>
        <v>0</v>
      </c>
      <c r="Q490" s="147">
        <v>2.05</v>
      </c>
      <c r="R490" s="147">
        <f t="shared" si="12"/>
        <v>98.39999999999999</v>
      </c>
      <c r="S490" s="147">
        <v>0</v>
      </c>
      <c r="T490" s="148">
        <f t="shared" si="13"/>
        <v>0</v>
      </c>
      <c r="AR490" s="149" t="s">
        <v>233</v>
      </c>
      <c r="AT490" s="149" t="s">
        <v>229</v>
      </c>
      <c r="AU490" s="149" t="s">
        <v>81</v>
      </c>
      <c r="AY490" s="16" t="s">
        <v>195</v>
      </c>
      <c r="BE490" s="150">
        <f t="shared" si="14"/>
        <v>0</v>
      </c>
      <c r="BF490" s="150">
        <f t="shared" si="15"/>
        <v>0</v>
      </c>
      <c r="BG490" s="150">
        <f t="shared" si="16"/>
        <v>0</v>
      </c>
      <c r="BH490" s="150">
        <f t="shared" si="17"/>
        <v>0</v>
      </c>
      <c r="BI490" s="150">
        <f t="shared" si="18"/>
        <v>0</v>
      </c>
      <c r="BJ490" s="16" t="s">
        <v>79</v>
      </c>
      <c r="BK490" s="150">
        <f t="shared" si="19"/>
        <v>0</v>
      </c>
      <c r="BL490" s="16" t="s">
        <v>201</v>
      </c>
      <c r="BM490" s="149" t="s">
        <v>2194</v>
      </c>
    </row>
    <row r="491" spans="2:65" s="1" customFormat="1" ht="16.5" customHeight="1">
      <c r="B491" s="136"/>
      <c r="C491" s="172" t="s">
        <v>716</v>
      </c>
      <c r="D491" s="172" t="s">
        <v>229</v>
      </c>
      <c r="E491" s="173" t="s">
        <v>2195</v>
      </c>
      <c r="F491" s="174" t="s">
        <v>2196</v>
      </c>
      <c r="G491" s="175" t="s">
        <v>496</v>
      </c>
      <c r="H491" s="176">
        <v>1</v>
      </c>
      <c r="I491" s="177"/>
      <c r="J491" s="178">
        <f t="shared" si="10"/>
        <v>0</v>
      </c>
      <c r="K491" s="179"/>
      <c r="L491" s="180"/>
      <c r="M491" s="181" t="s">
        <v>1</v>
      </c>
      <c r="N491" s="182" t="s">
        <v>37</v>
      </c>
      <c r="P491" s="147">
        <f t="shared" si="11"/>
        <v>0</v>
      </c>
      <c r="Q491" s="147">
        <v>2.05</v>
      </c>
      <c r="R491" s="147">
        <f t="shared" si="12"/>
        <v>2.05</v>
      </c>
      <c r="S491" s="147">
        <v>0</v>
      </c>
      <c r="T491" s="148">
        <f t="shared" si="13"/>
        <v>0</v>
      </c>
      <c r="AR491" s="149" t="s">
        <v>233</v>
      </c>
      <c r="AT491" s="149" t="s">
        <v>229</v>
      </c>
      <c r="AU491" s="149" t="s">
        <v>81</v>
      </c>
      <c r="AY491" s="16" t="s">
        <v>195</v>
      </c>
      <c r="BE491" s="150">
        <f t="shared" si="14"/>
        <v>0</v>
      </c>
      <c r="BF491" s="150">
        <f t="shared" si="15"/>
        <v>0</v>
      </c>
      <c r="BG491" s="150">
        <f t="shared" si="16"/>
        <v>0</v>
      </c>
      <c r="BH491" s="150">
        <f t="shared" si="17"/>
        <v>0</v>
      </c>
      <c r="BI491" s="150">
        <f t="shared" si="18"/>
        <v>0</v>
      </c>
      <c r="BJ491" s="16" t="s">
        <v>79</v>
      </c>
      <c r="BK491" s="150">
        <f t="shared" si="19"/>
        <v>0</v>
      </c>
      <c r="BL491" s="16" t="s">
        <v>201</v>
      </c>
      <c r="BM491" s="149" t="s">
        <v>2197</v>
      </c>
    </row>
    <row r="492" spans="2:65" s="1" customFormat="1" ht="24.2" customHeight="1">
      <c r="B492" s="136"/>
      <c r="C492" s="137" t="s">
        <v>720</v>
      </c>
      <c r="D492" s="137" t="s">
        <v>197</v>
      </c>
      <c r="E492" s="138" t="s">
        <v>1373</v>
      </c>
      <c r="F492" s="139" t="s">
        <v>1374</v>
      </c>
      <c r="G492" s="140" t="s">
        <v>496</v>
      </c>
      <c r="H492" s="141">
        <v>2</v>
      </c>
      <c r="I492" s="142"/>
      <c r="J492" s="143">
        <f t="shared" si="10"/>
        <v>0</v>
      </c>
      <c r="K492" s="144"/>
      <c r="L492" s="31"/>
      <c r="M492" s="145" t="s">
        <v>1</v>
      </c>
      <c r="N492" s="146" t="s">
        <v>37</v>
      </c>
      <c r="P492" s="147">
        <f t="shared" si="11"/>
        <v>0</v>
      </c>
      <c r="Q492" s="147">
        <v>0.03927</v>
      </c>
      <c r="R492" s="147">
        <f t="shared" si="12"/>
        <v>0.07854</v>
      </c>
      <c r="S492" s="147">
        <v>0</v>
      </c>
      <c r="T492" s="148">
        <f t="shared" si="13"/>
        <v>0</v>
      </c>
      <c r="AR492" s="149" t="s">
        <v>201</v>
      </c>
      <c r="AT492" s="149" t="s">
        <v>197</v>
      </c>
      <c r="AU492" s="149" t="s">
        <v>81</v>
      </c>
      <c r="AY492" s="16" t="s">
        <v>195</v>
      </c>
      <c r="BE492" s="150">
        <f t="shared" si="14"/>
        <v>0</v>
      </c>
      <c r="BF492" s="150">
        <f t="shared" si="15"/>
        <v>0</v>
      </c>
      <c r="BG492" s="150">
        <f t="shared" si="16"/>
        <v>0</v>
      </c>
      <c r="BH492" s="150">
        <f t="shared" si="17"/>
        <v>0</v>
      </c>
      <c r="BI492" s="150">
        <f t="shared" si="18"/>
        <v>0</v>
      </c>
      <c r="BJ492" s="16" t="s">
        <v>79</v>
      </c>
      <c r="BK492" s="150">
        <f t="shared" si="19"/>
        <v>0</v>
      </c>
      <c r="BL492" s="16" t="s">
        <v>201</v>
      </c>
      <c r="BM492" s="149" t="s">
        <v>2198</v>
      </c>
    </row>
    <row r="493" spans="2:51" s="14" customFormat="1" ht="12">
      <c r="B493" s="166"/>
      <c r="D493" s="152" t="s">
        <v>203</v>
      </c>
      <c r="E493" s="167" t="s">
        <v>1</v>
      </c>
      <c r="F493" s="168" t="s">
        <v>362</v>
      </c>
      <c r="H493" s="167" t="s">
        <v>1</v>
      </c>
      <c r="I493" s="169"/>
      <c r="L493" s="166"/>
      <c r="M493" s="170"/>
      <c r="T493" s="171"/>
      <c r="AT493" s="167" t="s">
        <v>203</v>
      </c>
      <c r="AU493" s="167" t="s">
        <v>81</v>
      </c>
      <c r="AV493" s="14" t="s">
        <v>79</v>
      </c>
      <c r="AW493" s="14" t="s">
        <v>29</v>
      </c>
      <c r="AX493" s="14" t="s">
        <v>72</v>
      </c>
      <c r="AY493" s="167" t="s">
        <v>195</v>
      </c>
    </row>
    <row r="494" spans="2:51" s="12" customFormat="1" ht="12">
      <c r="B494" s="151"/>
      <c r="D494" s="152" t="s">
        <v>203</v>
      </c>
      <c r="E494" s="153" t="s">
        <v>1</v>
      </c>
      <c r="F494" s="154" t="s">
        <v>831</v>
      </c>
      <c r="H494" s="155">
        <v>2</v>
      </c>
      <c r="I494" s="156"/>
      <c r="L494" s="151"/>
      <c r="M494" s="157"/>
      <c r="T494" s="158"/>
      <c r="AT494" s="153" t="s">
        <v>203</v>
      </c>
      <c r="AU494" s="153" t="s">
        <v>81</v>
      </c>
      <c r="AV494" s="12" t="s">
        <v>81</v>
      </c>
      <c r="AW494" s="12" t="s">
        <v>29</v>
      </c>
      <c r="AX494" s="12" t="s">
        <v>72</v>
      </c>
      <c r="AY494" s="153" t="s">
        <v>195</v>
      </c>
    </row>
    <row r="495" spans="2:51" s="13" customFormat="1" ht="12">
      <c r="B495" s="159"/>
      <c r="D495" s="152" t="s">
        <v>203</v>
      </c>
      <c r="E495" s="160" t="s">
        <v>1</v>
      </c>
      <c r="F495" s="161" t="s">
        <v>205</v>
      </c>
      <c r="H495" s="162">
        <v>2</v>
      </c>
      <c r="I495" s="163"/>
      <c r="L495" s="159"/>
      <c r="M495" s="164"/>
      <c r="T495" s="165"/>
      <c r="AT495" s="160" t="s">
        <v>203</v>
      </c>
      <c r="AU495" s="160" t="s">
        <v>81</v>
      </c>
      <c r="AV495" s="13" t="s">
        <v>201</v>
      </c>
      <c r="AW495" s="13" t="s">
        <v>29</v>
      </c>
      <c r="AX495" s="13" t="s">
        <v>79</v>
      </c>
      <c r="AY495" s="160" t="s">
        <v>195</v>
      </c>
    </row>
    <row r="496" spans="2:65" s="1" customFormat="1" ht="16.5" customHeight="1">
      <c r="B496" s="136"/>
      <c r="C496" s="172" t="s">
        <v>724</v>
      </c>
      <c r="D496" s="172" t="s">
        <v>229</v>
      </c>
      <c r="E496" s="173" t="s">
        <v>2199</v>
      </c>
      <c r="F496" s="174" t="s">
        <v>2200</v>
      </c>
      <c r="G496" s="175" t="s">
        <v>496</v>
      </c>
      <c r="H496" s="176">
        <v>1</v>
      </c>
      <c r="I496" s="177"/>
      <c r="J496" s="178">
        <f>ROUND(I496*H496,2)</f>
        <v>0</v>
      </c>
      <c r="K496" s="179"/>
      <c r="L496" s="180"/>
      <c r="M496" s="181" t="s">
        <v>1</v>
      </c>
      <c r="N496" s="182" t="s">
        <v>37</v>
      </c>
      <c r="P496" s="147">
        <f>O496*H496</f>
        <v>0</v>
      </c>
      <c r="Q496" s="147">
        <v>0.449</v>
      </c>
      <c r="R496" s="147">
        <f>Q496*H496</f>
        <v>0.449</v>
      </c>
      <c r="S496" s="147">
        <v>0</v>
      </c>
      <c r="T496" s="148">
        <f>S496*H496</f>
        <v>0</v>
      </c>
      <c r="AR496" s="149" t="s">
        <v>233</v>
      </c>
      <c r="AT496" s="149" t="s">
        <v>229</v>
      </c>
      <c r="AU496" s="149" t="s">
        <v>81</v>
      </c>
      <c r="AY496" s="16" t="s">
        <v>195</v>
      </c>
      <c r="BE496" s="150">
        <f>IF(N496="základní",J496,0)</f>
        <v>0</v>
      </c>
      <c r="BF496" s="150">
        <f>IF(N496="snížená",J496,0)</f>
        <v>0</v>
      </c>
      <c r="BG496" s="150">
        <f>IF(N496="zákl. přenesená",J496,0)</f>
        <v>0</v>
      </c>
      <c r="BH496" s="150">
        <f>IF(N496="sníž. přenesená",J496,0)</f>
        <v>0</v>
      </c>
      <c r="BI496" s="150">
        <f>IF(N496="nulová",J496,0)</f>
        <v>0</v>
      </c>
      <c r="BJ496" s="16" t="s">
        <v>79</v>
      </c>
      <c r="BK496" s="150">
        <f>ROUND(I496*H496,2)</f>
        <v>0</v>
      </c>
      <c r="BL496" s="16" t="s">
        <v>201</v>
      </c>
      <c r="BM496" s="149" t="s">
        <v>2201</v>
      </c>
    </row>
    <row r="497" spans="2:65" s="1" customFormat="1" ht="24.2" customHeight="1">
      <c r="B497" s="136"/>
      <c r="C497" s="172" t="s">
        <v>144</v>
      </c>
      <c r="D497" s="172" t="s">
        <v>229</v>
      </c>
      <c r="E497" s="173" t="s">
        <v>2202</v>
      </c>
      <c r="F497" s="174" t="s">
        <v>2203</v>
      </c>
      <c r="G497" s="175" t="s">
        <v>496</v>
      </c>
      <c r="H497" s="176">
        <v>1</v>
      </c>
      <c r="I497" s="177"/>
      <c r="J497" s="178">
        <f>ROUND(I497*H497,2)</f>
        <v>0</v>
      </c>
      <c r="K497" s="179"/>
      <c r="L497" s="180"/>
      <c r="M497" s="181" t="s">
        <v>1</v>
      </c>
      <c r="N497" s="182" t="s">
        <v>37</v>
      </c>
      <c r="P497" s="147">
        <f>O497*H497</f>
        <v>0</v>
      </c>
      <c r="Q497" s="147">
        <v>0.5</v>
      </c>
      <c r="R497" s="147">
        <f>Q497*H497</f>
        <v>0.5</v>
      </c>
      <c r="S497" s="147">
        <v>0</v>
      </c>
      <c r="T497" s="148">
        <f>S497*H497</f>
        <v>0</v>
      </c>
      <c r="AR497" s="149" t="s">
        <v>233</v>
      </c>
      <c r="AT497" s="149" t="s">
        <v>229</v>
      </c>
      <c r="AU497" s="149" t="s">
        <v>81</v>
      </c>
      <c r="AY497" s="16" t="s">
        <v>195</v>
      </c>
      <c r="BE497" s="150">
        <f>IF(N497="základní",J497,0)</f>
        <v>0</v>
      </c>
      <c r="BF497" s="150">
        <f>IF(N497="snížená",J497,0)</f>
        <v>0</v>
      </c>
      <c r="BG497" s="150">
        <f>IF(N497="zákl. přenesená",J497,0)</f>
        <v>0</v>
      </c>
      <c r="BH497" s="150">
        <f>IF(N497="sníž. přenesená",J497,0)</f>
        <v>0</v>
      </c>
      <c r="BI497" s="150">
        <f>IF(N497="nulová",J497,0)</f>
        <v>0</v>
      </c>
      <c r="BJ497" s="16" t="s">
        <v>79</v>
      </c>
      <c r="BK497" s="150">
        <f>ROUND(I497*H497,2)</f>
        <v>0</v>
      </c>
      <c r="BL497" s="16" t="s">
        <v>201</v>
      </c>
      <c r="BM497" s="149" t="s">
        <v>2204</v>
      </c>
    </row>
    <row r="498" spans="2:65" s="1" customFormat="1" ht="16.5" customHeight="1">
      <c r="B498" s="136"/>
      <c r="C498" s="137" t="s">
        <v>734</v>
      </c>
      <c r="D498" s="137" t="s">
        <v>197</v>
      </c>
      <c r="E498" s="138" t="s">
        <v>2205</v>
      </c>
      <c r="F498" s="139" t="s">
        <v>2206</v>
      </c>
      <c r="G498" s="140" t="s">
        <v>496</v>
      </c>
      <c r="H498" s="141">
        <v>2</v>
      </c>
      <c r="I498" s="142"/>
      <c r="J498" s="143">
        <f>ROUND(I498*H498,2)</f>
        <v>0</v>
      </c>
      <c r="K498" s="144"/>
      <c r="L498" s="31"/>
      <c r="M498" s="145" t="s">
        <v>1</v>
      </c>
      <c r="N498" s="146" t="s">
        <v>37</v>
      </c>
      <c r="P498" s="147">
        <f>O498*H498</f>
        <v>0</v>
      </c>
      <c r="Q498" s="147">
        <v>2.11676</v>
      </c>
      <c r="R498" s="147">
        <f>Q498*H498</f>
        <v>4.23352</v>
      </c>
      <c r="S498" s="147">
        <v>0</v>
      </c>
      <c r="T498" s="148">
        <f>S498*H498</f>
        <v>0</v>
      </c>
      <c r="AR498" s="149" t="s">
        <v>201</v>
      </c>
      <c r="AT498" s="149" t="s">
        <v>197</v>
      </c>
      <c r="AU498" s="149" t="s">
        <v>81</v>
      </c>
      <c r="AY498" s="16" t="s">
        <v>195</v>
      </c>
      <c r="BE498" s="150">
        <f>IF(N498="základní",J498,0)</f>
        <v>0</v>
      </c>
      <c r="BF498" s="150">
        <f>IF(N498="snížená",J498,0)</f>
        <v>0</v>
      </c>
      <c r="BG498" s="150">
        <f>IF(N498="zákl. přenesená",J498,0)</f>
        <v>0</v>
      </c>
      <c r="BH498" s="150">
        <f>IF(N498="sníž. přenesená",J498,0)</f>
        <v>0</v>
      </c>
      <c r="BI498" s="150">
        <f>IF(N498="nulová",J498,0)</f>
        <v>0</v>
      </c>
      <c r="BJ498" s="16" t="s">
        <v>79</v>
      </c>
      <c r="BK498" s="150">
        <f>ROUND(I498*H498,2)</f>
        <v>0</v>
      </c>
      <c r="BL498" s="16" t="s">
        <v>201</v>
      </c>
      <c r="BM498" s="149" t="s">
        <v>2207</v>
      </c>
    </row>
    <row r="499" spans="2:51" s="12" customFormat="1" ht="12">
      <c r="B499" s="151"/>
      <c r="D499" s="152" t="s">
        <v>203</v>
      </c>
      <c r="E499" s="153" t="s">
        <v>1</v>
      </c>
      <c r="F499" s="154" t="s">
        <v>2208</v>
      </c>
      <c r="H499" s="155">
        <v>2</v>
      </c>
      <c r="I499" s="156"/>
      <c r="L499" s="151"/>
      <c r="M499" s="157"/>
      <c r="T499" s="158"/>
      <c r="AT499" s="153" t="s">
        <v>203</v>
      </c>
      <c r="AU499" s="153" t="s">
        <v>81</v>
      </c>
      <c r="AV499" s="12" t="s">
        <v>81</v>
      </c>
      <c r="AW499" s="12" t="s">
        <v>29</v>
      </c>
      <c r="AX499" s="12" t="s">
        <v>72</v>
      </c>
      <c r="AY499" s="153" t="s">
        <v>195</v>
      </c>
    </row>
    <row r="500" spans="2:51" s="13" customFormat="1" ht="12">
      <c r="B500" s="159"/>
      <c r="D500" s="152" t="s">
        <v>203</v>
      </c>
      <c r="E500" s="160" t="s">
        <v>1</v>
      </c>
      <c r="F500" s="161" t="s">
        <v>205</v>
      </c>
      <c r="H500" s="162">
        <v>2</v>
      </c>
      <c r="I500" s="163"/>
      <c r="L500" s="159"/>
      <c r="M500" s="164"/>
      <c r="T500" s="165"/>
      <c r="AT500" s="160" t="s">
        <v>203</v>
      </c>
      <c r="AU500" s="160" t="s">
        <v>81</v>
      </c>
      <c r="AV500" s="13" t="s">
        <v>201</v>
      </c>
      <c r="AW500" s="13" t="s">
        <v>29</v>
      </c>
      <c r="AX500" s="13" t="s">
        <v>79</v>
      </c>
      <c r="AY500" s="160" t="s">
        <v>195</v>
      </c>
    </row>
    <row r="501" spans="2:65" s="1" customFormat="1" ht="24.2" customHeight="1">
      <c r="B501" s="136"/>
      <c r="C501" s="137" t="s">
        <v>739</v>
      </c>
      <c r="D501" s="137" t="s">
        <v>197</v>
      </c>
      <c r="E501" s="138" t="s">
        <v>1382</v>
      </c>
      <c r="F501" s="139" t="s">
        <v>1383</v>
      </c>
      <c r="G501" s="140" t="s">
        <v>496</v>
      </c>
      <c r="H501" s="141">
        <v>184</v>
      </c>
      <c r="I501" s="142"/>
      <c r="J501" s="143">
        <f>ROUND(I501*H501,2)</f>
        <v>0</v>
      </c>
      <c r="K501" s="144"/>
      <c r="L501" s="31"/>
      <c r="M501" s="145" t="s">
        <v>1</v>
      </c>
      <c r="N501" s="146" t="s">
        <v>37</v>
      </c>
      <c r="P501" s="147">
        <f>O501*H501</f>
        <v>0</v>
      </c>
      <c r="Q501" s="147">
        <v>0.21734</v>
      </c>
      <c r="R501" s="147">
        <f>Q501*H501</f>
        <v>39.99056</v>
      </c>
      <c r="S501" s="147">
        <v>0</v>
      </c>
      <c r="T501" s="148">
        <f>S501*H501</f>
        <v>0</v>
      </c>
      <c r="AR501" s="149" t="s">
        <v>201</v>
      </c>
      <c r="AT501" s="149" t="s">
        <v>197</v>
      </c>
      <c r="AU501" s="149" t="s">
        <v>81</v>
      </c>
      <c r="AY501" s="16" t="s">
        <v>195</v>
      </c>
      <c r="BE501" s="150">
        <f>IF(N501="základní",J501,0)</f>
        <v>0</v>
      </c>
      <c r="BF501" s="150">
        <f>IF(N501="snížená",J501,0)</f>
        <v>0</v>
      </c>
      <c r="BG501" s="150">
        <f>IF(N501="zákl. přenesená",J501,0)</f>
        <v>0</v>
      </c>
      <c r="BH501" s="150">
        <f>IF(N501="sníž. přenesená",J501,0)</f>
        <v>0</v>
      </c>
      <c r="BI501" s="150">
        <f>IF(N501="nulová",J501,0)</f>
        <v>0</v>
      </c>
      <c r="BJ501" s="16" t="s">
        <v>79</v>
      </c>
      <c r="BK501" s="150">
        <f>ROUND(I501*H501,2)</f>
        <v>0</v>
      </c>
      <c r="BL501" s="16" t="s">
        <v>201</v>
      </c>
      <c r="BM501" s="149" t="s">
        <v>2209</v>
      </c>
    </row>
    <row r="502" spans="2:51" s="14" customFormat="1" ht="12">
      <c r="B502" s="166"/>
      <c r="D502" s="152" t="s">
        <v>203</v>
      </c>
      <c r="E502" s="167" t="s">
        <v>1</v>
      </c>
      <c r="F502" s="168" t="s">
        <v>362</v>
      </c>
      <c r="H502" s="167" t="s">
        <v>1</v>
      </c>
      <c r="I502" s="169"/>
      <c r="L502" s="166"/>
      <c r="M502" s="170"/>
      <c r="T502" s="171"/>
      <c r="AT502" s="167" t="s">
        <v>203</v>
      </c>
      <c r="AU502" s="167" t="s">
        <v>81</v>
      </c>
      <c r="AV502" s="14" t="s">
        <v>79</v>
      </c>
      <c r="AW502" s="14" t="s">
        <v>29</v>
      </c>
      <c r="AX502" s="14" t="s">
        <v>72</v>
      </c>
      <c r="AY502" s="167" t="s">
        <v>195</v>
      </c>
    </row>
    <row r="503" spans="2:51" s="12" customFormat="1" ht="12">
      <c r="B503" s="151"/>
      <c r="D503" s="152" t="s">
        <v>203</v>
      </c>
      <c r="E503" s="153" t="s">
        <v>1</v>
      </c>
      <c r="F503" s="154" t="s">
        <v>2210</v>
      </c>
      <c r="H503" s="155">
        <v>184</v>
      </c>
      <c r="I503" s="156"/>
      <c r="L503" s="151"/>
      <c r="M503" s="157"/>
      <c r="T503" s="158"/>
      <c r="AT503" s="153" t="s">
        <v>203</v>
      </c>
      <c r="AU503" s="153" t="s">
        <v>81</v>
      </c>
      <c r="AV503" s="12" t="s">
        <v>81</v>
      </c>
      <c r="AW503" s="12" t="s">
        <v>29</v>
      </c>
      <c r="AX503" s="12" t="s">
        <v>72</v>
      </c>
      <c r="AY503" s="153" t="s">
        <v>195</v>
      </c>
    </row>
    <row r="504" spans="2:51" s="13" customFormat="1" ht="12">
      <c r="B504" s="159"/>
      <c r="D504" s="152" t="s">
        <v>203</v>
      </c>
      <c r="E504" s="160" t="s">
        <v>1</v>
      </c>
      <c r="F504" s="161" t="s">
        <v>205</v>
      </c>
      <c r="H504" s="162">
        <v>184</v>
      </c>
      <c r="I504" s="163"/>
      <c r="L504" s="159"/>
      <c r="M504" s="164"/>
      <c r="T504" s="165"/>
      <c r="AT504" s="160" t="s">
        <v>203</v>
      </c>
      <c r="AU504" s="160" t="s">
        <v>81</v>
      </c>
      <c r="AV504" s="13" t="s">
        <v>201</v>
      </c>
      <c r="AW504" s="13" t="s">
        <v>29</v>
      </c>
      <c r="AX504" s="13" t="s">
        <v>79</v>
      </c>
      <c r="AY504" s="160" t="s">
        <v>195</v>
      </c>
    </row>
    <row r="505" spans="2:65" s="1" customFormat="1" ht="24.2" customHeight="1">
      <c r="B505" s="136"/>
      <c r="C505" s="172" t="s">
        <v>744</v>
      </c>
      <c r="D505" s="172" t="s">
        <v>229</v>
      </c>
      <c r="E505" s="173" t="s">
        <v>2211</v>
      </c>
      <c r="F505" s="174" t="s">
        <v>2212</v>
      </c>
      <c r="G505" s="175" t="s">
        <v>496</v>
      </c>
      <c r="H505" s="176">
        <v>184</v>
      </c>
      <c r="I505" s="177"/>
      <c r="J505" s="178">
        <f>ROUND(I505*H505,2)</f>
        <v>0</v>
      </c>
      <c r="K505" s="179"/>
      <c r="L505" s="180"/>
      <c r="M505" s="181" t="s">
        <v>1</v>
      </c>
      <c r="N505" s="182" t="s">
        <v>37</v>
      </c>
      <c r="P505" s="147">
        <f>O505*H505</f>
        <v>0</v>
      </c>
      <c r="Q505" s="147">
        <v>0.162</v>
      </c>
      <c r="R505" s="147">
        <f>Q505*H505</f>
        <v>29.808</v>
      </c>
      <c r="S505" s="147">
        <v>0</v>
      </c>
      <c r="T505" s="148">
        <f>S505*H505</f>
        <v>0</v>
      </c>
      <c r="AR505" s="149" t="s">
        <v>233</v>
      </c>
      <c r="AT505" s="149" t="s">
        <v>229</v>
      </c>
      <c r="AU505" s="149" t="s">
        <v>81</v>
      </c>
      <c r="AY505" s="16" t="s">
        <v>195</v>
      </c>
      <c r="BE505" s="150">
        <f>IF(N505="základní",J505,0)</f>
        <v>0</v>
      </c>
      <c r="BF505" s="150">
        <f>IF(N505="snížená",J505,0)</f>
        <v>0</v>
      </c>
      <c r="BG505" s="150">
        <f>IF(N505="zákl. přenesená",J505,0)</f>
        <v>0</v>
      </c>
      <c r="BH505" s="150">
        <f>IF(N505="sníž. přenesená",J505,0)</f>
        <v>0</v>
      </c>
      <c r="BI505" s="150">
        <f>IF(N505="nulová",J505,0)</f>
        <v>0</v>
      </c>
      <c r="BJ505" s="16" t="s">
        <v>79</v>
      </c>
      <c r="BK505" s="150">
        <f>ROUND(I505*H505,2)</f>
        <v>0</v>
      </c>
      <c r="BL505" s="16" t="s">
        <v>201</v>
      </c>
      <c r="BM505" s="149" t="s">
        <v>2213</v>
      </c>
    </row>
    <row r="506" spans="2:65" s="1" customFormat="1" ht="24.2" customHeight="1">
      <c r="B506" s="136"/>
      <c r="C506" s="137" t="s">
        <v>749</v>
      </c>
      <c r="D506" s="137" t="s">
        <v>197</v>
      </c>
      <c r="E506" s="138" t="s">
        <v>2214</v>
      </c>
      <c r="F506" s="139" t="s">
        <v>2215</v>
      </c>
      <c r="G506" s="140" t="s">
        <v>496</v>
      </c>
      <c r="H506" s="141">
        <v>20</v>
      </c>
      <c r="I506" s="142"/>
      <c r="J506" s="143">
        <f>ROUND(I506*H506,2)</f>
        <v>0</v>
      </c>
      <c r="K506" s="144"/>
      <c r="L506" s="31"/>
      <c r="M506" s="145" t="s">
        <v>1</v>
      </c>
      <c r="N506" s="146" t="s">
        <v>37</v>
      </c>
      <c r="P506" s="147">
        <f>O506*H506</f>
        <v>0</v>
      </c>
      <c r="Q506" s="147">
        <v>0.00066</v>
      </c>
      <c r="R506" s="147">
        <f>Q506*H506</f>
        <v>0.0132</v>
      </c>
      <c r="S506" s="147">
        <v>0</v>
      </c>
      <c r="T506" s="148">
        <f>S506*H506</f>
        <v>0</v>
      </c>
      <c r="AR506" s="149" t="s">
        <v>201</v>
      </c>
      <c r="AT506" s="149" t="s">
        <v>197</v>
      </c>
      <c r="AU506" s="149" t="s">
        <v>81</v>
      </c>
      <c r="AY506" s="16" t="s">
        <v>195</v>
      </c>
      <c r="BE506" s="150">
        <f>IF(N506="základní",J506,0)</f>
        <v>0</v>
      </c>
      <c r="BF506" s="150">
        <f>IF(N506="snížená",J506,0)</f>
        <v>0</v>
      </c>
      <c r="BG506" s="150">
        <f>IF(N506="zákl. přenesená",J506,0)</f>
        <v>0</v>
      </c>
      <c r="BH506" s="150">
        <f>IF(N506="sníž. přenesená",J506,0)</f>
        <v>0</v>
      </c>
      <c r="BI506" s="150">
        <f>IF(N506="nulová",J506,0)</f>
        <v>0</v>
      </c>
      <c r="BJ506" s="16" t="s">
        <v>79</v>
      </c>
      <c r="BK506" s="150">
        <f>ROUND(I506*H506,2)</f>
        <v>0</v>
      </c>
      <c r="BL506" s="16" t="s">
        <v>201</v>
      </c>
      <c r="BM506" s="149" t="s">
        <v>2216</v>
      </c>
    </row>
    <row r="507" spans="2:65" s="1" customFormat="1" ht="21.75" customHeight="1">
      <c r="B507" s="136"/>
      <c r="C507" s="137" t="s">
        <v>754</v>
      </c>
      <c r="D507" s="137" t="s">
        <v>197</v>
      </c>
      <c r="E507" s="138" t="s">
        <v>2217</v>
      </c>
      <c r="F507" s="139" t="s">
        <v>2218</v>
      </c>
      <c r="G507" s="140" t="s">
        <v>496</v>
      </c>
      <c r="H507" s="141">
        <v>4</v>
      </c>
      <c r="I507" s="142"/>
      <c r="J507" s="143">
        <f>ROUND(I507*H507,2)</f>
        <v>0</v>
      </c>
      <c r="K507" s="144"/>
      <c r="L507" s="31"/>
      <c r="M507" s="145" t="s">
        <v>1</v>
      </c>
      <c r="N507" s="146" t="s">
        <v>37</v>
      </c>
      <c r="P507" s="147">
        <f>O507*H507</f>
        <v>0</v>
      </c>
      <c r="Q507" s="147">
        <v>0.00266</v>
      </c>
      <c r="R507" s="147">
        <f>Q507*H507</f>
        <v>0.01064</v>
      </c>
      <c r="S507" s="147">
        <v>0</v>
      </c>
      <c r="T507" s="148">
        <f>S507*H507</f>
        <v>0</v>
      </c>
      <c r="AR507" s="149" t="s">
        <v>201</v>
      </c>
      <c r="AT507" s="149" t="s">
        <v>197</v>
      </c>
      <c r="AU507" s="149" t="s">
        <v>81</v>
      </c>
      <c r="AY507" s="16" t="s">
        <v>195</v>
      </c>
      <c r="BE507" s="150">
        <f>IF(N507="základní",J507,0)</f>
        <v>0</v>
      </c>
      <c r="BF507" s="150">
        <f>IF(N507="snížená",J507,0)</f>
        <v>0</v>
      </c>
      <c r="BG507" s="150">
        <f>IF(N507="zákl. přenesená",J507,0)</f>
        <v>0</v>
      </c>
      <c r="BH507" s="150">
        <f>IF(N507="sníž. přenesená",J507,0)</f>
        <v>0</v>
      </c>
      <c r="BI507" s="150">
        <f>IF(N507="nulová",J507,0)</f>
        <v>0</v>
      </c>
      <c r="BJ507" s="16" t="s">
        <v>79</v>
      </c>
      <c r="BK507" s="150">
        <f>ROUND(I507*H507,2)</f>
        <v>0</v>
      </c>
      <c r="BL507" s="16" t="s">
        <v>201</v>
      </c>
      <c r="BM507" s="149" t="s">
        <v>2219</v>
      </c>
    </row>
    <row r="508" spans="2:63" s="11" customFormat="1" ht="22.9" customHeight="1">
      <c r="B508" s="124"/>
      <c r="D508" s="125" t="s">
        <v>71</v>
      </c>
      <c r="E508" s="134" t="s">
        <v>252</v>
      </c>
      <c r="F508" s="134" t="s">
        <v>503</v>
      </c>
      <c r="I508" s="127"/>
      <c r="J508" s="135">
        <f>BK508</f>
        <v>0</v>
      </c>
      <c r="L508" s="124"/>
      <c r="M508" s="129"/>
      <c r="P508" s="130">
        <f>SUM(P509:P517)</f>
        <v>0</v>
      </c>
      <c r="R508" s="130">
        <f>SUM(R509:R517)</f>
        <v>0.45680000000000004</v>
      </c>
      <c r="T508" s="131">
        <f>SUM(T509:T517)</f>
        <v>0</v>
      </c>
      <c r="AR508" s="125" t="s">
        <v>79</v>
      </c>
      <c r="AT508" s="132" t="s">
        <v>71</v>
      </c>
      <c r="AU508" s="132" t="s">
        <v>79</v>
      </c>
      <c r="AY508" s="125" t="s">
        <v>195</v>
      </c>
      <c r="BK508" s="133">
        <f>SUM(BK509:BK517)</f>
        <v>0</v>
      </c>
    </row>
    <row r="509" spans="2:65" s="1" customFormat="1" ht="24.2" customHeight="1">
      <c r="B509" s="136"/>
      <c r="C509" s="137" t="s">
        <v>759</v>
      </c>
      <c r="D509" s="137" t="s">
        <v>197</v>
      </c>
      <c r="E509" s="138" t="s">
        <v>2220</v>
      </c>
      <c r="F509" s="139" t="s">
        <v>2221</v>
      </c>
      <c r="G509" s="140" t="s">
        <v>223</v>
      </c>
      <c r="H509" s="141">
        <v>9136</v>
      </c>
      <c r="I509" s="142"/>
      <c r="J509" s="143">
        <f>ROUND(I509*H509,2)</f>
        <v>0</v>
      </c>
      <c r="K509" s="144"/>
      <c r="L509" s="31"/>
      <c r="M509" s="145" t="s">
        <v>1</v>
      </c>
      <c r="N509" s="146" t="s">
        <v>37</v>
      </c>
      <c r="P509" s="147">
        <f>O509*H509</f>
        <v>0</v>
      </c>
      <c r="Q509" s="147">
        <v>0</v>
      </c>
      <c r="R509" s="147">
        <f>Q509*H509</f>
        <v>0</v>
      </c>
      <c r="S509" s="147">
        <v>0</v>
      </c>
      <c r="T509" s="148">
        <f>S509*H509</f>
        <v>0</v>
      </c>
      <c r="AR509" s="149" t="s">
        <v>201</v>
      </c>
      <c r="AT509" s="149" t="s">
        <v>197</v>
      </c>
      <c r="AU509" s="149" t="s">
        <v>81</v>
      </c>
      <c r="AY509" s="16" t="s">
        <v>195</v>
      </c>
      <c r="BE509" s="150">
        <f>IF(N509="základní",J509,0)</f>
        <v>0</v>
      </c>
      <c r="BF509" s="150">
        <f>IF(N509="snížená",J509,0)</f>
        <v>0</v>
      </c>
      <c r="BG509" s="150">
        <f>IF(N509="zákl. přenesená",J509,0)</f>
        <v>0</v>
      </c>
      <c r="BH509" s="150">
        <f>IF(N509="sníž. přenesená",J509,0)</f>
        <v>0</v>
      </c>
      <c r="BI509" s="150">
        <f>IF(N509="nulová",J509,0)</f>
        <v>0</v>
      </c>
      <c r="BJ509" s="16" t="s">
        <v>79</v>
      </c>
      <c r="BK509" s="150">
        <f>ROUND(I509*H509,2)</f>
        <v>0</v>
      </c>
      <c r="BL509" s="16" t="s">
        <v>201</v>
      </c>
      <c r="BM509" s="149" t="s">
        <v>2222</v>
      </c>
    </row>
    <row r="510" spans="2:51" s="12" customFormat="1" ht="12">
      <c r="B510" s="151"/>
      <c r="D510" s="152" t="s">
        <v>203</v>
      </c>
      <c r="E510" s="153" t="s">
        <v>1</v>
      </c>
      <c r="F510" s="154" t="s">
        <v>2223</v>
      </c>
      <c r="H510" s="155">
        <v>9136</v>
      </c>
      <c r="I510" s="156"/>
      <c r="L510" s="151"/>
      <c r="M510" s="157"/>
      <c r="T510" s="158"/>
      <c r="AT510" s="153" t="s">
        <v>203</v>
      </c>
      <c r="AU510" s="153" t="s">
        <v>81</v>
      </c>
      <c r="AV510" s="12" t="s">
        <v>81</v>
      </c>
      <c r="AW510" s="12" t="s">
        <v>29</v>
      </c>
      <c r="AX510" s="12" t="s">
        <v>72</v>
      </c>
      <c r="AY510" s="153" t="s">
        <v>195</v>
      </c>
    </row>
    <row r="511" spans="2:51" s="13" customFormat="1" ht="12">
      <c r="B511" s="159"/>
      <c r="D511" s="152" t="s">
        <v>203</v>
      </c>
      <c r="E511" s="160" t="s">
        <v>1</v>
      </c>
      <c r="F511" s="161" t="s">
        <v>205</v>
      </c>
      <c r="H511" s="162">
        <v>9136</v>
      </c>
      <c r="I511" s="163"/>
      <c r="L511" s="159"/>
      <c r="M511" s="164"/>
      <c r="T511" s="165"/>
      <c r="AT511" s="160" t="s">
        <v>203</v>
      </c>
      <c r="AU511" s="160" t="s">
        <v>81</v>
      </c>
      <c r="AV511" s="13" t="s">
        <v>201</v>
      </c>
      <c r="AW511" s="13" t="s">
        <v>29</v>
      </c>
      <c r="AX511" s="13" t="s">
        <v>79</v>
      </c>
      <c r="AY511" s="160" t="s">
        <v>195</v>
      </c>
    </row>
    <row r="512" spans="2:65" s="1" customFormat="1" ht="24.2" customHeight="1">
      <c r="B512" s="136"/>
      <c r="C512" s="137" t="s">
        <v>764</v>
      </c>
      <c r="D512" s="137" t="s">
        <v>197</v>
      </c>
      <c r="E512" s="138" t="s">
        <v>2224</v>
      </c>
      <c r="F512" s="139" t="s">
        <v>2225</v>
      </c>
      <c r="G512" s="140" t="s">
        <v>223</v>
      </c>
      <c r="H512" s="141">
        <v>9136</v>
      </c>
      <c r="I512" s="142"/>
      <c r="J512" s="143">
        <f>ROUND(I512*H512,2)</f>
        <v>0</v>
      </c>
      <c r="K512" s="144"/>
      <c r="L512" s="31"/>
      <c r="M512" s="145" t="s">
        <v>1</v>
      </c>
      <c r="N512" s="146" t="s">
        <v>37</v>
      </c>
      <c r="P512" s="147">
        <f>O512*H512</f>
        <v>0</v>
      </c>
      <c r="Q512" s="147">
        <v>5E-05</v>
      </c>
      <c r="R512" s="147">
        <f>Q512*H512</f>
        <v>0.45680000000000004</v>
      </c>
      <c r="S512" s="147">
        <v>0</v>
      </c>
      <c r="T512" s="148">
        <f>S512*H512</f>
        <v>0</v>
      </c>
      <c r="AR512" s="149" t="s">
        <v>201</v>
      </c>
      <c r="AT512" s="149" t="s">
        <v>197</v>
      </c>
      <c r="AU512" s="149" t="s">
        <v>81</v>
      </c>
      <c r="AY512" s="16" t="s">
        <v>195</v>
      </c>
      <c r="BE512" s="150">
        <f>IF(N512="základní",J512,0)</f>
        <v>0</v>
      </c>
      <c r="BF512" s="150">
        <f>IF(N512="snížená",J512,0)</f>
        <v>0</v>
      </c>
      <c r="BG512" s="150">
        <f>IF(N512="zákl. přenesená",J512,0)</f>
        <v>0</v>
      </c>
      <c r="BH512" s="150">
        <f>IF(N512="sníž. přenesená",J512,0)</f>
        <v>0</v>
      </c>
      <c r="BI512" s="150">
        <f>IF(N512="nulová",J512,0)</f>
        <v>0</v>
      </c>
      <c r="BJ512" s="16" t="s">
        <v>79</v>
      </c>
      <c r="BK512" s="150">
        <f>ROUND(I512*H512,2)</f>
        <v>0</v>
      </c>
      <c r="BL512" s="16" t="s">
        <v>201</v>
      </c>
      <c r="BM512" s="149" t="s">
        <v>2226</v>
      </c>
    </row>
    <row r="513" spans="2:51" s="12" customFormat="1" ht="12">
      <c r="B513" s="151"/>
      <c r="D513" s="152" t="s">
        <v>203</v>
      </c>
      <c r="E513" s="153" t="s">
        <v>1</v>
      </c>
      <c r="F513" s="154" t="s">
        <v>2223</v>
      </c>
      <c r="H513" s="155">
        <v>9136</v>
      </c>
      <c r="I513" s="156"/>
      <c r="L513" s="151"/>
      <c r="M513" s="157"/>
      <c r="T513" s="158"/>
      <c r="AT513" s="153" t="s">
        <v>203</v>
      </c>
      <c r="AU513" s="153" t="s">
        <v>81</v>
      </c>
      <c r="AV513" s="12" t="s">
        <v>81</v>
      </c>
      <c r="AW513" s="12" t="s">
        <v>29</v>
      </c>
      <c r="AX513" s="12" t="s">
        <v>72</v>
      </c>
      <c r="AY513" s="153" t="s">
        <v>195</v>
      </c>
    </row>
    <row r="514" spans="2:51" s="13" customFormat="1" ht="12">
      <c r="B514" s="159"/>
      <c r="D514" s="152" t="s">
        <v>203</v>
      </c>
      <c r="E514" s="160" t="s">
        <v>1</v>
      </c>
      <c r="F514" s="161" t="s">
        <v>205</v>
      </c>
      <c r="H514" s="162">
        <v>9136</v>
      </c>
      <c r="I514" s="163"/>
      <c r="L514" s="159"/>
      <c r="M514" s="164"/>
      <c r="T514" s="165"/>
      <c r="AT514" s="160" t="s">
        <v>203</v>
      </c>
      <c r="AU514" s="160" t="s">
        <v>81</v>
      </c>
      <c r="AV514" s="13" t="s">
        <v>201</v>
      </c>
      <c r="AW514" s="13" t="s">
        <v>29</v>
      </c>
      <c r="AX514" s="13" t="s">
        <v>79</v>
      </c>
      <c r="AY514" s="160" t="s">
        <v>195</v>
      </c>
    </row>
    <row r="515" spans="2:65" s="1" customFormat="1" ht="16.5" customHeight="1">
      <c r="B515" s="136"/>
      <c r="C515" s="137" t="s">
        <v>769</v>
      </c>
      <c r="D515" s="137" t="s">
        <v>197</v>
      </c>
      <c r="E515" s="138" t="s">
        <v>2227</v>
      </c>
      <c r="F515" s="139" t="s">
        <v>2228</v>
      </c>
      <c r="G515" s="140" t="s">
        <v>223</v>
      </c>
      <c r="H515" s="141">
        <v>9136</v>
      </c>
      <c r="I515" s="142"/>
      <c r="J515" s="143">
        <f>ROUND(I515*H515,2)</f>
        <v>0</v>
      </c>
      <c r="K515" s="144"/>
      <c r="L515" s="31"/>
      <c r="M515" s="145" t="s">
        <v>1</v>
      </c>
      <c r="N515" s="146" t="s">
        <v>37</v>
      </c>
      <c r="P515" s="147">
        <f>O515*H515</f>
        <v>0</v>
      </c>
      <c r="Q515" s="147">
        <v>0</v>
      </c>
      <c r="R515" s="147">
        <f>Q515*H515</f>
        <v>0</v>
      </c>
      <c r="S515" s="147">
        <v>0</v>
      </c>
      <c r="T515" s="148">
        <f>S515*H515</f>
        <v>0</v>
      </c>
      <c r="AR515" s="149" t="s">
        <v>201</v>
      </c>
      <c r="AT515" s="149" t="s">
        <v>197</v>
      </c>
      <c r="AU515" s="149" t="s">
        <v>81</v>
      </c>
      <c r="AY515" s="16" t="s">
        <v>195</v>
      </c>
      <c r="BE515" s="150">
        <f>IF(N515="základní",J515,0)</f>
        <v>0</v>
      </c>
      <c r="BF515" s="150">
        <f>IF(N515="snížená",J515,0)</f>
        <v>0</v>
      </c>
      <c r="BG515" s="150">
        <f>IF(N515="zákl. přenesená",J515,0)</f>
        <v>0</v>
      </c>
      <c r="BH515" s="150">
        <f>IF(N515="sníž. přenesená",J515,0)</f>
        <v>0</v>
      </c>
      <c r="BI515" s="150">
        <f>IF(N515="nulová",J515,0)</f>
        <v>0</v>
      </c>
      <c r="BJ515" s="16" t="s">
        <v>79</v>
      </c>
      <c r="BK515" s="150">
        <f>ROUND(I515*H515,2)</f>
        <v>0</v>
      </c>
      <c r="BL515" s="16" t="s">
        <v>201</v>
      </c>
      <c r="BM515" s="149" t="s">
        <v>2229</v>
      </c>
    </row>
    <row r="516" spans="2:51" s="12" customFormat="1" ht="12">
      <c r="B516" s="151"/>
      <c r="D516" s="152" t="s">
        <v>203</v>
      </c>
      <c r="E516" s="153" t="s">
        <v>1</v>
      </c>
      <c r="F516" s="154" t="s">
        <v>2223</v>
      </c>
      <c r="H516" s="155">
        <v>9136</v>
      </c>
      <c r="I516" s="156"/>
      <c r="L516" s="151"/>
      <c r="M516" s="157"/>
      <c r="T516" s="158"/>
      <c r="AT516" s="153" t="s">
        <v>203</v>
      </c>
      <c r="AU516" s="153" t="s">
        <v>81</v>
      </c>
      <c r="AV516" s="12" t="s">
        <v>81</v>
      </c>
      <c r="AW516" s="12" t="s">
        <v>29</v>
      </c>
      <c r="AX516" s="12" t="s">
        <v>72</v>
      </c>
      <c r="AY516" s="153" t="s">
        <v>195</v>
      </c>
    </row>
    <row r="517" spans="2:51" s="13" customFormat="1" ht="12">
      <c r="B517" s="159"/>
      <c r="D517" s="152" t="s">
        <v>203</v>
      </c>
      <c r="E517" s="160" t="s">
        <v>1</v>
      </c>
      <c r="F517" s="161" t="s">
        <v>205</v>
      </c>
      <c r="H517" s="162">
        <v>9136</v>
      </c>
      <c r="I517" s="163"/>
      <c r="L517" s="159"/>
      <c r="M517" s="164"/>
      <c r="T517" s="165"/>
      <c r="AT517" s="160" t="s">
        <v>203</v>
      </c>
      <c r="AU517" s="160" t="s">
        <v>81</v>
      </c>
      <c r="AV517" s="13" t="s">
        <v>201</v>
      </c>
      <c r="AW517" s="13" t="s">
        <v>29</v>
      </c>
      <c r="AX517" s="13" t="s">
        <v>79</v>
      </c>
      <c r="AY517" s="160" t="s">
        <v>195</v>
      </c>
    </row>
    <row r="518" spans="2:63" s="11" customFormat="1" ht="22.9" customHeight="1">
      <c r="B518" s="124"/>
      <c r="D518" s="125" t="s">
        <v>71</v>
      </c>
      <c r="E518" s="134" t="s">
        <v>2230</v>
      </c>
      <c r="F518" s="134" t="s">
        <v>2231</v>
      </c>
      <c r="I518" s="127"/>
      <c r="J518" s="135">
        <f>BK518</f>
        <v>0</v>
      </c>
      <c r="L518" s="124"/>
      <c r="M518" s="129"/>
      <c r="P518" s="130">
        <f>SUM(P519:P534)</f>
        <v>0</v>
      </c>
      <c r="R518" s="130">
        <f>SUM(R519:R534)</f>
        <v>0</v>
      </c>
      <c r="T518" s="131">
        <f>SUM(T519:T534)</f>
        <v>0</v>
      </c>
      <c r="AR518" s="125" t="s">
        <v>79</v>
      </c>
      <c r="AT518" s="132" t="s">
        <v>71</v>
      </c>
      <c r="AU518" s="132" t="s">
        <v>79</v>
      </c>
      <c r="AY518" s="125" t="s">
        <v>195</v>
      </c>
      <c r="BK518" s="133">
        <f>SUM(BK519:BK534)</f>
        <v>0</v>
      </c>
    </row>
    <row r="519" spans="2:65" s="1" customFormat="1" ht="21.75" customHeight="1">
      <c r="B519" s="136"/>
      <c r="C519" s="137" t="s">
        <v>774</v>
      </c>
      <c r="D519" s="137" t="s">
        <v>197</v>
      </c>
      <c r="E519" s="138" t="s">
        <v>2232</v>
      </c>
      <c r="F519" s="139" t="s">
        <v>2233</v>
      </c>
      <c r="G519" s="140" t="s">
        <v>232</v>
      </c>
      <c r="H519" s="141">
        <v>2319.24</v>
      </c>
      <c r="I519" s="142"/>
      <c r="J519" s="143">
        <f>ROUND(I519*H519,2)</f>
        <v>0</v>
      </c>
      <c r="K519" s="144"/>
      <c r="L519" s="31"/>
      <c r="M519" s="145" t="s">
        <v>1</v>
      </c>
      <c r="N519" s="146" t="s">
        <v>37</v>
      </c>
      <c r="P519" s="147">
        <f>O519*H519</f>
        <v>0</v>
      </c>
      <c r="Q519" s="147">
        <v>0</v>
      </c>
      <c r="R519" s="147">
        <f>Q519*H519</f>
        <v>0</v>
      </c>
      <c r="S519" s="147">
        <v>0</v>
      </c>
      <c r="T519" s="148">
        <f>S519*H519</f>
        <v>0</v>
      </c>
      <c r="AR519" s="149" t="s">
        <v>201</v>
      </c>
      <c r="AT519" s="149" t="s">
        <v>197</v>
      </c>
      <c r="AU519" s="149" t="s">
        <v>81</v>
      </c>
      <c r="AY519" s="16" t="s">
        <v>195</v>
      </c>
      <c r="BE519" s="150">
        <f>IF(N519="základní",J519,0)</f>
        <v>0</v>
      </c>
      <c r="BF519" s="150">
        <f>IF(N519="snížená",J519,0)</f>
        <v>0</v>
      </c>
      <c r="BG519" s="150">
        <f>IF(N519="zákl. přenesená",J519,0)</f>
        <v>0</v>
      </c>
      <c r="BH519" s="150">
        <f>IF(N519="sníž. přenesená",J519,0)</f>
        <v>0</v>
      </c>
      <c r="BI519" s="150">
        <f>IF(N519="nulová",J519,0)</f>
        <v>0</v>
      </c>
      <c r="BJ519" s="16" t="s">
        <v>79</v>
      </c>
      <c r="BK519" s="150">
        <f>ROUND(I519*H519,2)</f>
        <v>0</v>
      </c>
      <c r="BL519" s="16" t="s">
        <v>201</v>
      </c>
      <c r="BM519" s="149" t="s">
        <v>2234</v>
      </c>
    </row>
    <row r="520" spans="2:51" s="12" customFormat="1" ht="12">
      <c r="B520" s="151"/>
      <c r="D520" s="152" t="s">
        <v>203</v>
      </c>
      <c r="E520" s="153" t="s">
        <v>1</v>
      </c>
      <c r="F520" s="154" t="s">
        <v>2235</v>
      </c>
      <c r="H520" s="155">
        <v>2319.24</v>
      </c>
      <c r="I520" s="156"/>
      <c r="L520" s="151"/>
      <c r="M520" s="157"/>
      <c r="T520" s="158"/>
      <c r="AT520" s="153" t="s">
        <v>203</v>
      </c>
      <c r="AU520" s="153" t="s">
        <v>81</v>
      </c>
      <c r="AV520" s="12" t="s">
        <v>81</v>
      </c>
      <c r="AW520" s="12" t="s">
        <v>29</v>
      </c>
      <c r="AX520" s="12" t="s">
        <v>72</v>
      </c>
      <c r="AY520" s="153" t="s">
        <v>195</v>
      </c>
    </row>
    <row r="521" spans="2:51" s="13" customFormat="1" ht="12">
      <c r="B521" s="159"/>
      <c r="D521" s="152" t="s">
        <v>203</v>
      </c>
      <c r="E521" s="160" t="s">
        <v>1</v>
      </c>
      <c r="F521" s="161" t="s">
        <v>205</v>
      </c>
      <c r="H521" s="162">
        <v>2319.24</v>
      </c>
      <c r="I521" s="163"/>
      <c r="L521" s="159"/>
      <c r="M521" s="164"/>
      <c r="T521" s="165"/>
      <c r="AT521" s="160" t="s">
        <v>203</v>
      </c>
      <c r="AU521" s="160" t="s">
        <v>81</v>
      </c>
      <c r="AV521" s="13" t="s">
        <v>201</v>
      </c>
      <c r="AW521" s="13" t="s">
        <v>29</v>
      </c>
      <c r="AX521" s="13" t="s">
        <v>79</v>
      </c>
      <c r="AY521" s="160" t="s">
        <v>195</v>
      </c>
    </row>
    <row r="522" spans="2:65" s="1" customFormat="1" ht="24.2" customHeight="1">
      <c r="B522" s="136"/>
      <c r="C522" s="137" t="s">
        <v>778</v>
      </c>
      <c r="D522" s="137" t="s">
        <v>197</v>
      </c>
      <c r="E522" s="138" t="s">
        <v>2236</v>
      </c>
      <c r="F522" s="139" t="s">
        <v>2237</v>
      </c>
      <c r="G522" s="140" t="s">
        <v>232</v>
      </c>
      <c r="H522" s="141">
        <v>20873.16</v>
      </c>
      <c r="I522" s="142"/>
      <c r="J522" s="143">
        <f>ROUND(I522*H522,2)</f>
        <v>0</v>
      </c>
      <c r="K522" s="144"/>
      <c r="L522" s="31"/>
      <c r="M522" s="145" t="s">
        <v>1</v>
      </c>
      <c r="N522" s="146" t="s">
        <v>37</v>
      </c>
      <c r="P522" s="147">
        <f>O522*H522</f>
        <v>0</v>
      </c>
      <c r="Q522" s="147">
        <v>0</v>
      </c>
      <c r="R522" s="147">
        <f>Q522*H522</f>
        <v>0</v>
      </c>
      <c r="S522" s="147">
        <v>0</v>
      </c>
      <c r="T522" s="148">
        <f>S522*H522</f>
        <v>0</v>
      </c>
      <c r="AR522" s="149" t="s">
        <v>201</v>
      </c>
      <c r="AT522" s="149" t="s">
        <v>197</v>
      </c>
      <c r="AU522" s="149" t="s">
        <v>81</v>
      </c>
      <c r="AY522" s="16" t="s">
        <v>195</v>
      </c>
      <c r="BE522" s="150">
        <f>IF(N522="základní",J522,0)</f>
        <v>0</v>
      </c>
      <c r="BF522" s="150">
        <f>IF(N522="snížená",J522,0)</f>
        <v>0</v>
      </c>
      <c r="BG522" s="150">
        <f>IF(N522="zákl. přenesená",J522,0)</f>
        <v>0</v>
      </c>
      <c r="BH522" s="150">
        <f>IF(N522="sníž. přenesená",J522,0)</f>
        <v>0</v>
      </c>
      <c r="BI522" s="150">
        <f>IF(N522="nulová",J522,0)</f>
        <v>0</v>
      </c>
      <c r="BJ522" s="16" t="s">
        <v>79</v>
      </c>
      <c r="BK522" s="150">
        <f>ROUND(I522*H522,2)</f>
        <v>0</v>
      </c>
      <c r="BL522" s="16" t="s">
        <v>201</v>
      </c>
      <c r="BM522" s="149" t="s">
        <v>2238</v>
      </c>
    </row>
    <row r="523" spans="2:51" s="12" customFormat="1" ht="12">
      <c r="B523" s="151"/>
      <c r="D523" s="152" t="s">
        <v>203</v>
      </c>
      <c r="F523" s="154" t="s">
        <v>2239</v>
      </c>
      <c r="H523" s="155">
        <v>20873.16</v>
      </c>
      <c r="I523" s="156"/>
      <c r="L523" s="151"/>
      <c r="M523" s="157"/>
      <c r="T523" s="158"/>
      <c r="AT523" s="153" t="s">
        <v>203</v>
      </c>
      <c r="AU523" s="153" t="s">
        <v>81</v>
      </c>
      <c r="AV523" s="12" t="s">
        <v>81</v>
      </c>
      <c r="AW523" s="12" t="s">
        <v>3</v>
      </c>
      <c r="AX523" s="12" t="s">
        <v>79</v>
      </c>
      <c r="AY523" s="153" t="s">
        <v>195</v>
      </c>
    </row>
    <row r="524" spans="2:65" s="1" customFormat="1" ht="21.75" customHeight="1">
      <c r="B524" s="136"/>
      <c r="C524" s="137" t="s">
        <v>784</v>
      </c>
      <c r="D524" s="137" t="s">
        <v>197</v>
      </c>
      <c r="E524" s="138" t="s">
        <v>2240</v>
      </c>
      <c r="F524" s="139" t="s">
        <v>2241</v>
      </c>
      <c r="G524" s="140" t="s">
        <v>232</v>
      </c>
      <c r="H524" s="141">
        <v>1539.26</v>
      </c>
      <c r="I524" s="142"/>
      <c r="J524" s="143">
        <f>ROUND(I524*H524,2)</f>
        <v>0</v>
      </c>
      <c r="K524" s="144"/>
      <c r="L524" s="31"/>
      <c r="M524" s="145" t="s">
        <v>1</v>
      </c>
      <c r="N524" s="146" t="s">
        <v>37</v>
      </c>
      <c r="P524" s="147">
        <f>O524*H524</f>
        <v>0</v>
      </c>
      <c r="Q524" s="147">
        <v>0</v>
      </c>
      <c r="R524" s="147">
        <f>Q524*H524</f>
        <v>0</v>
      </c>
      <c r="S524" s="147">
        <v>0</v>
      </c>
      <c r="T524" s="148">
        <f>S524*H524</f>
        <v>0</v>
      </c>
      <c r="AR524" s="149" t="s">
        <v>201</v>
      </c>
      <c r="AT524" s="149" t="s">
        <v>197</v>
      </c>
      <c r="AU524" s="149" t="s">
        <v>81</v>
      </c>
      <c r="AY524" s="16" t="s">
        <v>195</v>
      </c>
      <c r="BE524" s="150">
        <f>IF(N524="základní",J524,0)</f>
        <v>0</v>
      </c>
      <c r="BF524" s="150">
        <f>IF(N524="snížená",J524,0)</f>
        <v>0</v>
      </c>
      <c r="BG524" s="150">
        <f>IF(N524="zákl. přenesená",J524,0)</f>
        <v>0</v>
      </c>
      <c r="BH524" s="150">
        <f>IF(N524="sníž. přenesená",J524,0)</f>
        <v>0</v>
      </c>
      <c r="BI524" s="150">
        <f>IF(N524="nulová",J524,0)</f>
        <v>0</v>
      </c>
      <c r="BJ524" s="16" t="s">
        <v>79</v>
      </c>
      <c r="BK524" s="150">
        <f>ROUND(I524*H524,2)</f>
        <v>0</v>
      </c>
      <c r="BL524" s="16" t="s">
        <v>201</v>
      </c>
      <c r="BM524" s="149" t="s">
        <v>2242</v>
      </c>
    </row>
    <row r="525" spans="2:51" s="12" customFormat="1" ht="12">
      <c r="B525" s="151"/>
      <c r="D525" s="152" t="s">
        <v>203</v>
      </c>
      <c r="E525" s="153" t="s">
        <v>1</v>
      </c>
      <c r="F525" s="154" t="s">
        <v>2243</v>
      </c>
      <c r="H525" s="155">
        <v>1539.26</v>
      </c>
      <c r="I525" s="156"/>
      <c r="L525" s="151"/>
      <c r="M525" s="157"/>
      <c r="T525" s="158"/>
      <c r="AT525" s="153" t="s">
        <v>203</v>
      </c>
      <c r="AU525" s="153" t="s">
        <v>81</v>
      </c>
      <c r="AV525" s="12" t="s">
        <v>81</v>
      </c>
      <c r="AW525" s="12" t="s">
        <v>29</v>
      </c>
      <c r="AX525" s="12" t="s">
        <v>72</v>
      </c>
      <c r="AY525" s="153" t="s">
        <v>195</v>
      </c>
    </row>
    <row r="526" spans="2:51" s="13" customFormat="1" ht="12">
      <c r="B526" s="159"/>
      <c r="D526" s="152" t="s">
        <v>203</v>
      </c>
      <c r="E526" s="160" t="s">
        <v>1</v>
      </c>
      <c r="F526" s="161" t="s">
        <v>205</v>
      </c>
      <c r="H526" s="162">
        <v>1539.26</v>
      </c>
      <c r="I526" s="163"/>
      <c r="L526" s="159"/>
      <c r="M526" s="164"/>
      <c r="T526" s="165"/>
      <c r="AT526" s="160" t="s">
        <v>203</v>
      </c>
      <c r="AU526" s="160" t="s">
        <v>81</v>
      </c>
      <c r="AV526" s="13" t="s">
        <v>201</v>
      </c>
      <c r="AW526" s="13" t="s">
        <v>29</v>
      </c>
      <c r="AX526" s="13" t="s">
        <v>79</v>
      </c>
      <c r="AY526" s="160" t="s">
        <v>195</v>
      </c>
    </row>
    <row r="527" spans="2:65" s="1" customFormat="1" ht="24.2" customHeight="1">
      <c r="B527" s="136"/>
      <c r="C527" s="137" t="s">
        <v>788</v>
      </c>
      <c r="D527" s="137" t="s">
        <v>197</v>
      </c>
      <c r="E527" s="138" t="s">
        <v>2244</v>
      </c>
      <c r="F527" s="139" t="s">
        <v>2245</v>
      </c>
      <c r="G527" s="140" t="s">
        <v>232</v>
      </c>
      <c r="H527" s="141">
        <v>13853.34</v>
      </c>
      <c r="I527" s="142"/>
      <c r="J527" s="143">
        <f>ROUND(I527*H527,2)</f>
        <v>0</v>
      </c>
      <c r="K527" s="144"/>
      <c r="L527" s="31"/>
      <c r="M527" s="145" t="s">
        <v>1</v>
      </c>
      <c r="N527" s="146" t="s">
        <v>37</v>
      </c>
      <c r="P527" s="147">
        <f>O527*H527</f>
        <v>0</v>
      </c>
      <c r="Q527" s="147">
        <v>0</v>
      </c>
      <c r="R527" s="147">
        <f>Q527*H527</f>
        <v>0</v>
      </c>
      <c r="S527" s="147">
        <v>0</v>
      </c>
      <c r="T527" s="148">
        <f>S527*H527</f>
        <v>0</v>
      </c>
      <c r="AR527" s="149" t="s">
        <v>201</v>
      </c>
      <c r="AT527" s="149" t="s">
        <v>197</v>
      </c>
      <c r="AU527" s="149" t="s">
        <v>81</v>
      </c>
      <c r="AY527" s="16" t="s">
        <v>195</v>
      </c>
      <c r="BE527" s="150">
        <f>IF(N527="základní",J527,0)</f>
        <v>0</v>
      </c>
      <c r="BF527" s="150">
        <f>IF(N527="snížená",J527,0)</f>
        <v>0</v>
      </c>
      <c r="BG527" s="150">
        <f>IF(N527="zákl. přenesená",J527,0)</f>
        <v>0</v>
      </c>
      <c r="BH527" s="150">
        <f>IF(N527="sníž. přenesená",J527,0)</f>
        <v>0</v>
      </c>
      <c r="BI527" s="150">
        <f>IF(N527="nulová",J527,0)</f>
        <v>0</v>
      </c>
      <c r="BJ527" s="16" t="s">
        <v>79</v>
      </c>
      <c r="BK527" s="150">
        <f>ROUND(I527*H527,2)</f>
        <v>0</v>
      </c>
      <c r="BL527" s="16" t="s">
        <v>201</v>
      </c>
      <c r="BM527" s="149" t="s">
        <v>2246</v>
      </c>
    </row>
    <row r="528" spans="2:51" s="12" customFormat="1" ht="12">
      <c r="B528" s="151"/>
      <c r="D528" s="152" t="s">
        <v>203</v>
      </c>
      <c r="F528" s="154" t="s">
        <v>2247</v>
      </c>
      <c r="H528" s="155">
        <v>13853.34</v>
      </c>
      <c r="I528" s="156"/>
      <c r="L528" s="151"/>
      <c r="M528" s="157"/>
      <c r="T528" s="158"/>
      <c r="AT528" s="153" t="s">
        <v>203</v>
      </c>
      <c r="AU528" s="153" t="s">
        <v>81</v>
      </c>
      <c r="AV528" s="12" t="s">
        <v>81</v>
      </c>
      <c r="AW528" s="12" t="s">
        <v>3</v>
      </c>
      <c r="AX528" s="12" t="s">
        <v>79</v>
      </c>
      <c r="AY528" s="153" t="s">
        <v>195</v>
      </c>
    </row>
    <row r="529" spans="2:65" s="1" customFormat="1" ht="44.25" customHeight="1">
      <c r="B529" s="136"/>
      <c r="C529" s="137" t="s">
        <v>792</v>
      </c>
      <c r="D529" s="137" t="s">
        <v>197</v>
      </c>
      <c r="E529" s="138" t="s">
        <v>2248</v>
      </c>
      <c r="F529" s="139" t="s">
        <v>2249</v>
      </c>
      <c r="G529" s="140" t="s">
        <v>232</v>
      </c>
      <c r="H529" s="141">
        <v>2319.24</v>
      </c>
      <c r="I529" s="142"/>
      <c r="J529" s="143">
        <f>ROUND(I529*H529,2)</f>
        <v>0</v>
      </c>
      <c r="K529" s="144"/>
      <c r="L529" s="31"/>
      <c r="M529" s="145" t="s">
        <v>1</v>
      </c>
      <c r="N529" s="146" t="s">
        <v>37</v>
      </c>
      <c r="P529" s="147">
        <f>O529*H529</f>
        <v>0</v>
      </c>
      <c r="Q529" s="147">
        <v>0</v>
      </c>
      <c r="R529" s="147">
        <f>Q529*H529</f>
        <v>0</v>
      </c>
      <c r="S529" s="147">
        <v>0</v>
      </c>
      <c r="T529" s="148">
        <f>S529*H529</f>
        <v>0</v>
      </c>
      <c r="AR529" s="149" t="s">
        <v>201</v>
      </c>
      <c r="AT529" s="149" t="s">
        <v>197</v>
      </c>
      <c r="AU529" s="149" t="s">
        <v>81</v>
      </c>
      <c r="AY529" s="16" t="s">
        <v>195</v>
      </c>
      <c r="BE529" s="150">
        <f>IF(N529="základní",J529,0)</f>
        <v>0</v>
      </c>
      <c r="BF529" s="150">
        <f>IF(N529="snížená",J529,0)</f>
        <v>0</v>
      </c>
      <c r="BG529" s="150">
        <f>IF(N529="zákl. přenesená",J529,0)</f>
        <v>0</v>
      </c>
      <c r="BH529" s="150">
        <f>IF(N529="sníž. přenesená",J529,0)</f>
        <v>0</v>
      </c>
      <c r="BI529" s="150">
        <f>IF(N529="nulová",J529,0)</f>
        <v>0</v>
      </c>
      <c r="BJ529" s="16" t="s">
        <v>79</v>
      </c>
      <c r="BK529" s="150">
        <f>ROUND(I529*H529,2)</f>
        <v>0</v>
      </c>
      <c r="BL529" s="16" t="s">
        <v>201</v>
      </c>
      <c r="BM529" s="149" t="s">
        <v>2250</v>
      </c>
    </row>
    <row r="530" spans="2:51" s="12" customFormat="1" ht="12">
      <c r="B530" s="151"/>
      <c r="D530" s="152" t="s">
        <v>203</v>
      </c>
      <c r="E530" s="153" t="s">
        <v>1</v>
      </c>
      <c r="F530" s="154" t="s">
        <v>2235</v>
      </c>
      <c r="H530" s="155">
        <v>2319.24</v>
      </c>
      <c r="I530" s="156"/>
      <c r="L530" s="151"/>
      <c r="M530" s="157"/>
      <c r="T530" s="158"/>
      <c r="AT530" s="153" t="s">
        <v>203</v>
      </c>
      <c r="AU530" s="153" t="s">
        <v>81</v>
      </c>
      <c r="AV530" s="12" t="s">
        <v>81</v>
      </c>
      <c r="AW530" s="12" t="s">
        <v>29</v>
      </c>
      <c r="AX530" s="12" t="s">
        <v>72</v>
      </c>
      <c r="AY530" s="153" t="s">
        <v>195</v>
      </c>
    </row>
    <row r="531" spans="2:51" s="13" customFormat="1" ht="12">
      <c r="B531" s="159"/>
      <c r="D531" s="152" t="s">
        <v>203</v>
      </c>
      <c r="E531" s="160" t="s">
        <v>1</v>
      </c>
      <c r="F531" s="161" t="s">
        <v>205</v>
      </c>
      <c r="H531" s="162">
        <v>2319.24</v>
      </c>
      <c r="I531" s="163"/>
      <c r="L531" s="159"/>
      <c r="M531" s="164"/>
      <c r="T531" s="165"/>
      <c r="AT531" s="160" t="s">
        <v>203</v>
      </c>
      <c r="AU531" s="160" t="s">
        <v>81</v>
      </c>
      <c r="AV531" s="13" t="s">
        <v>201</v>
      </c>
      <c r="AW531" s="13" t="s">
        <v>29</v>
      </c>
      <c r="AX531" s="13" t="s">
        <v>79</v>
      </c>
      <c r="AY531" s="160" t="s">
        <v>195</v>
      </c>
    </row>
    <row r="532" spans="2:65" s="1" customFormat="1" ht="44.25" customHeight="1">
      <c r="B532" s="136"/>
      <c r="C532" s="137" t="s">
        <v>798</v>
      </c>
      <c r="D532" s="137" t="s">
        <v>197</v>
      </c>
      <c r="E532" s="138" t="s">
        <v>2251</v>
      </c>
      <c r="F532" s="139" t="s">
        <v>2252</v>
      </c>
      <c r="G532" s="140" t="s">
        <v>232</v>
      </c>
      <c r="H532" s="141">
        <v>1539.26</v>
      </c>
      <c r="I532" s="142"/>
      <c r="J532" s="143">
        <f>ROUND(I532*H532,2)</f>
        <v>0</v>
      </c>
      <c r="K532" s="144"/>
      <c r="L532" s="31"/>
      <c r="M532" s="145" t="s">
        <v>1</v>
      </c>
      <c r="N532" s="146" t="s">
        <v>37</v>
      </c>
      <c r="P532" s="147">
        <f>O532*H532</f>
        <v>0</v>
      </c>
      <c r="Q532" s="147">
        <v>0</v>
      </c>
      <c r="R532" s="147">
        <f>Q532*H532</f>
        <v>0</v>
      </c>
      <c r="S532" s="147">
        <v>0</v>
      </c>
      <c r="T532" s="148">
        <f>S532*H532</f>
        <v>0</v>
      </c>
      <c r="AR532" s="149" t="s">
        <v>201</v>
      </c>
      <c r="AT532" s="149" t="s">
        <v>197</v>
      </c>
      <c r="AU532" s="149" t="s">
        <v>81</v>
      </c>
      <c r="AY532" s="16" t="s">
        <v>195</v>
      </c>
      <c r="BE532" s="150">
        <f>IF(N532="základní",J532,0)</f>
        <v>0</v>
      </c>
      <c r="BF532" s="150">
        <f>IF(N532="snížená",J532,0)</f>
        <v>0</v>
      </c>
      <c r="BG532" s="150">
        <f>IF(N532="zákl. přenesená",J532,0)</f>
        <v>0</v>
      </c>
      <c r="BH532" s="150">
        <f>IF(N532="sníž. přenesená",J532,0)</f>
        <v>0</v>
      </c>
      <c r="BI532" s="150">
        <f>IF(N532="nulová",J532,0)</f>
        <v>0</v>
      </c>
      <c r="BJ532" s="16" t="s">
        <v>79</v>
      </c>
      <c r="BK532" s="150">
        <f>ROUND(I532*H532,2)</f>
        <v>0</v>
      </c>
      <c r="BL532" s="16" t="s">
        <v>201</v>
      </c>
      <c r="BM532" s="149" t="s">
        <v>2253</v>
      </c>
    </row>
    <row r="533" spans="2:51" s="12" customFormat="1" ht="12">
      <c r="B533" s="151"/>
      <c r="D533" s="152" t="s">
        <v>203</v>
      </c>
      <c r="E533" s="153" t="s">
        <v>1</v>
      </c>
      <c r="F533" s="154" t="s">
        <v>2243</v>
      </c>
      <c r="H533" s="155">
        <v>1539.26</v>
      </c>
      <c r="I533" s="156"/>
      <c r="L533" s="151"/>
      <c r="M533" s="157"/>
      <c r="T533" s="158"/>
      <c r="AT533" s="153" t="s">
        <v>203</v>
      </c>
      <c r="AU533" s="153" t="s">
        <v>81</v>
      </c>
      <c r="AV533" s="12" t="s">
        <v>81</v>
      </c>
      <c r="AW533" s="12" t="s">
        <v>29</v>
      </c>
      <c r="AX533" s="12" t="s">
        <v>72</v>
      </c>
      <c r="AY533" s="153" t="s">
        <v>195</v>
      </c>
    </row>
    <row r="534" spans="2:51" s="13" customFormat="1" ht="12">
      <c r="B534" s="159"/>
      <c r="D534" s="152" t="s">
        <v>203</v>
      </c>
      <c r="E534" s="160" t="s">
        <v>1</v>
      </c>
      <c r="F534" s="161" t="s">
        <v>205</v>
      </c>
      <c r="H534" s="162">
        <v>1539.26</v>
      </c>
      <c r="I534" s="163"/>
      <c r="L534" s="159"/>
      <c r="M534" s="164"/>
      <c r="T534" s="165"/>
      <c r="AT534" s="160" t="s">
        <v>203</v>
      </c>
      <c r="AU534" s="160" t="s">
        <v>81</v>
      </c>
      <c r="AV534" s="13" t="s">
        <v>201</v>
      </c>
      <c r="AW534" s="13" t="s">
        <v>29</v>
      </c>
      <c r="AX534" s="13" t="s">
        <v>79</v>
      </c>
      <c r="AY534" s="160" t="s">
        <v>195</v>
      </c>
    </row>
    <row r="535" spans="2:63" s="11" customFormat="1" ht="22.9" customHeight="1">
      <c r="B535" s="124"/>
      <c r="D535" s="125" t="s">
        <v>71</v>
      </c>
      <c r="E535" s="134" t="s">
        <v>570</v>
      </c>
      <c r="F535" s="134" t="s">
        <v>571</v>
      </c>
      <c r="I535" s="127"/>
      <c r="J535" s="135">
        <f>BK535</f>
        <v>0</v>
      </c>
      <c r="L535" s="124"/>
      <c r="M535" s="129"/>
      <c r="P535" s="130">
        <f>SUM(P536:P537)</f>
        <v>0</v>
      </c>
      <c r="R535" s="130">
        <f>SUM(R536:R537)</f>
        <v>0</v>
      </c>
      <c r="T535" s="131">
        <f>SUM(T536:T537)</f>
        <v>0</v>
      </c>
      <c r="AR535" s="125" t="s">
        <v>79</v>
      </c>
      <c r="AT535" s="132" t="s">
        <v>71</v>
      </c>
      <c r="AU535" s="132" t="s">
        <v>79</v>
      </c>
      <c r="AY535" s="125" t="s">
        <v>195</v>
      </c>
      <c r="BK535" s="133">
        <f>SUM(BK536:BK537)</f>
        <v>0</v>
      </c>
    </row>
    <row r="536" spans="2:65" s="1" customFormat="1" ht="24.2" customHeight="1">
      <c r="B536" s="136"/>
      <c r="C536" s="137" t="s">
        <v>803</v>
      </c>
      <c r="D536" s="137" t="s">
        <v>197</v>
      </c>
      <c r="E536" s="138" t="s">
        <v>1391</v>
      </c>
      <c r="F536" s="139" t="s">
        <v>1392</v>
      </c>
      <c r="G536" s="140" t="s">
        <v>232</v>
      </c>
      <c r="H536" s="141">
        <v>1885.61</v>
      </c>
      <c r="I536" s="142"/>
      <c r="J536" s="143">
        <f>ROUND(I536*H536,2)</f>
        <v>0</v>
      </c>
      <c r="K536" s="144"/>
      <c r="L536" s="31"/>
      <c r="M536" s="145" t="s">
        <v>1</v>
      </c>
      <c r="N536" s="146" t="s">
        <v>37</v>
      </c>
      <c r="P536" s="147">
        <f>O536*H536</f>
        <v>0</v>
      </c>
      <c r="Q536" s="147">
        <v>0</v>
      </c>
      <c r="R536" s="147">
        <f>Q536*H536</f>
        <v>0</v>
      </c>
      <c r="S536" s="147">
        <v>0</v>
      </c>
      <c r="T536" s="148">
        <f>S536*H536</f>
        <v>0</v>
      </c>
      <c r="AR536" s="149" t="s">
        <v>201</v>
      </c>
      <c r="AT536" s="149" t="s">
        <v>197</v>
      </c>
      <c r="AU536" s="149" t="s">
        <v>81</v>
      </c>
      <c r="AY536" s="16" t="s">
        <v>195</v>
      </c>
      <c r="BE536" s="150">
        <f>IF(N536="základní",J536,0)</f>
        <v>0</v>
      </c>
      <c r="BF536" s="150">
        <f>IF(N536="snížená",J536,0)</f>
        <v>0</v>
      </c>
      <c r="BG536" s="150">
        <f>IF(N536="zákl. přenesená",J536,0)</f>
        <v>0</v>
      </c>
      <c r="BH536" s="150">
        <f>IF(N536="sníž. přenesená",J536,0)</f>
        <v>0</v>
      </c>
      <c r="BI536" s="150">
        <f>IF(N536="nulová",J536,0)</f>
        <v>0</v>
      </c>
      <c r="BJ536" s="16" t="s">
        <v>79</v>
      </c>
      <c r="BK536" s="150">
        <f>ROUND(I536*H536,2)</f>
        <v>0</v>
      </c>
      <c r="BL536" s="16" t="s">
        <v>201</v>
      </c>
      <c r="BM536" s="149" t="s">
        <v>2254</v>
      </c>
    </row>
    <row r="537" spans="2:65" s="1" customFormat="1" ht="33" customHeight="1">
      <c r="B537" s="136"/>
      <c r="C537" s="137" t="s">
        <v>807</v>
      </c>
      <c r="D537" s="137" t="s">
        <v>197</v>
      </c>
      <c r="E537" s="138" t="s">
        <v>1394</v>
      </c>
      <c r="F537" s="139" t="s">
        <v>1395</v>
      </c>
      <c r="G537" s="140" t="s">
        <v>232</v>
      </c>
      <c r="H537" s="141">
        <v>1885.61</v>
      </c>
      <c r="I537" s="142"/>
      <c r="J537" s="143">
        <f>ROUND(I537*H537,2)</f>
        <v>0</v>
      </c>
      <c r="K537" s="144"/>
      <c r="L537" s="31"/>
      <c r="M537" s="145" t="s">
        <v>1</v>
      </c>
      <c r="N537" s="146" t="s">
        <v>37</v>
      </c>
      <c r="P537" s="147">
        <f>O537*H537</f>
        <v>0</v>
      </c>
      <c r="Q537" s="147">
        <v>0</v>
      </c>
      <c r="R537" s="147">
        <f>Q537*H537</f>
        <v>0</v>
      </c>
      <c r="S537" s="147">
        <v>0</v>
      </c>
      <c r="T537" s="148">
        <f>S537*H537</f>
        <v>0</v>
      </c>
      <c r="AR537" s="149" t="s">
        <v>201</v>
      </c>
      <c r="AT537" s="149" t="s">
        <v>197</v>
      </c>
      <c r="AU537" s="149" t="s">
        <v>81</v>
      </c>
      <c r="AY537" s="16" t="s">
        <v>195</v>
      </c>
      <c r="BE537" s="150">
        <f>IF(N537="základní",J537,0)</f>
        <v>0</v>
      </c>
      <c r="BF537" s="150">
        <f>IF(N537="snížená",J537,0)</f>
        <v>0</v>
      </c>
      <c r="BG537" s="150">
        <f>IF(N537="zákl. přenesená",J537,0)</f>
        <v>0</v>
      </c>
      <c r="BH537" s="150">
        <f>IF(N537="sníž. přenesená",J537,0)</f>
        <v>0</v>
      </c>
      <c r="BI537" s="150">
        <f>IF(N537="nulová",J537,0)</f>
        <v>0</v>
      </c>
      <c r="BJ537" s="16" t="s">
        <v>79</v>
      </c>
      <c r="BK537" s="150">
        <f>ROUND(I537*H537,2)</f>
        <v>0</v>
      </c>
      <c r="BL537" s="16" t="s">
        <v>201</v>
      </c>
      <c r="BM537" s="149" t="s">
        <v>2255</v>
      </c>
    </row>
    <row r="538" spans="2:63" s="11" customFormat="1" ht="25.9" customHeight="1">
      <c r="B538" s="124"/>
      <c r="D538" s="125" t="s">
        <v>71</v>
      </c>
      <c r="E538" s="126" t="s">
        <v>576</v>
      </c>
      <c r="F538" s="126" t="s">
        <v>577</v>
      </c>
      <c r="I538" s="127"/>
      <c r="J538" s="128">
        <f>BK538</f>
        <v>0</v>
      </c>
      <c r="L538" s="124"/>
      <c r="M538" s="129"/>
      <c r="P538" s="130">
        <v>0</v>
      </c>
      <c r="R538" s="130">
        <v>0</v>
      </c>
      <c r="T538" s="131">
        <v>0</v>
      </c>
      <c r="AR538" s="125" t="s">
        <v>81</v>
      </c>
      <c r="AT538" s="132" t="s">
        <v>71</v>
      </c>
      <c r="AU538" s="132" t="s">
        <v>72</v>
      </c>
      <c r="AY538" s="125" t="s">
        <v>195</v>
      </c>
      <c r="BK538" s="133">
        <v>0</v>
      </c>
    </row>
    <row r="539" spans="2:63" s="11" customFormat="1" ht="25.9" customHeight="1">
      <c r="B539" s="124"/>
      <c r="D539" s="125" t="s">
        <v>71</v>
      </c>
      <c r="E539" s="126" t="s">
        <v>229</v>
      </c>
      <c r="F539" s="126" t="s">
        <v>2256</v>
      </c>
      <c r="I539" s="127"/>
      <c r="J539" s="128">
        <f>BK539</f>
        <v>0</v>
      </c>
      <c r="L539" s="124"/>
      <c r="M539" s="129"/>
      <c r="P539" s="130">
        <f>P540</f>
        <v>0</v>
      </c>
      <c r="R539" s="130">
        <f>R540</f>
        <v>0.130662</v>
      </c>
      <c r="T539" s="131">
        <f>T540</f>
        <v>0</v>
      </c>
      <c r="AR539" s="125" t="s">
        <v>89</v>
      </c>
      <c r="AT539" s="132" t="s">
        <v>71</v>
      </c>
      <c r="AU539" s="132" t="s">
        <v>72</v>
      </c>
      <c r="AY539" s="125" t="s">
        <v>195</v>
      </c>
      <c r="BK539" s="133">
        <f>BK540</f>
        <v>0</v>
      </c>
    </row>
    <row r="540" spans="2:63" s="11" customFormat="1" ht="22.9" customHeight="1">
      <c r="B540" s="124"/>
      <c r="D540" s="125" t="s">
        <v>71</v>
      </c>
      <c r="E540" s="134" t="s">
        <v>2257</v>
      </c>
      <c r="F540" s="134" t="s">
        <v>2258</v>
      </c>
      <c r="I540" s="127"/>
      <c r="J540" s="135">
        <f>BK540</f>
        <v>0</v>
      </c>
      <c r="L540" s="124"/>
      <c r="M540" s="129"/>
      <c r="P540" s="130">
        <f>SUM(P541:P546)</f>
        <v>0</v>
      </c>
      <c r="R540" s="130">
        <f>SUM(R541:R546)</f>
        <v>0.130662</v>
      </c>
      <c r="T540" s="131">
        <f>SUM(T541:T546)</f>
        <v>0</v>
      </c>
      <c r="AR540" s="125" t="s">
        <v>89</v>
      </c>
      <c r="AT540" s="132" t="s">
        <v>71</v>
      </c>
      <c r="AU540" s="132" t="s">
        <v>79</v>
      </c>
      <c r="AY540" s="125" t="s">
        <v>195</v>
      </c>
      <c r="BK540" s="133">
        <f>SUM(BK541:BK546)</f>
        <v>0</v>
      </c>
    </row>
    <row r="541" spans="2:65" s="1" customFormat="1" ht="21.75" customHeight="1">
      <c r="B541" s="136"/>
      <c r="C541" s="137" t="s">
        <v>812</v>
      </c>
      <c r="D541" s="137" t="s">
        <v>197</v>
      </c>
      <c r="E541" s="138" t="s">
        <v>2259</v>
      </c>
      <c r="F541" s="139" t="s">
        <v>2260</v>
      </c>
      <c r="G541" s="140" t="s">
        <v>223</v>
      </c>
      <c r="H541" s="141">
        <v>23.8</v>
      </c>
      <c r="I541" s="142"/>
      <c r="J541" s="143">
        <f>ROUND(I541*H541,2)</f>
        <v>0</v>
      </c>
      <c r="K541" s="144"/>
      <c r="L541" s="31"/>
      <c r="M541" s="145" t="s">
        <v>1</v>
      </c>
      <c r="N541" s="146" t="s">
        <v>37</v>
      </c>
      <c r="P541" s="147">
        <f>O541*H541</f>
        <v>0</v>
      </c>
      <c r="Q541" s="147">
        <v>0.00549</v>
      </c>
      <c r="R541" s="147">
        <f>Q541*H541</f>
        <v>0.130662</v>
      </c>
      <c r="S541" s="147">
        <v>0</v>
      </c>
      <c r="T541" s="148">
        <f>S541*H541</f>
        <v>0</v>
      </c>
      <c r="AR541" s="149" t="s">
        <v>541</v>
      </c>
      <c r="AT541" s="149" t="s">
        <v>197</v>
      </c>
      <c r="AU541" s="149" t="s">
        <v>81</v>
      </c>
      <c r="AY541" s="16" t="s">
        <v>195</v>
      </c>
      <c r="BE541" s="150">
        <f>IF(N541="základní",J541,0)</f>
        <v>0</v>
      </c>
      <c r="BF541" s="150">
        <f>IF(N541="snížená",J541,0)</f>
        <v>0</v>
      </c>
      <c r="BG541" s="150">
        <f>IF(N541="zákl. přenesená",J541,0)</f>
        <v>0</v>
      </c>
      <c r="BH541" s="150">
        <f>IF(N541="sníž. přenesená",J541,0)</f>
        <v>0</v>
      </c>
      <c r="BI541" s="150">
        <f>IF(N541="nulová",J541,0)</f>
        <v>0</v>
      </c>
      <c r="BJ541" s="16" t="s">
        <v>79</v>
      </c>
      <c r="BK541" s="150">
        <f>ROUND(I541*H541,2)</f>
        <v>0</v>
      </c>
      <c r="BL541" s="16" t="s">
        <v>541</v>
      </c>
      <c r="BM541" s="149" t="s">
        <v>2261</v>
      </c>
    </row>
    <row r="542" spans="2:51" s="14" customFormat="1" ht="12">
      <c r="B542" s="166"/>
      <c r="D542" s="152" t="s">
        <v>203</v>
      </c>
      <c r="E542" s="167" t="s">
        <v>1</v>
      </c>
      <c r="F542" s="168" t="s">
        <v>362</v>
      </c>
      <c r="H542" s="167" t="s">
        <v>1</v>
      </c>
      <c r="I542" s="169"/>
      <c r="L542" s="166"/>
      <c r="M542" s="170"/>
      <c r="T542" s="171"/>
      <c r="AT542" s="167" t="s">
        <v>203</v>
      </c>
      <c r="AU542" s="167" t="s">
        <v>81</v>
      </c>
      <c r="AV542" s="14" t="s">
        <v>79</v>
      </c>
      <c r="AW542" s="14" t="s">
        <v>29</v>
      </c>
      <c r="AX542" s="14" t="s">
        <v>72</v>
      </c>
      <c r="AY542" s="167" t="s">
        <v>195</v>
      </c>
    </row>
    <row r="543" spans="2:51" s="14" customFormat="1" ht="12">
      <c r="B543" s="166"/>
      <c r="D543" s="152" t="s">
        <v>203</v>
      </c>
      <c r="E543" s="167" t="s">
        <v>1</v>
      </c>
      <c r="F543" s="168" t="s">
        <v>1891</v>
      </c>
      <c r="H543" s="167" t="s">
        <v>1</v>
      </c>
      <c r="I543" s="169"/>
      <c r="L543" s="166"/>
      <c r="M543" s="170"/>
      <c r="T543" s="171"/>
      <c r="AT543" s="167" t="s">
        <v>203</v>
      </c>
      <c r="AU543" s="167" t="s">
        <v>81</v>
      </c>
      <c r="AV543" s="14" t="s">
        <v>79</v>
      </c>
      <c r="AW543" s="14" t="s">
        <v>29</v>
      </c>
      <c r="AX543" s="14" t="s">
        <v>72</v>
      </c>
      <c r="AY543" s="167" t="s">
        <v>195</v>
      </c>
    </row>
    <row r="544" spans="2:51" s="12" customFormat="1" ht="12">
      <c r="B544" s="151"/>
      <c r="D544" s="152" t="s">
        <v>203</v>
      </c>
      <c r="E544" s="153" t="s">
        <v>1</v>
      </c>
      <c r="F544" s="154" t="s">
        <v>1892</v>
      </c>
      <c r="H544" s="155">
        <v>14.6</v>
      </c>
      <c r="I544" s="156"/>
      <c r="L544" s="151"/>
      <c r="M544" s="157"/>
      <c r="T544" s="158"/>
      <c r="AT544" s="153" t="s">
        <v>203</v>
      </c>
      <c r="AU544" s="153" t="s">
        <v>81</v>
      </c>
      <c r="AV544" s="12" t="s">
        <v>81</v>
      </c>
      <c r="AW544" s="12" t="s">
        <v>29</v>
      </c>
      <c r="AX544" s="12" t="s">
        <v>72</v>
      </c>
      <c r="AY544" s="153" t="s">
        <v>195</v>
      </c>
    </row>
    <row r="545" spans="2:51" s="12" customFormat="1" ht="12">
      <c r="B545" s="151"/>
      <c r="D545" s="152" t="s">
        <v>203</v>
      </c>
      <c r="E545" s="153" t="s">
        <v>1</v>
      </c>
      <c r="F545" s="154" t="s">
        <v>1893</v>
      </c>
      <c r="H545" s="155">
        <v>9.2</v>
      </c>
      <c r="I545" s="156"/>
      <c r="L545" s="151"/>
      <c r="M545" s="157"/>
      <c r="T545" s="158"/>
      <c r="AT545" s="153" t="s">
        <v>203</v>
      </c>
      <c r="AU545" s="153" t="s">
        <v>81</v>
      </c>
      <c r="AV545" s="12" t="s">
        <v>81</v>
      </c>
      <c r="AW545" s="12" t="s">
        <v>29</v>
      </c>
      <c r="AX545" s="12" t="s">
        <v>72</v>
      </c>
      <c r="AY545" s="153" t="s">
        <v>195</v>
      </c>
    </row>
    <row r="546" spans="2:51" s="13" customFormat="1" ht="12">
      <c r="B546" s="159"/>
      <c r="D546" s="152" t="s">
        <v>203</v>
      </c>
      <c r="E546" s="160" t="s">
        <v>1</v>
      </c>
      <c r="F546" s="161" t="s">
        <v>205</v>
      </c>
      <c r="H546" s="162">
        <v>23.8</v>
      </c>
      <c r="I546" s="163"/>
      <c r="L546" s="159"/>
      <c r="M546" s="184"/>
      <c r="N546" s="185"/>
      <c r="O546" s="185"/>
      <c r="P546" s="185"/>
      <c r="Q546" s="185"/>
      <c r="R546" s="185"/>
      <c r="S546" s="185"/>
      <c r="T546" s="186"/>
      <c r="AT546" s="160" t="s">
        <v>203</v>
      </c>
      <c r="AU546" s="160" t="s">
        <v>81</v>
      </c>
      <c r="AV546" s="13" t="s">
        <v>201</v>
      </c>
      <c r="AW546" s="13" t="s">
        <v>29</v>
      </c>
      <c r="AX546" s="13" t="s">
        <v>79</v>
      </c>
      <c r="AY546" s="160" t="s">
        <v>195</v>
      </c>
    </row>
    <row r="547" spans="2:12" s="1" customFormat="1" ht="6.95" customHeight="1">
      <c r="B547" s="43"/>
      <c r="C547" s="44"/>
      <c r="D547" s="44"/>
      <c r="E547" s="44"/>
      <c r="F547" s="44"/>
      <c r="G547" s="44"/>
      <c r="H547" s="44"/>
      <c r="I547" s="44"/>
      <c r="J547" s="44"/>
      <c r="K547" s="44"/>
      <c r="L547" s="31"/>
    </row>
  </sheetData>
  <autoFilter ref="C128:K546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2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120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147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7" t="str">
        <f>'Rekapitulace stavby'!K6</f>
        <v>Kanalizace a ČOV v obci Rpety</v>
      </c>
      <c r="F7" s="238"/>
      <c r="G7" s="238"/>
      <c r="H7" s="238"/>
      <c r="L7" s="19"/>
    </row>
    <row r="8" spans="2:12" s="1" customFormat="1" ht="12" customHeight="1">
      <c r="B8" s="31"/>
      <c r="D8" s="26" t="s">
        <v>148</v>
      </c>
      <c r="L8" s="31"/>
    </row>
    <row r="9" spans="2:12" s="1" customFormat="1" ht="16.5" customHeight="1">
      <c r="B9" s="31"/>
      <c r="E9" s="233" t="s">
        <v>2262</v>
      </c>
      <c r="F9" s="239"/>
      <c r="G9" s="239"/>
      <c r="H9" s="239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>
        <f>'Rekapitulace stavby'!AN8</f>
        <v>45110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23</v>
      </c>
      <c r="I14" s="26" t="s">
        <v>24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25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26</v>
      </c>
      <c r="I17" s="26" t="s">
        <v>24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0" t="str">
        <f>'Rekapitulace stavby'!E14</f>
        <v>Vyplň údaj</v>
      </c>
      <c r="F18" s="224"/>
      <c r="G18" s="224"/>
      <c r="H18" s="224"/>
      <c r="I18" s="26" t="s">
        <v>25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28</v>
      </c>
      <c r="I20" s="26" t="s">
        <v>24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25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30</v>
      </c>
      <c r="I23" s="26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31</v>
      </c>
      <c r="L26" s="31"/>
    </row>
    <row r="27" spans="2:12" s="7" customFormat="1" ht="16.5" customHeight="1">
      <c r="B27" s="93"/>
      <c r="E27" s="228" t="s">
        <v>1</v>
      </c>
      <c r="F27" s="228"/>
      <c r="G27" s="228"/>
      <c r="H27" s="228"/>
      <c r="L27" s="93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4" t="s">
        <v>32</v>
      </c>
      <c r="J30" s="65">
        <f>ROUND(J123,2)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34</v>
      </c>
      <c r="I32" s="34" t="s">
        <v>33</v>
      </c>
      <c r="J32" s="34" t="s">
        <v>35</v>
      </c>
      <c r="L32" s="31"/>
    </row>
    <row r="33" spans="2:12" s="1" customFormat="1" ht="14.45" customHeight="1">
      <c r="B33" s="31"/>
      <c r="D33" s="54" t="s">
        <v>36</v>
      </c>
      <c r="E33" s="26" t="s">
        <v>37</v>
      </c>
      <c r="F33" s="84">
        <f>ROUND((SUM(BE123:BE221)),2)</f>
        <v>0</v>
      </c>
      <c r="I33" s="95">
        <v>0.21</v>
      </c>
      <c r="J33" s="84">
        <f>ROUND(((SUM(BE123:BE221))*I33),2)</f>
        <v>0</v>
      </c>
      <c r="L33" s="31"/>
    </row>
    <row r="34" spans="2:12" s="1" customFormat="1" ht="14.45" customHeight="1">
      <c r="B34" s="31"/>
      <c r="E34" s="26" t="s">
        <v>38</v>
      </c>
      <c r="F34" s="84">
        <f>ROUND((SUM(BF123:BF221)),2)</f>
        <v>0</v>
      </c>
      <c r="I34" s="95">
        <v>0.15</v>
      </c>
      <c r="J34" s="84">
        <f>ROUND(((SUM(BF123:BF221))*I34),2)</f>
        <v>0</v>
      </c>
      <c r="L34" s="31"/>
    </row>
    <row r="35" spans="2:12" s="1" customFormat="1" ht="14.45" customHeight="1" hidden="1">
      <c r="B35" s="31"/>
      <c r="E35" s="26" t="s">
        <v>39</v>
      </c>
      <c r="F35" s="84">
        <f>ROUND((SUM(BG123:BG221)),2)</f>
        <v>0</v>
      </c>
      <c r="I35" s="95">
        <v>0.21</v>
      </c>
      <c r="J35" s="84">
        <f>0</f>
        <v>0</v>
      </c>
      <c r="L35" s="31"/>
    </row>
    <row r="36" spans="2:12" s="1" customFormat="1" ht="14.45" customHeight="1" hidden="1">
      <c r="B36" s="31"/>
      <c r="E36" s="26" t="s">
        <v>40</v>
      </c>
      <c r="F36" s="84">
        <f>ROUND((SUM(BH123:BH221)),2)</f>
        <v>0</v>
      </c>
      <c r="I36" s="95">
        <v>0.15</v>
      </c>
      <c r="J36" s="84">
        <f>0</f>
        <v>0</v>
      </c>
      <c r="L36" s="31"/>
    </row>
    <row r="37" spans="2:12" s="1" customFormat="1" ht="14.45" customHeight="1" hidden="1">
      <c r="B37" s="31"/>
      <c r="E37" s="26" t="s">
        <v>41</v>
      </c>
      <c r="F37" s="84">
        <f>ROUND((SUM(BI123:BI221)),2)</f>
        <v>0</v>
      </c>
      <c r="I37" s="95">
        <v>0</v>
      </c>
      <c r="J37" s="84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6"/>
      <c r="D39" s="97" t="s">
        <v>42</v>
      </c>
      <c r="E39" s="56"/>
      <c r="F39" s="56"/>
      <c r="G39" s="98" t="s">
        <v>43</v>
      </c>
      <c r="H39" s="99" t="s">
        <v>44</v>
      </c>
      <c r="I39" s="56"/>
      <c r="J39" s="100">
        <f>SUM(J30:J37)</f>
        <v>0</v>
      </c>
      <c r="K39" s="101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47</v>
      </c>
      <c r="E61" s="33"/>
      <c r="F61" s="102" t="s">
        <v>48</v>
      </c>
      <c r="G61" s="42" t="s">
        <v>47</v>
      </c>
      <c r="H61" s="33"/>
      <c r="I61" s="33"/>
      <c r="J61" s="103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47</v>
      </c>
      <c r="E76" s="33"/>
      <c r="F76" s="102" t="s">
        <v>48</v>
      </c>
      <c r="G76" s="42" t="s">
        <v>47</v>
      </c>
      <c r="H76" s="33"/>
      <c r="I76" s="33"/>
      <c r="J76" s="103" t="s">
        <v>48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154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7" t="str">
        <f>E7</f>
        <v>Kanalizace a ČOV v obci Rpety</v>
      </c>
      <c r="F85" s="238"/>
      <c r="G85" s="238"/>
      <c r="H85" s="238"/>
      <c r="L85" s="31"/>
    </row>
    <row r="86" spans="2:12" s="1" customFormat="1" ht="12" customHeight="1">
      <c r="B86" s="31"/>
      <c r="C86" s="26" t="s">
        <v>148</v>
      </c>
      <c r="L86" s="31"/>
    </row>
    <row r="87" spans="2:12" s="1" customFormat="1" ht="16.5" customHeight="1">
      <c r="B87" s="31"/>
      <c r="E87" s="233" t="str">
        <f>E9</f>
        <v>02_X - SO 02_X Kanalizace - neuznatelné náklady</v>
      </c>
      <c r="F87" s="239"/>
      <c r="G87" s="239"/>
      <c r="H87" s="239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>
        <f>IF(J12="","",J12)</f>
        <v>45110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23</v>
      </c>
      <c r="F91" s="24" t="str">
        <f>E15</f>
        <v xml:space="preserve"> </v>
      </c>
      <c r="I91" s="26" t="s">
        <v>28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26</v>
      </c>
      <c r="F92" s="24" t="str">
        <f>IF(E18="","",E18)</f>
        <v>Vyplň údaj</v>
      </c>
      <c r="I92" s="26" t="s">
        <v>30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4" t="s">
        <v>155</v>
      </c>
      <c r="D94" s="96"/>
      <c r="E94" s="96"/>
      <c r="F94" s="96"/>
      <c r="G94" s="96"/>
      <c r="H94" s="96"/>
      <c r="I94" s="96"/>
      <c r="J94" s="105" t="s">
        <v>156</v>
      </c>
      <c r="K94" s="96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6" t="s">
        <v>157</v>
      </c>
      <c r="J96" s="65">
        <f>J123</f>
        <v>0</v>
      </c>
      <c r="L96" s="31"/>
      <c r="AU96" s="16" t="s">
        <v>158</v>
      </c>
    </row>
    <row r="97" spans="2:12" s="8" customFormat="1" ht="24.95" customHeight="1">
      <c r="B97" s="107"/>
      <c r="D97" s="108" t="s">
        <v>159</v>
      </c>
      <c r="E97" s="109"/>
      <c r="F97" s="109"/>
      <c r="G97" s="109"/>
      <c r="H97" s="109"/>
      <c r="I97" s="109"/>
      <c r="J97" s="110">
        <f>J124</f>
        <v>0</v>
      </c>
      <c r="L97" s="107"/>
    </row>
    <row r="98" spans="2:12" s="9" customFormat="1" ht="19.9" customHeight="1">
      <c r="B98" s="111"/>
      <c r="D98" s="112" t="s">
        <v>160</v>
      </c>
      <c r="E98" s="113"/>
      <c r="F98" s="113"/>
      <c r="G98" s="113"/>
      <c r="H98" s="113"/>
      <c r="I98" s="113"/>
      <c r="J98" s="114">
        <f>J125</f>
        <v>0</v>
      </c>
      <c r="L98" s="111"/>
    </row>
    <row r="99" spans="2:12" s="9" customFormat="1" ht="19.9" customHeight="1">
      <c r="B99" s="111"/>
      <c r="D99" s="112" t="s">
        <v>163</v>
      </c>
      <c r="E99" s="113"/>
      <c r="F99" s="113"/>
      <c r="G99" s="113"/>
      <c r="H99" s="113"/>
      <c r="I99" s="113"/>
      <c r="J99" s="114">
        <f>J186</f>
        <v>0</v>
      </c>
      <c r="L99" s="111"/>
    </row>
    <row r="100" spans="2:12" s="9" customFormat="1" ht="19.9" customHeight="1">
      <c r="B100" s="111"/>
      <c r="D100" s="112" t="s">
        <v>1610</v>
      </c>
      <c r="E100" s="113"/>
      <c r="F100" s="113"/>
      <c r="G100" s="113"/>
      <c r="H100" s="113"/>
      <c r="I100" s="113"/>
      <c r="J100" s="114">
        <f>J190</f>
        <v>0</v>
      </c>
      <c r="L100" s="111"/>
    </row>
    <row r="101" spans="2:12" s="9" customFormat="1" ht="19.9" customHeight="1">
      <c r="B101" s="111"/>
      <c r="D101" s="112" t="s">
        <v>165</v>
      </c>
      <c r="E101" s="113"/>
      <c r="F101" s="113"/>
      <c r="G101" s="113"/>
      <c r="H101" s="113"/>
      <c r="I101" s="113"/>
      <c r="J101" s="114">
        <f>J200</f>
        <v>0</v>
      </c>
      <c r="L101" s="111"/>
    </row>
    <row r="102" spans="2:12" s="9" customFormat="1" ht="19.9" customHeight="1">
      <c r="B102" s="111"/>
      <c r="D102" s="112" t="s">
        <v>1790</v>
      </c>
      <c r="E102" s="113"/>
      <c r="F102" s="113"/>
      <c r="G102" s="113"/>
      <c r="H102" s="113"/>
      <c r="I102" s="113"/>
      <c r="J102" s="114">
        <f>J210</f>
        <v>0</v>
      </c>
      <c r="L102" s="111"/>
    </row>
    <row r="103" spans="2:12" s="9" customFormat="1" ht="19.9" customHeight="1">
      <c r="B103" s="111"/>
      <c r="D103" s="112" t="s">
        <v>167</v>
      </c>
      <c r="E103" s="113"/>
      <c r="F103" s="113"/>
      <c r="G103" s="113"/>
      <c r="H103" s="113"/>
      <c r="I103" s="113"/>
      <c r="J103" s="114">
        <f>J219</f>
        <v>0</v>
      </c>
      <c r="L103" s="111"/>
    </row>
    <row r="104" spans="2:12" s="1" customFormat="1" ht="21.75" customHeight="1">
      <c r="B104" s="31"/>
      <c r="L104" s="31"/>
    </row>
    <row r="105" spans="2:12" s="1" customFormat="1" ht="6.9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1"/>
    </row>
    <row r="109" spans="2:12" s="1" customFormat="1" ht="6.9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1"/>
    </row>
    <row r="110" spans="2:12" s="1" customFormat="1" ht="24.95" customHeight="1">
      <c r="B110" s="31"/>
      <c r="C110" s="20" t="s">
        <v>180</v>
      </c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16</v>
      </c>
      <c r="L112" s="31"/>
    </row>
    <row r="113" spans="2:12" s="1" customFormat="1" ht="16.5" customHeight="1">
      <c r="B113" s="31"/>
      <c r="E113" s="237" t="str">
        <f>E7</f>
        <v>Kanalizace a ČOV v obci Rpety</v>
      </c>
      <c r="F113" s="238"/>
      <c r="G113" s="238"/>
      <c r="H113" s="238"/>
      <c r="L113" s="31"/>
    </row>
    <row r="114" spans="2:12" s="1" customFormat="1" ht="12" customHeight="1">
      <c r="B114" s="31"/>
      <c r="C114" s="26" t="s">
        <v>148</v>
      </c>
      <c r="L114" s="31"/>
    </row>
    <row r="115" spans="2:12" s="1" customFormat="1" ht="16.5" customHeight="1">
      <c r="B115" s="31"/>
      <c r="E115" s="233" t="str">
        <f>E9</f>
        <v>02_X - SO 02_X Kanalizace - neuznatelné náklady</v>
      </c>
      <c r="F115" s="239"/>
      <c r="G115" s="239"/>
      <c r="H115" s="239"/>
      <c r="L115" s="31"/>
    </row>
    <row r="116" spans="2:12" s="1" customFormat="1" ht="6.95" customHeight="1">
      <c r="B116" s="31"/>
      <c r="L116" s="31"/>
    </row>
    <row r="117" spans="2:12" s="1" customFormat="1" ht="12" customHeight="1">
      <c r="B117" s="31"/>
      <c r="C117" s="26" t="s">
        <v>20</v>
      </c>
      <c r="F117" s="24" t="str">
        <f>F12</f>
        <v xml:space="preserve"> </v>
      </c>
      <c r="I117" s="26" t="s">
        <v>22</v>
      </c>
      <c r="J117" s="51">
        <f>IF(J12="","",J12)</f>
        <v>45110</v>
      </c>
      <c r="L117" s="31"/>
    </row>
    <row r="118" spans="2:12" s="1" customFormat="1" ht="6.95" customHeight="1">
      <c r="B118" s="31"/>
      <c r="L118" s="31"/>
    </row>
    <row r="119" spans="2:12" s="1" customFormat="1" ht="15.2" customHeight="1">
      <c r="B119" s="31"/>
      <c r="C119" s="26" t="s">
        <v>23</v>
      </c>
      <c r="F119" s="24" t="str">
        <f>E15</f>
        <v xml:space="preserve"> </v>
      </c>
      <c r="I119" s="26" t="s">
        <v>28</v>
      </c>
      <c r="J119" s="29" t="str">
        <f>E21</f>
        <v xml:space="preserve"> </v>
      </c>
      <c r="L119" s="31"/>
    </row>
    <row r="120" spans="2:12" s="1" customFormat="1" ht="15.2" customHeight="1">
      <c r="B120" s="31"/>
      <c r="C120" s="26" t="s">
        <v>26</v>
      </c>
      <c r="F120" s="24" t="str">
        <f>IF(E18="","",E18)</f>
        <v>Vyplň údaj</v>
      </c>
      <c r="I120" s="26" t="s">
        <v>30</v>
      </c>
      <c r="J120" s="29" t="str">
        <f>E24</f>
        <v xml:space="preserve"> </v>
      </c>
      <c r="L120" s="31"/>
    </row>
    <row r="121" spans="2:12" s="1" customFormat="1" ht="10.35" customHeight="1">
      <c r="B121" s="31"/>
      <c r="L121" s="31"/>
    </row>
    <row r="122" spans="2:20" s="10" customFormat="1" ht="29.25" customHeight="1">
      <c r="B122" s="115"/>
      <c r="C122" s="116" t="s">
        <v>181</v>
      </c>
      <c r="D122" s="117" t="s">
        <v>57</v>
      </c>
      <c r="E122" s="117" t="s">
        <v>53</v>
      </c>
      <c r="F122" s="117" t="s">
        <v>54</v>
      </c>
      <c r="G122" s="117" t="s">
        <v>182</v>
      </c>
      <c r="H122" s="117" t="s">
        <v>183</v>
      </c>
      <c r="I122" s="117" t="s">
        <v>184</v>
      </c>
      <c r="J122" s="118" t="s">
        <v>156</v>
      </c>
      <c r="K122" s="119" t="s">
        <v>185</v>
      </c>
      <c r="L122" s="115"/>
      <c r="M122" s="58" t="s">
        <v>1</v>
      </c>
      <c r="N122" s="59" t="s">
        <v>36</v>
      </c>
      <c r="O122" s="59" t="s">
        <v>186</v>
      </c>
      <c r="P122" s="59" t="s">
        <v>187</v>
      </c>
      <c r="Q122" s="59" t="s">
        <v>188</v>
      </c>
      <c r="R122" s="59" t="s">
        <v>189</v>
      </c>
      <c r="S122" s="59" t="s">
        <v>190</v>
      </c>
      <c r="T122" s="60" t="s">
        <v>191</v>
      </c>
    </row>
    <row r="123" spans="2:63" s="1" customFormat="1" ht="22.9" customHeight="1">
      <c r="B123" s="31"/>
      <c r="C123" s="63" t="s">
        <v>192</v>
      </c>
      <c r="J123" s="120">
        <f>BK123</f>
        <v>0</v>
      </c>
      <c r="L123" s="31"/>
      <c r="M123" s="61"/>
      <c r="N123" s="52"/>
      <c r="O123" s="52"/>
      <c r="P123" s="121">
        <f>P124</f>
        <v>0</v>
      </c>
      <c r="Q123" s="52"/>
      <c r="R123" s="121">
        <f>R124</f>
        <v>0.6810908</v>
      </c>
      <c r="S123" s="52"/>
      <c r="T123" s="122">
        <f>T124</f>
        <v>351.67</v>
      </c>
      <c r="AT123" s="16" t="s">
        <v>71</v>
      </c>
      <c r="AU123" s="16" t="s">
        <v>158</v>
      </c>
      <c r="BK123" s="123">
        <f>BK124</f>
        <v>0</v>
      </c>
    </row>
    <row r="124" spans="2:63" s="11" customFormat="1" ht="25.9" customHeight="1">
      <c r="B124" s="124"/>
      <c r="D124" s="125" t="s">
        <v>71</v>
      </c>
      <c r="E124" s="126" t="s">
        <v>193</v>
      </c>
      <c r="F124" s="126" t="s">
        <v>194</v>
      </c>
      <c r="I124" s="127"/>
      <c r="J124" s="128">
        <f>BK124</f>
        <v>0</v>
      </c>
      <c r="L124" s="124"/>
      <c r="M124" s="129"/>
      <c r="P124" s="130">
        <f>P125+P186+P190+P200+P210+P219</f>
        <v>0</v>
      </c>
      <c r="R124" s="130">
        <f>R125+R186+R190+R200+R210+R219</f>
        <v>0.6810908</v>
      </c>
      <c r="T124" s="131">
        <f>T125+T186+T190+T200+T210+T219</f>
        <v>351.67</v>
      </c>
      <c r="AR124" s="125" t="s">
        <v>79</v>
      </c>
      <c r="AT124" s="132" t="s">
        <v>71</v>
      </c>
      <c r="AU124" s="132" t="s">
        <v>72</v>
      </c>
      <c r="AY124" s="125" t="s">
        <v>195</v>
      </c>
      <c r="BK124" s="133">
        <f>BK125+BK186+BK190+BK200+BK210+BK219</f>
        <v>0</v>
      </c>
    </row>
    <row r="125" spans="2:63" s="11" customFormat="1" ht="22.9" customHeight="1">
      <c r="B125" s="124"/>
      <c r="D125" s="125" t="s">
        <v>71</v>
      </c>
      <c r="E125" s="134" t="s">
        <v>79</v>
      </c>
      <c r="F125" s="134" t="s">
        <v>196</v>
      </c>
      <c r="I125" s="127"/>
      <c r="J125" s="135">
        <f>BK125</f>
        <v>0</v>
      </c>
      <c r="L125" s="124"/>
      <c r="M125" s="129"/>
      <c r="P125" s="130">
        <f>SUM(P126:P185)</f>
        <v>0</v>
      </c>
      <c r="R125" s="130">
        <f>SUM(R126:R185)</f>
        <v>0.56311</v>
      </c>
      <c r="T125" s="131">
        <f>SUM(T126:T185)</f>
        <v>351.67</v>
      </c>
      <c r="AR125" s="125" t="s">
        <v>79</v>
      </c>
      <c r="AT125" s="132" t="s">
        <v>71</v>
      </c>
      <c r="AU125" s="132" t="s">
        <v>79</v>
      </c>
      <c r="AY125" s="125" t="s">
        <v>195</v>
      </c>
      <c r="BK125" s="133">
        <f>SUM(BK126:BK185)</f>
        <v>0</v>
      </c>
    </row>
    <row r="126" spans="2:65" s="1" customFormat="1" ht="33" customHeight="1">
      <c r="B126" s="136"/>
      <c r="C126" s="137" t="s">
        <v>79</v>
      </c>
      <c r="D126" s="137" t="s">
        <v>197</v>
      </c>
      <c r="E126" s="138" t="s">
        <v>2263</v>
      </c>
      <c r="F126" s="139" t="s">
        <v>2264</v>
      </c>
      <c r="G126" s="140" t="s">
        <v>288</v>
      </c>
      <c r="H126" s="141">
        <v>3822.5</v>
      </c>
      <c r="I126" s="142"/>
      <c r="J126" s="143">
        <f>ROUND(I126*H126,2)</f>
        <v>0</v>
      </c>
      <c r="K126" s="144"/>
      <c r="L126" s="31"/>
      <c r="M126" s="145" t="s">
        <v>1</v>
      </c>
      <c r="N126" s="146" t="s">
        <v>37</v>
      </c>
      <c r="P126" s="147">
        <f>O126*H126</f>
        <v>0</v>
      </c>
      <c r="Q126" s="147">
        <v>6E-05</v>
      </c>
      <c r="R126" s="147">
        <f>Q126*H126</f>
        <v>0.22935</v>
      </c>
      <c r="S126" s="147">
        <v>0.092</v>
      </c>
      <c r="T126" s="148">
        <f>S126*H126</f>
        <v>351.67</v>
      </c>
      <c r="AR126" s="149" t="s">
        <v>201</v>
      </c>
      <c r="AT126" s="149" t="s">
        <v>197</v>
      </c>
      <c r="AU126" s="149" t="s">
        <v>81</v>
      </c>
      <c r="AY126" s="16" t="s">
        <v>195</v>
      </c>
      <c r="BE126" s="150">
        <f>IF(N126="základní",J126,0)</f>
        <v>0</v>
      </c>
      <c r="BF126" s="150">
        <f>IF(N126="snížená",J126,0)</f>
        <v>0</v>
      </c>
      <c r="BG126" s="150">
        <f>IF(N126="zákl. přenesená",J126,0)</f>
        <v>0</v>
      </c>
      <c r="BH126" s="150">
        <f>IF(N126="sníž. přenesená",J126,0)</f>
        <v>0</v>
      </c>
      <c r="BI126" s="150">
        <f>IF(N126="nulová",J126,0)</f>
        <v>0</v>
      </c>
      <c r="BJ126" s="16" t="s">
        <v>79</v>
      </c>
      <c r="BK126" s="150">
        <f>ROUND(I126*H126,2)</f>
        <v>0</v>
      </c>
      <c r="BL126" s="16" t="s">
        <v>201</v>
      </c>
      <c r="BM126" s="149" t="s">
        <v>2265</v>
      </c>
    </row>
    <row r="127" spans="2:51" s="12" customFormat="1" ht="12">
      <c r="B127" s="151"/>
      <c r="D127" s="152" t="s">
        <v>203</v>
      </c>
      <c r="E127" s="153" t="s">
        <v>1</v>
      </c>
      <c r="F127" s="154" t="s">
        <v>2266</v>
      </c>
      <c r="H127" s="155">
        <v>3822.5</v>
      </c>
      <c r="I127" s="156"/>
      <c r="L127" s="151"/>
      <c r="M127" s="157"/>
      <c r="T127" s="158"/>
      <c r="AT127" s="153" t="s">
        <v>203</v>
      </c>
      <c r="AU127" s="153" t="s">
        <v>81</v>
      </c>
      <c r="AV127" s="12" t="s">
        <v>81</v>
      </c>
      <c r="AW127" s="12" t="s">
        <v>29</v>
      </c>
      <c r="AX127" s="12" t="s">
        <v>72</v>
      </c>
      <c r="AY127" s="153" t="s">
        <v>195</v>
      </c>
    </row>
    <row r="128" spans="2:51" s="13" customFormat="1" ht="12">
      <c r="B128" s="159"/>
      <c r="D128" s="152" t="s">
        <v>203</v>
      </c>
      <c r="E128" s="160" t="s">
        <v>1</v>
      </c>
      <c r="F128" s="161" t="s">
        <v>205</v>
      </c>
      <c r="H128" s="162">
        <v>3822.5</v>
      </c>
      <c r="I128" s="163"/>
      <c r="L128" s="159"/>
      <c r="M128" s="164"/>
      <c r="T128" s="165"/>
      <c r="AT128" s="160" t="s">
        <v>203</v>
      </c>
      <c r="AU128" s="160" t="s">
        <v>81</v>
      </c>
      <c r="AV128" s="13" t="s">
        <v>201</v>
      </c>
      <c r="AW128" s="13" t="s">
        <v>29</v>
      </c>
      <c r="AX128" s="13" t="s">
        <v>79</v>
      </c>
      <c r="AY128" s="160" t="s">
        <v>195</v>
      </c>
    </row>
    <row r="129" spans="2:65" s="1" customFormat="1" ht="24.2" customHeight="1">
      <c r="B129" s="136"/>
      <c r="C129" s="137" t="s">
        <v>81</v>
      </c>
      <c r="D129" s="137" t="s">
        <v>197</v>
      </c>
      <c r="E129" s="138" t="s">
        <v>1811</v>
      </c>
      <c r="F129" s="139" t="s">
        <v>1812</v>
      </c>
      <c r="G129" s="140" t="s">
        <v>223</v>
      </c>
      <c r="H129" s="141">
        <v>4.2</v>
      </c>
      <c r="I129" s="142"/>
      <c r="J129" s="143">
        <f>ROUND(I129*H129,2)</f>
        <v>0</v>
      </c>
      <c r="K129" s="144"/>
      <c r="L129" s="31"/>
      <c r="M129" s="145" t="s">
        <v>1</v>
      </c>
      <c r="N129" s="146" t="s">
        <v>37</v>
      </c>
      <c r="P129" s="147">
        <f>O129*H129</f>
        <v>0</v>
      </c>
      <c r="Q129" s="147">
        <v>0.00868</v>
      </c>
      <c r="R129" s="147">
        <f>Q129*H129</f>
        <v>0.036456</v>
      </c>
      <c r="S129" s="147">
        <v>0</v>
      </c>
      <c r="T129" s="148">
        <f>S129*H129</f>
        <v>0</v>
      </c>
      <c r="AR129" s="149" t="s">
        <v>201</v>
      </c>
      <c r="AT129" s="149" t="s">
        <v>197</v>
      </c>
      <c r="AU129" s="149" t="s">
        <v>81</v>
      </c>
      <c r="AY129" s="16" t="s">
        <v>195</v>
      </c>
      <c r="BE129" s="150">
        <f>IF(N129="základní",J129,0)</f>
        <v>0</v>
      </c>
      <c r="BF129" s="150">
        <f>IF(N129="snížená",J129,0)</f>
        <v>0</v>
      </c>
      <c r="BG129" s="150">
        <f>IF(N129="zákl. přenesená",J129,0)</f>
        <v>0</v>
      </c>
      <c r="BH129" s="150">
        <f>IF(N129="sníž. přenesená",J129,0)</f>
        <v>0</v>
      </c>
      <c r="BI129" s="150">
        <f>IF(N129="nulová",J129,0)</f>
        <v>0</v>
      </c>
      <c r="BJ129" s="16" t="s">
        <v>79</v>
      </c>
      <c r="BK129" s="150">
        <f>ROUND(I129*H129,2)</f>
        <v>0</v>
      </c>
      <c r="BL129" s="16" t="s">
        <v>201</v>
      </c>
      <c r="BM129" s="149" t="s">
        <v>2267</v>
      </c>
    </row>
    <row r="130" spans="2:51" s="12" customFormat="1" ht="12">
      <c r="B130" s="151"/>
      <c r="D130" s="152" t="s">
        <v>203</v>
      </c>
      <c r="E130" s="153" t="s">
        <v>1</v>
      </c>
      <c r="F130" s="154" t="s">
        <v>2268</v>
      </c>
      <c r="H130" s="155">
        <v>4.2</v>
      </c>
      <c r="I130" s="156"/>
      <c r="L130" s="151"/>
      <c r="M130" s="157"/>
      <c r="T130" s="158"/>
      <c r="AT130" s="153" t="s">
        <v>203</v>
      </c>
      <c r="AU130" s="153" t="s">
        <v>81</v>
      </c>
      <c r="AV130" s="12" t="s">
        <v>81</v>
      </c>
      <c r="AW130" s="12" t="s">
        <v>29</v>
      </c>
      <c r="AX130" s="12" t="s">
        <v>72</v>
      </c>
      <c r="AY130" s="153" t="s">
        <v>195</v>
      </c>
    </row>
    <row r="131" spans="2:51" s="13" customFormat="1" ht="12">
      <c r="B131" s="159"/>
      <c r="D131" s="152" t="s">
        <v>203</v>
      </c>
      <c r="E131" s="160" t="s">
        <v>1</v>
      </c>
      <c r="F131" s="161" t="s">
        <v>205</v>
      </c>
      <c r="H131" s="162">
        <v>4.2</v>
      </c>
      <c r="I131" s="163"/>
      <c r="L131" s="159"/>
      <c r="M131" s="164"/>
      <c r="T131" s="165"/>
      <c r="AT131" s="160" t="s">
        <v>203</v>
      </c>
      <c r="AU131" s="160" t="s">
        <v>81</v>
      </c>
      <c r="AV131" s="13" t="s">
        <v>201</v>
      </c>
      <c r="AW131" s="13" t="s">
        <v>29</v>
      </c>
      <c r="AX131" s="13" t="s">
        <v>79</v>
      </c>
      <c r="AY131" s="160" t="s">
        <v>195</v>
      </c>
    </row>
    <row r="132" spans="2:65" s="1" customFormat="1" ht="24.2" customHeight="1">
      <c r="B132" s="136"/>
      <c r="C132" s="137" t="s">
        <v>89</v>
      </c>
      <c r="D132" s="137" t="s">
        <v>197</v>
      </c>
      <c r="E132" s="138" t="s">
        <v>1827</v>
      </c>
      <c r="F132" s="139" t="s">
        <v>1828</v>
      </c>
      <c r="G132" s="140" t="s">
        <v>223</v>
      </c>
      <c r="H132" s="141">
        <v>4.2</v>
      </c>
      <c r="I132" s="142"/>
      <c r="J132" s="143">
        <f>ROUND(I132*H132,2)</f>
        <v>0</v>
      </c>
      <c r="K132" s="144"/>
      <c r="L132" s="31"/>
      <c r="M132" s="145" t="s">
        <v>1</v>
      </c>
      <c r="N132" s="146" t="s">
        <v>37</v>
      </c>
      <c r="P132" s="147">
        <f>O132*H132</f>
        <v>0</v>
      </c>
      <c r="Q132" s="147">
        <v>0.0369</v>
      </c>
      <c r="R132" s="147">
        <f>Q132*H132</f>
        <v>0.15498</v>
      </c>
      <c r="S132" s="147">
        <v>0</v>
      </c>
      <c r="T132" s="148">
        <f>S132*H132</f>
        <v>0</v>
      </c>
      <c r="AR132" s="149" t="s">
        <v>201</v>
      </c>
      <c r="AT132" s="149" t="s">
        <v>197</v>
      </c>
      <c r="AU132" s="149" t="s">
        <v>81</v>
      </c>
      <c r="AY132" s="16" t="s">
        <v>195</v>
      </c>
      <c r="BE132" s="150">
        <f>IF(N132="základní",J132,0)</f>
        <v>0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6" t="s">
        <v>79</v>
      </c>
      <c r="BK132" s="150">
        <f>ROUND(I132*H132,2)</f>
        <v>0</v>
      </c>
      <c r="BL132" s="16" t="s">
        <v>201</v>
      </c>
      <c r="BM132" s="149" t="s">
        <v>2269</v>
      </c>
    </row>
    <row r="133" spans="2:51" s="12" customFormat="1" ht="12">
      <c r="B133" s="151"/>
      <c r="D133" s="152" t="s">
        <v>203</v>
      </c>
      <c r="E133" s="153" t="s">
        <v>1</v>
      </c>
      <c r="F133" s="154" t="s">
        <v>2268</v>
      </c>
      <c r="H133" s="155">
        <v>4.2</v>
      </c>
      <c r="I133" s="156"/>
      <c r="L133" s="151"/>
      <c r="M133" s="157"/>
      <c r="T133" s="158"/>
      <c r="AT133" s="153" t="s">
        <v>203</v>
      </c>
      <c r="AU133" s="153" t="s">
        <v>81</v>
      </c>
      <c r="AV133" s="12" t="s">
        <v>81</v>
      </c>
      <c r="AW133" s="12" t="s">
        <v>29</v>
      </c>
      <c r="AX133" s="12" t="s">
        <v>72</v>
      </c>
      <c r="AY133" s="153" t="s">
        <v>195</v>
      </c>
    </row>
    <row r="134" spans="2:51" s="13" customFormat="1" ht="12">
      <c r="B134" s="159"/>
      <c r="D134" s="152" t="s">
        <v>203</v>
      </c>
      <c r="E134" s="160" t="s">
        <v>1</v>
      </c>
      <c r="F134" s="161" t="s">
        <v>205</v>
      </c>
      <c r="H134" s="162">
        <v>4.2</v>
      </c>
      <c r="I134" s="163"/>
      <c r="L134" s="159"/>
      <c r="M134" s="164"/>
      <c r="T134" s="165"/>
      <c r="AT134" s="160" t="s">
        <v>203</v>
      </c>
      <c r="AU134" s="160" t="s">
        <v>81</v>
      </c>
      <c r="AV134" s="13" t="s">
        <v>201</v>
      </c>
      <c r="AW134" s="13" t="s">
        <v>29</v>
      </c>
      <c r="AX134" s="13" t="s">
        <v>79</v>
      </c>
      <c r="AY134" s="160" t="s">
        <v>195</v>
      </c>
    </row>
    <row r="135" spans="2:65" s="1" customFormat="1" ht="33" customHeight="1">
      <c r="B135" s="136"/>
      <c r="C135" s="137" t="s">
        <v>201</v>
      </c>
      <c r="D135" s="137" t="s">
        <v>197</v>
      </c>
      <c r="E135" s="138" t="s">
        <v>1846</v>
      </c>
      <c r="F135" s="139" t="s">
        <v>1847</v>
      </c>
      <c r="G135" s="140" t="s">
        <v>212</v>
      </c>
      <c r="H135" s="141">
        <v>30.139</v>
      </c>
      <c r="I135" s="142"/>
      <c r="J135" s="143">
        <f>ROUND(I135*H135,2)</f>
        <v>0</v>
      </c>
      <c r="K135" s="144"/>
      <c r="L135" s="31"/>
      <c r="M135" s="145" t="s">
        <v>1</v>
      </c>
      <c r="N135" s="146" t="s">
        <v>37</v>
      </c>
      <c r="P135" s="147">
        <f>O135*H135</f>
        <v>0</v>
      </c>
      <c r="Q135" s="147">
        <v>0</v>
      </c>
      <c r="R135" s="147">
        <f>Q135*H135</f>
        <v>0</v>
      </c>
      <c r="S135" s="147">
        <v>0</v>
      </c>
      <c r="T135" s="148">
        <f>S135*H135</f>
        <v>0</v>
      </c>
      <c r="AR135" s="149" t="s">
        <v>201</v>
      </c>
      <c r="AT135" s="149" t="s">
        <v>197</v>
      </c>
      <c r="AU135" s="149" t="s">
        <v>81</v>
      </c>
      <c r="AY135" s="16" t="s">
        <v>195</v>
      </c>
      <c r="BE135" s="150">
        <f>IF(N135="základní",J135,0)</f>
        <v>0</v>
      </c>
      <c r="BF135" s="150">
        <f>IF(N135="snížená",J135,0)</f>
        <v>0</v>
      </c>
      <c r="BG135" s="150">
        <f>IF(N135="zákl. přenesená",J135,0)</f>
        <v>0</v>
      </c>
      <c r="BH135" s="150">
        <f>IF(N135="sníž. přenesená",J135,0)</f>
        <v>0</v>
      </c>
      <c r="BI135" s="150">
        <f>IF(N135="nulová",J135,0)</f>
        <v>0</v>
      </c>
      <c r="BJ135" s="16" t="s">
        <v>79</v>
      </c>
      <c r="BK135" s="150">
        <f>ROUND(I135*H135,2)</f>
        <v>0</v>
      </c>
      <c r="BL135" s="16" t="s">
        <v>201</v>
      </c>
      <c r="BM135" s="149" t="s">
        <v>2270</v>
      </c>
    </row>
    <row r="136" spans="2:51" s="14" customFormat="1" ht="12">
      <c r="B136" s="166"/>
      <c r="D136" s="152" t="s">
        <v>203</v>
      </c>
      <c r="E136" s="167" t="s">
        <v>1</v>
      </c>
      <c r="F136" s="168" t="s">
        <v>362</v>
      </c>
      <c r="H136" s="167" t="s">
        <v>1</v>
      </c>
      <c r="I136" s="169"/>
      <c r="L136" s="166"/>
      <c r="M136" s="170"/>
      <c r="T136" s="171"/>
      <c r="AT136" s="167" t="s">
        <v>203</v>
      </c>
      <c r="AU136" s="167" t="s">
        <v>81</v>
      </c>
      <c r="AV136" s="14" t="s">
        <v>79</v>
      </c>
      <c r="AW136" s="14" t="s">
        <v>29</v>
      </c>
      <c r="AX136" s="14" t="s">
        <v>72</v>
      </c>
      <c r="AY136" s="167" t="s">
        <v>195</v>
      </c>
    </row>
    <row r="137" spans="2:51" s="12" customFormat="1" ht="12">
      <c r="B137" s="151"/>
      <c r="D137" s="152" t="s">
        <v>203</v>
      </c>
      <c r="E137" s="153" t="s">
        <v>1</v>
      </c>
      <c r="F137" s="154" t="s">
        <v>2271</v>
      </c>
      <c r="H137" s="155">
        <v>50.232</v>
      </c>
      <c r="I137" s="156"/>
      <c r="L137" s="151"/>
      <c r="M137" s="157"/>
      <c r="T137" s="158"/>
      <c r="AT137" s="153" t="s">
        <v>203</v>
      </c>
      <c r="AU137" s="153" t="s">
        <v>81</v>
      </c>
      <c r="AV137" s="12" t="s">
        <v>81</v>
      </c>
      <c r="AW137" s="12" t="s">
        <v>29</v>
      </c>
      <c r="AX137" s="12" t="s">
        <v>72</v>
      </c>
      <c r="AY137" s="153" t="s">
        <v>195</v>
      </c>
    </row>
    <row r="138" spans="2:51" s="13" customFormat="1" ht="12">
      <c r="B138" s="159"/>
      <c r="D138" s="152" t="s">
        <v>203</v>
      </c>
      <c r="E138" s="160" t="s">
        <v>1</v>
      </c>
      <c r="F138" s="161" t="s">
        <v>205</v>
      </c>
      <c r="H138" s="162">
        <v>50.232</v>
      </c>
      <c r="I138" s="163"/>
      <c r="L138" s="159"/>
      <c r="M138" s="164"/>
      <c r="T138" s="165"/>
      <c r="AT138" s="160" t="s">
        <v>203</v>
      </c>
      <c r="AU138" s="160" t="s">
        <v>81</v>
      </c>
      <c r="AV138" s="13" t="s">
        <v>201</v>
      </c>
      <c r="AW138" s="13" t="s">
        <v>29</v>
      </c>
      <c r="AX138" s="13" t="s">
        <v>72</v>
      </c>
      <c r="AY138" s="160" t="s">
        <v>195</v>
      </c>
    </row>
    <row r="139" spans="2:51" s="12" customFormat="1" ht="12">
      <c r="B139" s="151"/>
      <c r="D139" s="152" t="s">
        <v>203</v>
      </c>
      <c r="E139" s="153" t="s">
        <v>1</v>
      </c>
      <c r="F139" s="154" t="s">
        <v>2272</v>
      </c>
      <c r="H139" s="155">
        <v>30.139</v>
      </c>
      <c r="I139" s="156"/>
      <c r="L139" s="151"/>
      <c r="M139" s="157"/>
      <c r="T139" s="158"/>
      <c r="AT139" s="153" t="s">
        <v>203</v>
      </c>
      <c r="AU139" s="153" t="s">
        <v>81</v>
      </c>
      <c r="AV139" s="12" t="s">
        <v>81</v>
      </c>
      <c r="AW139" s="12" t="s">
        <v>29</v>
      </c>
      <c r="AX139" s="12" t="s">
        <v>79</v>
      </c>
      <c r="AY139" s="153" t="s">
        <v>195</v>
      </c>
    </row>
    <row r="140" spans="2:65" s="1" customFormat="1" ht="33" customHeight="1">
      <c r="B140" s="136"/>
      <c r="C140" s="137" t="s">
        <v>220</v>
      </c>
      <c r="D140" s="137" t="s">
        <v>197</v>
      </c>
      <c r="E140" s="138" t="s">
        <v>1880</v>
      </c>
      <c r="F140" s="139" t="s">
        <v>1881</v>
      </c>
      <c r="G140" s="140" t="s">
        <v>212</v>
      </c>
      <c r="H140" s="141">
        <v>20.093</v>
      </c>
      <c r="I140" s="142"/>
      <c r="J140" s="143">
        <f>ROUND(I140*H140,2)</f>
        <v>0</v>
      </c>
      <c r="K140" s="144"/>
      <c r="L140" s="31"/>
      <c r="M140" s="145" t="s">
        <v>1</v>
      </c>
      <c r="N140" s="146" t="s">
        <v>37</v>
      </c>
      <c r="P140" s="147">
        <f>O140*H140</f>
        <v>0</v>
      </c>
      <c r="Q140" s="147">
        <v>0</v>
      </c>
      <c r="R140" s="147">
        <f>Q140*H140</f>
        <v>0</v>
      </c>
      <c r="S140" s="147">
        <v>0</v>
      </c>
      <c r="T140" s="148">
        <f>S140*H140</f>
        <v>0</v>
      </c>
      <c r="AR140" s="149" t="s">
        <v>201</v>
      </c>
      <c r="AT140" s="149" t="s">
        <v>197</v>
      </c>
      <c r="AU140" s="149" t="s">
        <v>81</v>
      </c>
      <c r="AY140" s="16" t="s">
        <v>195</v>
      </c>
      <c r="BE140" s="150">
        <f>IF(N140="základní",J140,0)</f>
        <v>0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6" t="s">
        <v>79</v>
      </c>
      <c r="BK140" s="150">
        <f>ROUND(I140*H140,2)</f>
        <v>0</v>
      </c>
      <c r="BL140" s="16" t="s">
        <v>201</v>
      </c>
      <c r="BM140" s="149" t="s">
        <v>2273</v>
      </c>
    </row>
    <row r="141" spans="2:51" s="12" customFormat="1" ht="12">
      <c r="B141" s="151"/>
      <c r="D141" s="152" t="s">
        <v>203</v>
      </c>
      <c r="E141" s="153" t="s">
        <v>1</v>
      </c>
      <c r="F141" s="154" t="s">
        <v>2274</v>
      </c>
      <c r="H141" s="155">
        <v>20.093</v>
      </c>
      <c r="I141" s="156"/>
      <c r="L141" s="151"/>
      <c r="M141" s="157"/>
      <c r="T141" s="158"/>
      <c r="AT141" s="153" t="s">
        <v>203</v>
      </c>
      <c r="AU141" s="153" t="s">
        <v>81</v>
      </c>
      <c r="AV141" s="12" t="s">
        <v>81</v>
      </c>
      <c r="AW141" s="12" t="s">
        <v>29</v>
      </c>
      <c r="AX141" s="12" t="s">
        <v>72</v>
      </c>
      <c r="AY141" s="153" t="s">
        <v>195</v>
      </c>
    </row>
    <row r="142" spans="2:51" s="13" customFormat="1" ht="12">
      <c r="B142" s="159"/>
      <c r="D142" s="152" t="s">
        <v>203</v>
      </c>
      <c r="E142" s="160" t="s">
        <v>1</v>
      </c>
      <c r="F142" s="161" t="s">
        <v>205</v>
      </c>
      <c r="H142" s="162">
        <v>20.093</v>
      </c>
      <c r="I142" s="163"/>
      <c r="L142" s="159"/>
      <c r="M142" s="164"/>
      <c r="T142" s="165"/>
      <c r="AT142" s="160" t="s">
        <v>203</v>
      </c>
      <c r="AU142" s="160" t="s">
        <v>81</v>
      </c>
      <c r="AV142" s="13" t="s">
        <v>201</v>
      </c>
      <c r="AW142" s="13" t="s">
        <v>29</v>
      </c>
      <c r="AX142" s="13" t="s">
        <v>79</v>
      </c>
      <c r="AY142" s="160" t="s">
        <v>195</v>
      </c>
    </row>
    <row r="143" spans="2:65" s="1" customFormat="1" ht="24.2" customHeight="1">
      <c r="B143" s="136"/>
      <c r="C143" s="137" t="s">
        <v>228</v>
      </c>
      <c r="D143" s="137" t="s">
        <v>197</v>
      </c>
      <c r="E143" s="138" t="s">
        <v>1884</v>
      </c>
      <c r="F143" s="139" t="s">
        <v>1885</v>
      </c>
      <c r="G143" s="140" t="s">
        <v>212</v>
      </c>
      <c r="H143" s="141">
        <v>17.22</v>
      </c>
      <c r="I143" s="142"/>
      <c r="J143" s="143">
        <f>ROUND(I143*H143,2)</f>
        <v>0</v>
      </c>
      <c r="K143" s="144"/>
      <c r="L143" s="31"/>
      <c r="M143" s="145" t="s">
        <v>1</v>
      </c>
      <c r="N143" s="146" t="s">
        <v>37</v>
      </c>
      <c r="P143" s="147">
        <f>O143*H143</f>
        <v>0</v>
      </c>
      <c r="Q143" s="147">
        <v>0</v>
      </c>
      <c r="R143" s="147">
        <f>Q143*H143</f>
        <v>0</v>
      </c>
      <c r="S143" s="147">
        <v>0</v>
      </c>
      <c r="T143" s="148">
        <f>S143*H143</f>
        <v>0</v>
      </c>
      <c r="AR143" s="149" t="s">
        <v>201</v>
      </c>
      <c r="AT143" s="149" t="s">
        <v>197</v>
      </c>
      <c r="AU143" s="149" t="s">
        <v>81</v>
      </c>
      <c r="AY143" s="16" t="s">
        <v>195</v>
      </c>
      <c r="BE143" s="150">
        <f>IF(N143="základní",J143,0)</f>
        <v>0</v>
      </c>
      <c r="BF143" s="150">
        <f>IF(N143="snížená",J143,0)</f>
        <v>0</v>
      </c>
      <c r="BG143" s="150">
        <f>IF(N143="zákl. přenesená",J143,0)</f>
        <v>0</v>
      </c>
      <c r="BH143" s="150">
        <f>IF(N143="sníž. přenesená",J143,0)</f>
        <v>0</v>
      </c>
      <c r="BI143" s="150">
        <f>IF(N143="nulová",J143,0)</f>
        <v>0</v>
      </c>
      <c r="BJ143" s="16" t="s">
        <v>79</v>
      </c>
      <c r="BK143" s="150">
        <f>ROUND(I143*H143,2)</f>
        <v>0</v>
      </c>
      <c r="BL143" s="16" t="s">
        <v>201</v>
      </c>
      <c r="BM143" s="149" t="s">
        <v>2275</v>
      </c>
    </row>
    <row r="144" spans="2:51" s="12" customFormat="1" ht="12">
      <c r="B144" s="151"/>
      <c r="D144" s="152" t="s">
        <v>203</v>
      </c>
      <c r="E144" s="153" t="s">
        <v>1</v>
      </c>
      <c r="F144" s="154" t="s">
        <v>2276</v>
      </c>
      <c r="H144" s="155">
        <v>17.22</v>
      </c>
      <c r="I144" s="156"/>
      <c r="L144" s="151"/>
      <c r="M144" s="157"/>
      <c r="T144" s="158"/>
      <c r="AT144" s="153" t="s">
        <v>203</v>
      </c>
      <c r="AU144" s="153" t="s">
        <v>81</v>
      </c>
      <c r="AV144" s="12" t="s">
        <v>81</v>
      </c>
      <c r="AW144" s="12" t="s">
        <v>29</v>
      </c>
      <c r="AX144" s="12" t="s">
        <v>72</v>
      </c>
      <c r="AY144" s="153" t="s">
        <v>195</v>
      </c>
    </row>
    <row r="145" spans="2:51" s="13" customFormat="1" ht="12">
      <c r="B145" s="159"/>
      <c r="D145" s="152" t="s">
        <v>203</v>
      </c>
      <c r="E145" s="160" t="s">
        <v>1</v>
      </c>
      <c r="F145" s="161" t="s">
        <v>205</v>
      </c>
      <c r="H145" s="162">
        <v>17.22</v>
      </c>
      <c r="I145" s="163"/>
      <c r="L145" s="159"/>
      <c r="M145" s="164"/>
      <c r="T145" s="165"/>
      <c r="AT145" s="160" t="s">
        <v>203</v>
      </c>
      <c r="AU145" s="160" t="s">
        <v>81</v>
      </c>
      <c r="AV145" s="13" t="s">
        <v>201</v>
      </c>
      <c r="AW145" s="13" t="s">
        <v>29</v>
      </c>
      <c r="AX145" s="13" t="s">
        <v>79</v>
      </c>
      <c r="AY145" s="160" t="s">
        <v>195</v>
      </c>
    </row>
    <row r="146" spans="2:65" s="1" customFormat="1" ht="24.2" customHeight="1">
      <c r="B146" s="136"/>
      <c r="C146" s="137" t="s">
        <v>237</v>
      </c>
      <c r="D146" s="137" t="s">
        <v>197</v>
      </c>
      <c r="E146" s="138" t="s">
        <v>1897</v>
      </c>
      <c r="F146" s="139" t="s">
        <v>1898</v>
      </c>
      <c r="G146" s="140" t="s">
        <v>288</v>
      </c>
      <c r="H146" s="141">
        <v>167.44</v>
      </c>
      <c r="I146" s="142"/>
      <c r="J146" s="143">
        <f>ROUND(I146*H146,2)</f>
        <v>0</v>
      </c>
      <c r="K146" s="144"/>
      <c r="L146" s="31"/>
      <c r="M146" s="145" t="s">
        <v>1</v>
      </c>
      <c r="N146" s="146" t="s">
        <v>37</v>
      </c>
      <c r="P146" s="147">
        <f>O146*H146</f>
        <v>0</v>
      </c>
      <c r="Q146" s="147">
        <v>0.00085</v>
      </c>
      <c r="R146" s="147">
        <f>Q146*H146</f>
        <v>0.14232399999999998</v>
      </c>
      <c r="S146" s="147">
        <v>0</v>
      </c>
      <c r="T146" s="148">
        <f>S146*H146</f>
        <v>0</v>
      </c>
      <c r="AR146" s="149" t="s">
        <v>201</v>
      </c>
      <c r="AT146" s="149" t="s">
        <v>197</v>
      </c>
      <c r="AU146" s="149" t="s">
        <v>81</v>
      </c>
      <c r="AY146" s="16" t="s">
        <v>195</v>
      </c>
      <c r="BE146" s="150">
        <f>IF(N146="základní",J146,0)</f>
        <v>0</v>
      </c>
      <c r="BF146" s="150">
        <f>IF(N146="snížená",J146,0)</f>
        <v>0</v>
      </c>
      <c r="BG146" s="150">
        <f>IF(N146="zákl. přenesená",J146,0)</f>
        <v>0</v>
      </c>
      <c r="BH146" s="150">
        <f>IF(N146="sníž. přenesená",J146,0)</f>
        <v>0</v>
      </c>
      <c r="BI146" s="150">
        <f>IF(N146="nulová",J146,0)</f>
        <v>0</v>
      </c>
      <c r="BJ146" s="16" t="s">
        <v>79</v>
      </c>
      <c r="BK146" s="150">
        <f>ROUND(I146*H146,2)</f>
        <v>0</v>
      </c>
      <c r="BL146" s="16" t="s">
        <v>201</v>
      </c>
      <c r="BM146" s="149" t="s">
        <v>2277</v>
      </c>
    </row>
    <row r="147" spans="2:51" s="14" customFormat="1" ht="12">
      <c r="B147" s="166"/>
      <c r="D147" s="152" t="s">
        <v>203</v>
      </c>
      <c r="E147" s="167" t="s">
        <v>1</v>
      </c>
      <c r="F147" s="168" t="s">
        <v>362</v>
      </c>
      <c r="H147" s="167" t="s">
        <v>1</v>
      </c>
      <c r="I147" s="169"/>
      <c r="L147" s="166"/>
      <c r="M147" s="170"/>
      <c r="T147" s="171"/>
      <c r="AT147" s="167" t="s">
        <v>203</v>
      </c>
      <c r="AU147" s="167" t="s">
        <v>81</v>
      </c>
      <c r="AV147" s="14" t="s">
        <v>79</v>
      </c>
      <c r="AW147" s="14" t="s">
        <v>29</v>
      </c>
      <c r="AX147" s="14" t="s">
        <v>72</v>
      </c>
      <c r="AY147" s="167" t="s">
        <v>195</v>
      </c>
    </row>
    <row r="148" spans="2:51" s="12" customFormat="1" ht="12">
      <c r="B148" s="151"/>
      <c r="D148" s="152" t="s">
        <v>203</v>
      </c>
      <c r="E148" s="153" t="s">
        <v>1</v>
      </c>
      <c r="F148" s="154" t="s">
        <v>2278</v>
      </c>
      <c r="H148" s="155">
        <v>167.44</v>
      </c>
      <c r="I148" s="156"/>
      <c r="L148" s="151"/>
      <c r="M148" s="157"/>
      <c r="T148" s="158"/>
      <c r="AT148" s="153" t="s">
        <v>203</v>
      </c>
      <c r="AU148" s="153" t="s">
        <v>81</v>
      </c>
      <c r="AV148" s="12" t="s">
        <v>81</v>
      </c>
      <c r="AW148" s="12" t="s">
        <v>29</v>
      </c>
      <c r="AX148" s="12" t="s">
        <v>72</v>
      </c>
      <c r="AY148" s="153" t="s">
        <v>195</v>
      </c>
    </row>
    <row r="149" spans="2:51" s="13" customFormat="1" ht="12">
      <c r="B149" s="159"/>
      <c r="D149" s="152" t="s">
        <v>203</v>
      </c>
      <c r="E149" s="160" t="s">
        <v>1</v>
      </c>
      <c r="F149" s="161" t="s">
        <v>205</v>
      </c>
      <c r="H149" s="162">
        <v>167.44</v>
      </c>
      <c r="I149" s="163"/>
      <c r="L149" s="159"/>
      <c r="M149" s="164"/>
      <c r="T149" s="165"/>
      <c r="AT149" s="160" t="s">
        <v>203</v>
      </c>
      <c r="AU149" s="160" t="s">
        <v>81</v>
      </c>
      <c r="AV149" s="13" t="s">
        <v>201</v>
      </c>
      <c r="AW149" s="13" t="s">
        <v>29</v>
      </c>
      <c r="AX149" s="13" t="s">
        <v>79</v>
      </c>
      <c r="AY149" s="160" t="s">
        <v>195</v>
      </c>
    </row>
    <row r="150" spans="2:65" s="1" customFormat="1" ht="24.2" customHeight="1">
      <c r="B150" s="136"/>
      <c r="C150" s="137" t="s">
        <v>233</v>
      </c>
      <c r="D150" s="137" t="s">
        <v>197</v>
      </c>
      <c r="E150" s="138" t="s">
        <v>1928</v>
      </c>
      <c r="F150" s="139" t="s">
        <v>1929</v>
      </c>
      <c r="G150" s="140" t="s">
        <v>288</v>
      </c>
      <c r="H150" s="141">
        <v>167.44</v>
      </c>
      <c r="I150" s="142"/>
      <c r="J150" s="143">
        <f>ROUND(I150*H150,2)</f>
        <v>0</v>
      </c>
      <c r="K150" s="144"/>
      <c r="L150" s="31"/>
      <c r="M150" s="145" t="s">
        <v>1</v>
      </c>
      <c r="N150" s="146" t="s">
        <v>37</v>
      </c>
      <c r="P150" s="147">
        <f>O150*H150</f>
        <v>0</v>
      </c>
      <c r="Q150" s="147">
        <v>0</v>
      </c>
      <c r="R150" s="147">
        <f>Q150*H150</f>
        <v>0</v>
      </c>
      <c r="S150" s="147">
        <v>0</v>
      </c>
      <c r="T150" s="148">
        <f>S150*H150</f>
        <v>0</v>
      </c>
      <c r="AR150" s="149" t="s">
        <v>201</v>
      </c>
      <c r="AT150" s="149" t="s">
        <v>197</v>
      </c>
      <c r="AU150" s="149" t="s">
        <v>81</v>
      </c>
      <c r="AY150" s="16" t="s">
        <v>195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6" t="s">
        <v>79</v>
      </c>
      <c r="BK150" s="150">
        <f>ROUND(I150*H150,2)</f>
        <v>0</v>
      </c>
      <c r="BL150" s="16" t="s">
        <v>201</v>
      </c>
      <c r="BM150" s="149" t="s">
        <v>2279</v>
      </c>
    </row>
    <row r="151" spans="2:65" s="1" customFormat="1" ht="37.9" customHeight="1">
      <c r="B151" s="136"/>
      <c r="C151" s="137" t="s">
        <v>252</v>
      </c>
      <c r="D151" s="137" t="s">
        <v>197</v>
      </c>
      <c r="E151" s="138" t="s">
        <v>302</v>
      </c>
      <c r="F151" s="139" t="s">
        <v>303</v>
      </c>
      <c r="G151" s="140" t="s">
        <v>212</v>
      </c>
      <c r="H151" s="141">
        <v>68.972</v>
      </c>
      <c r="I151" s="142"/>
      <c r="J151" s="143">
        <f>ROUND(I151*H151,2)</f>
        <v>0</v>
      </c>
      <c r="K151" s="144"/>
      <c r="L151" s="31"/>
      <c r="M151" s="145" t="s">
        <v>1</v>
      </c>
      <c r="N151" s="146" t="s">
        <v>37</v>
      </c>
      <c r="P151" s="147">
        <f>O151*H151</f>
        <v>0</v>
      </c>
      <c r="Q151" s="147">
        <v>0</v>
      </c>
      <c r="R151" s="147">
        <f>Q151*H151</f>
        <v>0</v>
      </c>
      <c r="S151" s="147">
        <v>0</v>
      </c>
      <c r="T151" s="148">
        <f>S151*H151</f>
        <v>0</v>
      </c>
      <c r="AR151" s="149" t="s">
        <v>201</v>
      </c>
      <c r="AT151" s="149" t="s">
        <v>197</v>
      </c>
      <c r="AU151" s="149" t="s">
        <v>81</v>
      </c>
      <c r="AY151" s="16" t="s">
        <v>195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6" t="s">
        <v>79</v>
      </c>
      <c r="BK151" s="150">
        <f>ROUND(I151*H151,2)</f>
        <v>0</v>
      </c>
      <c r="BL151" s="16" t="s">
        <v>201</v>
      </c>
      <c r="BM151" s="149" t="s">
        <v>2280</v>
      </c>
    </row>
    <row r="152" spans="2:51" s="12" customFormat="1" ht="12">
      <c r="B152" s="151"/>
      <c r="D152" s="152" t="s">
        <v>203</v>
      </c>
      <c r="E152" s="153" t="s">
        <v>1</v>
      </c>
      <c r="F152" s="154" t="s">
        <v>2281</v>
      </c>
      <c r="H152" s="155">
        <v>60.278</v>
      </c>
      <c r="I152" s="156"/>
      <c r="L152" s="151"/>
      <c r="M152" s="157"/>
      <c r="T152" s="158"/>
      <c r="AT152" s="153" t="s">
        <v>203</v>
      </c>
      <c r="AU152" s="153" t="s">
        <v>81</v>
      </c>
      <c r="AV152" s="12" t="s">
        <v>81</v>
      </c>
      <c r="AW152" s="12" t="s">
        <v>29</v>
      </c>
      <c r="AX152" s="12" t="s">
        <v>72</v>
      </c>
      <c r="AY152" s="153" t="s">
        <v>195</v>
      </c>
    </row>
    <row r="153" spans="2:51" s="12" customFormat="1" ht="12">
      <c r="B153" s="151"/>
      <c r="D153" s="152" t="s">
        <v>203</v>
      </c>
      <c r="E153" s="153" t="s">
        <v>1</v>
      </c>
      <c r="F153" s="154" t="s">
        <v>2282</v>
      </c>
      <c r="H153" s="155">
        <v>8.694</v>
      </c>
      <c r="I153" s="156"/>
      <c r="L153" s="151"/>
      <c r="M153" s="157"/>
      <c r="T153" s="158"/>
      <c r="AT153" s="153" t="s">
        <v>203</v>
      </c>
      <c r="AU153" s="153" t="s">
        <v>81</v>
      </c>
      <c r="AV153" s="12" t="s">
        <v>81</v>
      </c>
      <c r="AW153" s="12" t="s">
        <v>29</v>
      </c>
      <c r="AX153" s="12" t="s">
        <v>72</v>
      </c>
      <c r="AY153" s="153" t="s">
        <v>195</v>
      </c>
    </row>
    <row r="154" spans="2:51" s="13" customFormat="1" ht="12">
      <c r="B154" s="159"/>
      <c r="D154" s="152" t="s">
        <v>203</v>
      </c>
      <c r="E154" s="160" t="s">
        <v>1</v>
      </c>
      <c r="F154" s="161" t="s">
        <v>205</v>
      </c>
      <c r="H154" s="162">
        <v>68.972</v>
      </c>
      <c r="I154" s="163"/>
      <c r="L154" s="159"/>
      <c r="M154" s="164"/>
      <c r="T154" s="165"/>
      <c r="AT154" s="160" t="s">
        <v>203</v>
      </c>
      <c r="AU154" s="160" t="s">
        <v>81</v>
      </c>
      <c r="AV154" s="13" t="s">
        <v>201</v>
      </c>
      <c r="AW154" s="13" t="s">
        <v>29</v>
      </c>
      <c r="AX154" s="13" t="s">
        <v>79</v>
      </c>
      <c r="AY154" s="160" t="s">
        <v>195</v>
      </c>
    </row>
    <row r="155" spans="2:65" s="1" customFormat="1" ht="37.9" customHeight="1">
      <c r="B155" s="136"/>
      <c r="C155" s="137" t="s">
        <v>258</v>
      </c>
      <c r="D155" s="137" t="s">
        <v>197</v>
      </c>
      <c r="E155" s="138" t="s">
        <v>1974</v>
      </c>
      <c r="F155" s="139" t="s">
        <v>1975</v>
      </c>
      <c r="G155" s="140" t="s">
        <v>212</v>
      </c>
      <c r="H155" s="141">
        <v>18.934</v>
      </c>
      <c r="I155" s="142"/>
      <c r="J155" s="143">
        <f>ROUND(I155*H155,2)</f>
        <v>0</v>
      </c>
      <c r="K155" s="144"/>
      <c r="L155" s="31"/>
      <c r="M155" s="145" t="s">
        <v>1</v>
      </c>
      <c r="N155" s="146" t="s">
        <v>37</v>
      </c>
      <c r="P155" s="147">
        <f>O155*H155</f>
        <v>0</v>
      </c>
      <c r="Q155" s="147">
        <v>0</v>
      </c>
      <c r="R155" s="147">
        <f>Q155*H155</f>
        <v>0</v>
      </c>
      <c r="S155" s="147">
        <v>0</v>
      </c>
      <c r="T155" s="148">
        <f>S155*H155</f>
        <v>0</v>
      </c>
      <c r="AR155" s="149" t="s">
        <v>201</v>
      </c>
      <c r="AT155" s="149" t="s">
        <v>197</v>
      </c>
      <c r="AU155" s="149" t="s">
        <v>81</v>
      </c>
      <c r="AY155" s="16" t="s">
        <v>195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6" t="s">
        <v>79</v>
      </c>
      <c r="BK155" s="150">
        <f>ROUND(I155*H155,2)</f>
        <v>0</v>
      </c>
      <c r="BL155" s="16" t="s">
        <v>201</v>
      </c>
      <c r="BM155" s="149" t="s">
        <v>2283</v>
      </c>
    </row>
    <row r="156" spans="2:51" s="14" customFormat="1" ht="12">
      <c r="B156" s="166"/>
      <c r="D156" s="152" t="s">
        <v>203</v>
      </c>
      <c r="E156" s="167" t="s">
        <v>1</v>
      </c>
      <c r="F156" s="168" t="s">
        <v>1977</v>
      </c>
      <c r="H156" s="167" t="s">
        <v>1</v>
      </c>
      <c r="I156" s="169"/>
      <c r="L156" s="166"/>
      <c r="M156" s="170"/>
      <c r="T156" s="171"/>
      <c r="AT156" s="167" t="s">
        <v>203</v>
      </c>
      <c r="AU156" s="167" t="s">
        <v>81</v>
      </c>
      <c r="AV156" s="14" t="s">
        <v>79</v>
      </c>
      <c r="AW156" s="14" t="s">
        <v>29</v>
      </c>
      <c r="AX156" s="14" t="s">
        <v>72</v>
      </c>
      <c r="AY156" s="167" t="s">
        <v>195</v>
      </c>
    </row>
    <row r="157" spans="2:51" s="12" customFormat="1" ht="12">
      <c r="B157" s="151"/>
      <c r="D157" s="152" t="s">
        <v>203</v>
      </c>
      <c r="E157" s="153" t="s">
        <v>1</v>
      </c>
      <c r="F157" s="154" t="s">
        <v>2284</v>
      </c>
      <c r="H157" s="155">
        <v>18.934</v>
      </c>
      <c r="I157" s="156"/>
      <c r="L157" s="151"/>
      <c r="M157" s="157"/>
      <c r="T157" s="158"/>
      <c r="AT157" s="153" t="s">
        <v>203</v>
      </c>
      <c r="AU157" s="153" t="s">
        <v>81</v>
      </c>
      <c r="AV157" s="12" t="s">
        <v>81</v>
      </c>
      <c r="AW157" s="12" t="s">
        <v>29</v>
      </c>
      <c r="AX157" s="12" t="s">
        <v>72</v>
      </c>
      <c r="AY157" s="153" t="s">
        <v>195</v>
      </c>
    </row>
    <row r="158" spans="2:51" s="13" customFormat="1" ht="12">
      <c r="B158" s="159"/>
      <c r="D158" s="152" t="s">
        <v>203</v>
      </c>
      <c r="E158" s="160" t="s">
        <v>1</v>
      </c>
      <c r="F158" s="161" t="s">
        <v>205</v>
      </c>
      <c r="H158" s="162">
        <v>18.934</v>
      </c>
      <c r="I158" s="163"/>
      <c r="L158" s="159"/>
      <c r="M158" s="164"/>
      <c r="T158" s="165"/>
      <c r="AT158" s="160" t="s">
        <v>203</v>
      </c>
      <c r="AU158" s="160" t="s">
        <v>81</v>
      </c>
      <c r="AV158" s="13" t="s">
        <v>201</v>
      </c>
      <c r="AW158" s="13" t="s">
        <v>29</v>
      </c>
      <c r="AX158" s="13" t="s">
        <v>79</v>
      </c>
      <c r="AY158" s="160" t="s">
        <v>195</v>
      </c>
    </row>
    <row r="159" spans="2:65" s="1" customFormat="1" ht="37.9" customHeight="1">
      <c r="B159" s="136"/>
      <c r="C159" s="137" t="s">
        <v>264</v>
      </c>
      <c r="D159" s="137" t="s">
        <v>197</v>
      </c>
      <c r="E159" s="138" t="s">
        <v>316</v>
      </c>
      <c r="F159" s="139" t="s">
        <v>317</v>
      </c>
      <c r="G159" s="140" t="s">
        <v>212</v>
      </c>
      <c r="H159" s="141">
        <v>10.626</v>
      </c>
      <c r="I159" s="142"/>
      <c r="J159" s="143">
        <f>ROUND(I159*H159,2)</f>
        <v>0</v>
      </c>
      <c r="K159" s="144"/>
      <c r="L159" s="31"/>
      <c r="M159" s="145" t="s">
        <v>1</v>
      </c>
      <c r="N159" s="146" t="s">
        <v>37</v>
      </c>
      <c r="P159" s="147">
        <f>O159*H159</f>
        <v>0</v>
      </c>
      <c r="Q159" s="147">
        <v>0</v>
      </c>
      <c r="R159" s="147">
        <f>Q159*H159</f>
        <v>0</v>
      </c>
      <c r="S159" s="147">
        <v>0</v>
      </c>
      <c r="T159" s="148">
        <f>S159*H159</f>
        <v>0</v>
      </c>
      <c r="AR159" s="149" t="s">
        <v>201</v>
      </c>
      <c r="AT159" s="149" t="s">
        <v>197</v>
      </c>
      <c r="AU159" s="149" t="s">
        <v>81</v>
      </c>
      <c r="AY159" s="16" t="s">
        <v>195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6" t="s">
        <v>79</v>
      </c>
      <c r="BK159" s="150">
        <f>ROUND(I159*H159,2)</f>
        <v>0</v>
      </c>
      <c r="BL159" s="16" t="s">
        <v>201</v>
      </c>
      <c r="BM159" s="149" t="s">
        <v>2285</v>
      </c>
    </row>
    <row r="160" spans="2:51" s="14" customFormat="1" ht="12">
      <c r="B160" s="166"/>
      <c r="D160" s="152" t="s">
        <v>203</v>
      </c>
      <c r="E160" s="167" t="s">
        <v>1</v>
      </c>
      <c r="F160" s="168" t="s">
        <v>1980</v>
      </c>
      <c r="H160" s="167" t="s">
        <v>1</v>
      </c>
      <c r="I160" s="169"/>
      <c r="L160" s="166"/>
      <c r="M160" s="170"/>
      <c r="T160" s="171"/>
      <c r="AT160" s="167" t="s">
        <v>203</v>
      </c>
      <c r="AU160" s="167" t="s">
        <v>81</v>
      </c>
      <c r="AV160" s="14" t="s">
        <v>79</v>
      </c>
      <c r="AW160" s="14" t="s">
        <v>29</v>
      </c>
      <c r="AX160" s="14" t="s">
        <v>72</v>
      </c>
      <c r="AY160" s="167" t="s">
        <v>195</v>
      </c>
    </row>
    <row r="161" spans="2:51" s="12" customFormat="1" ht="12">
      <c r="B161" s="151"/>
      <c r="D161" s="152" t="s">
        <v>203</v>
      </c>
      <c r="E161" s="153" t="s">
        <v>1</v>
      </c>
      <c r="F161" s="154" t="s">
        <v>2286</v>
      </c>
      <c r="H161" s="155">
        <v>10.626</v>
      </c>
      <c r="I161" s="156"/>
      <c r="L161" s="151"/>
      <c r="M161" s="157"/>
      <c r="T161" s="158"/>
      <c r="AT161" s="153" t="s">
        <v>203</v>
      </c>
      <c r="AU161" s="153" t="s">
        <v>81</v>
      </c>
      <c r="AV161" s="12" t="s">
        <v>81</v>
      </c>
      <c r="AW161" s="12" t="s">
        <v>29</v>
      </c>
      <c r="AX161" s="12" t="s">
        <v>72</v>
      </c>
      <c r="AY161" s="153" t="s">
        <v>195</v>
      </c>
    </row>
    <row r="162" spans="2:51" s="13" customFormat="1" ht="12">
      <c r="B162" s="159"/>
      <c r="D162" s="152" t="s">
        <v>203</v>
      </c>
      <c r="E162" s="160" t="s">
        <v>1</v>
      </c>
      <c r="F162" s="161" t="s">
        <v>205</v>
      </c>
      <c r="H162" s="162">
        <v>10.626</v>
      </c>
      <c r="I162" s="163"/>
      <c r="L162" s="159"/>
      <c r="M162" s="164"/>
      <c r="T162" s="165"/>
      <c r="AT162" s="160" t="s">
        <v>203</v>
      </c>
      <c r="AU162" s="160" t="s">
        <v>81</v>
      </c>
      <c r="AV162" s="13" t="s">
        <v>201</v>
      </c>
      <c r="AW162" s="13" t="s">
        <v>29</v>
      </c>
      <c r="AX162" s="13" t="s">
        <v>79</v>
      </c>
      <c r="AY162" s="160" t="s">
        <v>195</v>
      </c>
    </row>
    <row r="163" spans="2:65" s="1" customFormat="1" ht="37.9" customHeight="1">
      <c r="B163" s="136"/>
      <c r="C163" s="137" t="s">
        <v>270</v>
      </c>
      <c r="D163" s="137" t="s">
        <v>197</v>
      </c>
      <c r="E163" s="138" t="s">
        <v>321</v>
      </c>
      <c r="F163" s="139" t="s">
        <v>322</v>
      </c>
      <c r="G163" s="140" t="s">
        <v>212</v>
      </c>
      <c r="H163" s="141">
        <v>31.878</v>
      </c>
      <c r="I163" s="142"/>
      <c r="J163" s="143">
        <f>ROUND(I163*H163,2)</f>
        <v>0</v>
      </c>
      <c r="K163" s="144"/>
      <c r="L163" s="31"/>
      <c r="M163" s="145" t="s">
        <v>1</v>
      </c>
      <c r="N163" s="146" t="s">
        <v>37</v>
      </c>
      <c r="P163" s="147">
        <f>O163*H163</f>
        <v>0</v>
      </c>
      <c r="Q163" s="147">
        <v>0</v>
      </c>
      <c r="R163" s="147">
        <f>Q163*H163</f>
        <v>0</v>
      </c>
      <c r="S163" s="147">
        <v>0</v>
      </c>
      <c r="T163" s="148">
        <f>S163*H163</f>
        <v>0</v>
      </c>
      <c r="AR163" s="149" t="s">
        <v>201</v>
      </c>
      <c r="AT163" s="149" t="s">
        <v>197</v>
      </c>
      <c r="AU163" s="149" t="s">
        <v>81</v>
      </c>
      <c r="AY163" s="16" t="s">
        <v>195</v>
      </c>
      <c r="BE163" s="150">
        <f>IF(N163="základní",J163,0)</f>
        <v>0</v>
      </c>
      <c r="BF163" s="150">
        <f>IF(N163="snížená",J163,0)</f>
        <v>0</v>
      </c>
      <c r="BG163" s="150">
        <f>IF(N163="zákl. přenesená",J163,0)</f>
        <v>0</v>
      </c>
      <c r="BH163" s="150">
        <f>IF(N163="sníž. přenesená",J163,0)</f>
        <v>0</v>
      </c>
      <c r="BI163" s="150">
        <f>IF(N163="nulová",J163,0)</f>
        <v>0</v>
      </c>
      <c r="BJ163" s="16" t="s">
        <v>79</v>
      </c>
      <c r="BK163" s="150">
        <f>ROUND(I163*H163,2)</f>
        <v>0</v>
      </c>
      <c r="BL163" s="16" t="s">
        <v>201</v>
      </c>
      <c r="BM163" s="149" t="s">
        <v>2287</v>
      </c>
    </row>
    <row r="164" spans="2:51" s="12" customFormat="1" ht="12">
      <c r="B164" s="151"/>
      <c r="D164" s="152" t="s">
        <v>203</v>
      </c>
      <c r="F164" s="154" t="s">
        <v>2288</v>
      </c>
      <c r="H164" s="155">
        <v>31.878</v>
      </c>
      <c r="I164" s="156"/>
      <c r="L164" s="151"/>
      <c r="M164" s="157"/>
      <c r="T164" s="158"/>
      <c r="AT164" s="153" t="s">
        <v>203</v>
      </c>
      <c r="AU164" s="153" t="s">
        <v>81</v>
      </c>
      <c r="AV164" s="12" t="s">
        <v>81</v>
      </c>
      <c r="AW164" s="12" t="s">
        <v>3</v>
      </c>
      <c r="AX164" s="12" t="s">
        <v>79</v>
      </c>
      <c r="AY164" s="153" t="s">
        <v>195</v>
      </c>
    </row>
    <row r="165" spans="2:65" s="1" customFormat="1" ht="24.2" customHeight="1">
      <c r="B165" s="136"/>
      <c r="C165" s="137" t="s">
        <v>275</v>
      </c>
      <c r="D165" s="137" t="s">
        <v>197</v>
      </c>
      <c r="E165" s="138" t="s">
        <v>326</v>
      </c>
      <c r="F165" s="139" t="s">
        <v>327</v>
      </c>
      <c r="G165" s="140" t="s">
        <v>212</v>
      </c>
      <c r="H165" s="141">
        <v>38.833</v>
      </c>
      <c r="I165" s="142"/>
      <c r="J165" s="143">
        <f>ROUND(I165*H165,2)</f>
        <v>0</v>
      </c>
      <c r="K165" s="144"/>
      <c r="L165" s="31"/>
      <c r="M165" s="145" t="s">
        <v>1</v>
      </c>
      <c r="N165" s="146" t="s">
        <v>37</v>
      </c>
      <c r="P165" s="147">
        <f>O165*H165</f>
        <v>0</v>
      </c>
      <c r="Q165" s="147">
        <v>0</v>
      </c>
      <c r="R165" s="147">
        <f>Q165*H165</f>
        <v>0</v>
      </c>
      <c r="S165" s="147">
        <v>0</v>
      </c>
      <c r="T165" s="148">
        <f>S165*H165</f>
        <v>0</v>
      </c>
      <c r="AR165" s="149" t="s">
        <v>201</v>
      </c>
      <c r="AT165" s="149" t="s">
        <v>197</v>
      </c>
      <c r="AU165" s="149" t="s">
        <v>81</v>
      </c>
      <c r="AY165" s="16" t="s">
        <v>195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6" t="s">
        <v>79</v>
      </c>
      <c r="BK165" s="150">
        <f>ROUND(I165*H165,2)</f>
        <v>0</v>
      </c>
      <c r="BL165" s="16" t="s">
        <v>201</v>
      </c>
      <c r="BM165" s="149" t="s">
        <v>2289</v>
      </c>
    </row>
    <row r="166" spans="2:51" s="12" customFormat="1" ht="12">
      <c r="B166" s="151"/>
      <c r="D166" s="152" t="s">
        <v>203</v>
      </c>
      <c r="E166" s="153" t="s">
        <v>1</v>
      </c>
      <c r="F166" s="154" t="s">
        <v>2290</v>
      </c>
      <c r="H166" s="155">
        <v>30.139</v>
      </c>
      <c r="I166" s="156"/>
      <c r="L166" s="151"/>
      <c r="M166" s="157"/>
      <c r="T166" s="158"/>
      <c r="AT166" s="153" t="s">
        <v>203</v>
      </c>
      <c r="AU166" s="153" t="s">
        <v>81</v>
      </c>
      <c r="AV166" s="12" t="s">
        <v>81</v>
      </c>
      <c r="AW166" s="12" t="s">
        <v>29</v>
      </c>
      <c r="AX166" s="12" t="s">
        <v>72</v>
      </c>
      <c r="AY166" s="153" t="s">
        <v>195</v>
      </c>
    </row>
    <row r="167" spans="2:51" s="12" customFormat="1" ht="12">
      <c r="B167" s="151"/>
      <c r="D167" s="152" t="s">
        <v>203</v>
      </c>
      <c r="E167" s="153" t="s">
        <v>1</v>
      </c>
      <c r="F167" s="154" t="s">
        <v>2282</v>
      </c>
      <c r="H167" s="155">
        <v>8.694</v>
      </c>
      <c r="I167" s="156"/>
      <c r="L167" s="151"/>
      <c r="M167" s="157"/>
      <c r="T167" s="158"/>
      <c r="AT167" s="153" t="s">
        <v>203</v>
      </c>
      <c r="AU167" s="153" t="s">
        <v>81</v>
      </c>
      <c r="AV167" s="12" t="s">
        <v>81</v>
      </c>
      <c r="AW167" s="12" t="s">
        <v>29</v>
      </c>
      <c r="AX167" s="12" t="s">
        <v>72</v>
      </c>
      <c r="AY167" s="153" t="s">
        <v>195</v>
      </c>
    </row>
    <row r="168" spans="2:51" s="13" customFormat="1" ht="12">
      <c r="B168" s="159"/>
      <c r="D168" s="152" t="s">
        <v>203</v>
      </c>
      <c r="E168" s="160" t="s">
        <v>1</v>
      </c>
      <c r="F168" s="161" t="s">
        <v>205</v>
      </c>
      <c r="H168" s="162">
        <v>38.833</v>
      </c>
      <c r="I168" s="163"/>
      <c r="L168" s="159"/>
      <c r="M168" s="164"/>
      <c r="T168" s="165"/>
      <c r="AT168" s="160" t="s">
        <v>203</v>
      </c>
      <c r="AU168" s="160" t="s">
        <v>81</v>
      </c>
      <c r="AV168" s="13" t="s">
        <v>201</v>
      </c>
      <c r="AW168" s="13" t="s">
        <v>29</v>
      </c>
      <c r="AX168" s="13" t="s">
        <v>79</v>
      </c>
      <c r="AY168" s="160" t="s">
        <v>195</v>
      </c>
    </row>
    <row r="169" spans="2:65" s="1" customFormat="1" ht="24.2" customHeight="1">
      <c r="B169" s="136"/>
      <c r="C169" s="137" t="s">
        <v>280</v>
      </c>
      <c r="D169" s="137" t="s">
        <v>197</v>
      </c>
      <c r="E169" s="138" t="s">
        <v>1988</v>
      </c>
      <c r="F169" s="139" t="s">
        <v>1989</v>
      </c>
      <c r="G169" s="140" t="s">
        <v>212</v>
      </c>
      <c r="H169" s="141">
        <v>9.467</v>
      </c>
      <c r="I169" s="142"/>
      <c r="J169" s="143">
        <f>ROUND(I169*H169,2)</f>
        <v>0</v>
      </c>
      <c r="K169" s="144"/>
      <c r="L169" s="31"/>
      <c r="M169" s="145" t="s">
        <v>1</v>
      </c>
      <c r="N169" s="146" t="s">
        <v>37</v>
      </c>
      <c r="P169" s="147">
        <f>O169*H169</f>
        <v>0</v>
      </c>
      <c r="Q169" s="147">
        <v>0</v>
      </c>
      <c r="R169" s="147">
        <f>Q169*H169</f>
        <v>0</v>
      </c>
      <c r="S169" s="147">
        <v>0</v>
      </c>
      <c r="T169" s="148">
        <f>S169*H169</f>
        <v>0</v>
      </c>
      <c r="AR169" s="149" t="s">
        <v>201</v>
      </c>
      <c r="AT169" s="149" t="s">
        <v>197</v>
      </c>
      <c r="AU169" s="149" t="s">
        <v>81</v>
      </c>
      <c r="AY169" s="16" t="s">
        <v>195</v>
      </c>
      <c r="BE169" s="150">
        <f>IF(N169="základní",J169,0)</f>
        <v>0</v>
      </c>
      <c r="BF169" s="150">
        <f>IF(N169="snížená",J169,0)</f>
        <v>0</v>
      </c>
      <c r="BG169" s="150">
        <f>IF(N169="zákl. přenesená",J169,0)</f>
        <v>0</v>
      </c>
      <c r="BH169" s="150">
        <f>IF(N169="sníž. přenesená",J169,0)</f>
        <v>0</v>
      </c>
      <c r="BI169" s="150">
        <f>IF(N169="nulová",J169,0)</f>
        <v>0</v>
      </c>
      <c r="BJ169" s="16" t="s">
        <v>79</v>
      </c>
      <c r="BK169" s="150">
        <f>ROUND(I169*H169,2)</f>
        <v>0</v>
      </c>
      <c r="BL169" s="16" t="s">
        <v>201</v>
      </c>
      <c r="BM169" s="149" t="s">
        <v>2291</v>
      </c>
    </row>
    <row r="170" spans="2:51" s="14" customFormat="1" ht="12">
      <c r="B170" s="166"/>
      <c r="D170" s="152" t="s">
        <v>203</v>
      </c>
      <c r="E170" s="167" t="s">
        <v>1</v>
      </c>
      <c r="F170" s="168" t="s">
        <v>1991</v>
      </c>
      <c r="H170" s="167" t="s">
        <v>1</v>
      </c>
      <c r="I170" s="169"/>
      <c r="L170" s="166"/>
      <c r="M170" s="170"/>
      <c r="T170" s="171"/>
      <c r="AT170" s="167" t="s">
        <v>203</v>
      </c>
      <c r="AU170" s="167" t="s">
        <v>81</v>
      </c>
      <c r="AV170" s="14" t="s">
        <v>79</v>
      </c>
      <c r="AW170" s="14" t="s">
        <v>29</v>
      </c>
      <c r="AX170" s="14" t="s">
        <v>72</v>
      </c>
      <c r="AY170" s="167" t="s">
        <v>195</v>
      </c>
    </row>
    <row r="171" spans="2:51" s="12" customFormat="1" ht="12">
      <c r="B171" s="151"/>
      <c r="D171" s="152" t="s">
        <v>203</v>
      </c>
      <c r="E171" s="153" t="s">
        <v>1</v>
      </c>
      <c r="F171" s="154" t="s">
        <v>2292</v>
      </c>
      <c r="H171" s="155">
        <v>9.467</v>
      </c>
      <c r="I171" s="156"/>
      <c r="L171" s="151"/>
      <c r="M171" s="157"/>
      <c r="T171" s="158"/>
      <c r="AT171" s="153" t="s">
        <v>203</v>
      </c>
      <c r="AU171" s="153" t="s">
        <v>81</v>
      </c>
      <c r="AV171" s="12" t="s">
        <v>81</v>
      </c>
      <c r="AW171" s="12" t="s">
        <v>29</v>
      </c>
      <c r="AX171" s="12" t="s">
        <v>72</v>
      </c>
      <c r="AY171" s="153" t="s">
        <v>195</v>
      </c>
    </row>
    <row r="172" spans="2:51" s="13" customFormat="1" ht="12">
      <c r="B172" s="159"/>
      <c r="D172" s="152" t="s">
        <v>203</v>
      </c>
      <c r="E172" s="160" t="s">
        <v>1</v>
      </c>
      <c r="F172" s="161" t="s">
        <v>205</v>
      </c>
      <c r="H172" s="162">
        <v>9.467</v>
      </c>
      <c r="I172" s="163"/>
      <c r="L172" s="159"/>
      <c r="M172" s="164"/>
      <c r="T172" s="165"/>
      <c r="AT172" s="160" t="s">
        <v>203</v>
      </c>
      <c r="AU172" s="160" t="s">
        <v>81</v>
      </c>
      <c r="AV172" s="13" t="s">
        <v>201</v>
      </c>
      <c r="AW172" s="13" t="s">
        <v>29</v>
      </c>
      <c r="AX172" s="13" t="s">
        <v>79</v>
      </c>
      <c r="AY172" s="160" t="s">
        <v>195</v>
      </c>
    </row>
    <row r="173" spans="2:65" s="1" customFormat="1" ht="33" customHeight="1">
      <c r="B173" s="136"/>
      <c r="C173" s="137" t="s">
        <v>8</v>
      </c>
      <c r="D173" s="137" t="s">
        <v>197</v>
      </c>
      <c r="E173" s="138" t="s">
        <v>331</v>
      </c>
      <c r="F173" s="139" t="s">
        <v>332</v>
      </c>
      <c r="G173" s="140" t="s">
        <v>232</v>
      </c>
      <c r="H173" s="141">
        <v>19.127</v>
      </c>
      <c r="I173" s="142"/>
      <c r="J173" s="143">
        <f>ROUND(I173*H173,2)</f>
        <v>0</v>
      </c>
      <c r="K173" s="144"/>
      <c r="L173" s="31"/>
      <c r="M173" s="145" t="s">
        <v>1</v>
      </c>
      <c r="N173" s="146" t="s">
        <v>37</v>
      </c>
      <c r="P173" s="147">
        <f>O173*H173</f>
        <v>0</v>
      </c>
      <c r="Q173" s="147">
        <v>0</v>
      </c>
      <c r="R173" s="147">
        <f>Q173*H173</f>
        <v>0</v>
      </c>
      <c r="S173" s="147">
        <v>0</v>
      </c>
      <c r="T173" s="148">
        <f>S173*H173</f>
        <v>0</v>
      </c>
      <c r="AR173" s="149" t="s">
        <v>201</v>
      </c>
      <c r="AT173" s="149" t="s">
        <v>197</v>
      </c>
      <c r="AU173" s="149" t="s">
        <v>81</v>
      </c>
      <c r="AY173" s="16" t="s">
        <v>195</v>
      </c>
      <c r="BE173" s="150">
        <f>IF(N173="základní",J173,0)</f>
        <v>0</v>
      </c>
      <c r="BF173" s="150">
        <f>IF(N173="snížená",J173,0)</f>
        <v>0</v>
      </c>
      <c r="BG173" s="150">
        <f>IF(N173="zákl. přenesená",J173,0)</f>
        <v>0</v>
      </c>
      <c r="BH173" s="150">
        <f>IF(N173="sníž. přenesená",J173,0)</f>
        <v>0</v>
      </c>
      <c r="BI173" s="150">
        <f>IF(N173="nulová",J173,0)</f>
        <v>0</v>
      </c>
      <c r="BJ173" s="16" t="s">
        <v>79</v>
      </c>
      <c r="BK173" s="150">
        <f>ROUND(I173*H173,2)</f>
        <v>0</v>
      </c>
      <c r="BL173" s="16" t="s">
        <v>201</v>
      </c>
      <c r="BM173" s="149" t="s">
        <v>2293</v>
      </c>
    </row>
    <row r="174" spans="2:51" s="12" customFormat="1" ht="12">
      <c r="B174" s="151"/>
      <c r="D174" s="152" t="s">
        <v>203</v>
      </c>
      <c r="E174" s="153" t="s">
        <v>1</v>
      </c>
      <c r="F174" s="154" t="s">
        <v>2294</v>
      </c>
      <c r="H174" s="155">
        <v>19.127</v>
      </c>
      <c r="I174" s="156"/>
      <c r="L174" s="151"/>
      <c r="M174" s="157"/>
      <c r="T174" s="158"/>
      <c r="AT174" s="153" t="s">
        <v>203</v>
      </c>
      <c r="AU174" s="153" t="s">
        <v>81</v>
      </c>
      <c r="AV174" s="12" t="s">
        <v>81</v>
      </c>
      <c r="AW174" s="12" t="s">
        <v>29</v>
      </c>
      <c r="AX174" s="12" t="s">
        <v>72</v>
      </c>
      <c r="AY174" s="153" t="s">
        <v>195</v>
      </c>
    </row>
    <row r="175" spans="2:51" s="13" customFormat="1" ht="12">
      <c r="B175" s="159"/>
      <c r="D175" s="152" t="s">
        <v>203</v>
      </c>
      <c r="E175" s="160" t="s">
        <v>1</v>
      </c>
      <c r="F175" s="161" t="s">
        <v>205</v>
      </c>
      <c r="H175" s="162">
        <v>19.127</v>
      </c>
      <c r="I175" s="163"/>
      <c r="L175" s="159"/>
      <c r="M175" s="164"/>
      <c r="T175" s="165"/>
      <c r="AT175" s="160" t="s">
        <v>203</v>
      </c>
      <c r="AU175" s="160" t="s">
        <v>81</v>
      </c>
      <c r="AV175" s="13" t="s">
        <v>201</v>
      </c>
      <c r="AW175" s="13" t="s">
        <v>29</v>
      </c>
      <c r="AX175" s="13" t="s">
        <v>79</v>
      </c>
      <c r="AY175" s="160" t="s">
        <v>195</v>
      </c>
    </row>
    <row r="176" spans="2:65" s="1" customFormat="1" ht="24.2" customHeight="1">
      <c r="B176" s="136"/>
      <c r="C176" s="137" t="s">
        <v>291</v>
      </c>
      <c r="D176" s="137" t="s">
        <v>197</v>
      </c>
      <c r="E176" s="138" t="s">
        <v>336</v>
      </c>
      <c r="F176" s="139" t="s">
        <v>337</v>
      </c>
      <c r="G176" s="140" t="s">
        <v>212</v>
      </c>
      <c r="H176" s="141">
        <v>39.606</v>
      </c>
      <c r="I176" s="142"/>
      <c r="J176" s="143">
        <f>ROUND(I176*H176,2)</f>
        <v>0</v>
      </c>
      <c r="K176" s="144"/>
      <c r="L176" s="31"/>
      <c r="M176" s="145" t="s">
        <v>1</v>
      </c>
      <c r="N176" s="146" t="s">
        <v>37</v>
      </c>
      <c r="P176" s="147">
        <f>O176*H176</f>
        <v>0</v>
      </c>
      <c r="Q176" s="147">
        <v>0</v>
      </c>
      <c r="R176" s="147">
        <f>Q176*H176</f>
        <v>0</v>
      </c>
      <c r="S176" s="147">
        <v>0</v>
      </c>
      <c r="T176" s="148">
        <f>S176*H176</f>
        <v>0</v>
      </c>
      <c r="AR176" s="149" t="s">
        <v>201</v>
      </c>
      <c r="AT176" s="149" t="s">
        <v>197</v>
      </c>
      <c r="AU176" s="149" t="s">
        <v>81</v>
      </c>
      <c r="AY176" s="16" t="s">
        <v>195</v>
      </c>
      <c r="BE176" s="150">
        <f>IF(N176="základní",J176,0)</f>
        <v>0</v>
      </c>
      <c r="BF176" s="150">
        <f>IF(N176="snížená",J176,0)</f>
        <v>0</v>
      </c>
      <c r="BG176" s="150">
        <f>IF(N176="zákl. přenesená",J176,0)</f>
        <v>0</v>
      </c>
      <c r="BH176" s="150">
        <f>IF(N176="sníž. přenesená",J176,0)</f>
        <v>0</v>
      </c>
      <c r="BI176" s="150">
        <f>IF(N176="nulová",J176,0)</f>
        <v>0</v>
      </c>
      <c r="BJ176" s="16" t="s">
        <v>79</v>
      </c>
      <c r="BK176" s="150">
        <f>ROUND(I176*H176,2)</f>
        <v>0</v>
      </c>
      <c r="BL176" s="16" t="s">
        <v>201</v>
      </c>
      <c r="BM176" s="149" t="s">
        <v>2295</v>
      </c>
    </row>
    <row r="177" spans="2:51" s="12" customFormat="1" ht="12">
      <c r="B177" s="151"/>
      <c r="D177" s="152" t="s">
        <v>203</v>
      </c>
      <c r="E177" s="153" t="s">
        <v>1</v>
      </c>
      <c r="F177" s="154" t="s">
        <v>2296</v>
      </c>
      <c r="H177" s="155">
        <v>50.232</v>
      </c>
      <c r="I177" s="156"/>
      <c r="L177" s="151"/>
      <c r="M177" s="157"/>
      <c r="T177" s="158"/>
      <c r="AT177" s="153" t="s">
        <v>203</v>
      </c>
      <c r="AU177" s="153" t="s">
        <v>81</v>
      </c>
      <c r="AV177" s="12" t="s">
        <v>81</v>
      </c>
      <c r="AW177" s="12" t="s">
        <v>29</v>
      </c>
      <c r="AX177" s="12" t="s">
        <v>72</v>
      </c>
      <c r="AY177" s="153" t="s">
        <v>195</v>
      </c>
    </row>
    <row r="178" spans="2:51" s="12" customFormat="1" ht="12">
      <c r="B178" s="151"/>
      <c r="D178" s="152" t="s">
        <v>203</v>
      </c>
      <c r="E178" s="153" t="s">
        <v>1</v>
      </c>
      <c r="F178" s="154" t="s">
        <v>2297</v>
      </c>
      <c r="H178" s="155">
        <v>-10.626</v>
      </c>
      <c r="I178" s="156"/>
      <c r="L178" s="151"/>
      <c r="M178" s="157"/>
      <c r="T178" s="158"/>
      <c r="AT178" s="153" t="s">
        <v>203</v>
      </c>
      <c r="AU178" s="153" t="s">
        <v>81</v>
      </c>
      <c r="AV178" s="12" t="s">
        <v>81</v>
      </c>
      <c r="AW178" s="12" t="s">
        <v>29</v>
      </c>
      <c r="AX178" s="12" t="s">
        <v>72</v>
      </c>
      <c r="AY178" s="153" t="s">
        <v>195</v>
      </c>
    </row>
    <row r="179" spans="2:51" s="13" customFormat="1" ht="12">
      <c r="B179" s="159"/>
      <c r="D179" s="152" t="s">
        <v>203</v>
      </c>
      <c r="E179" s="160" t="s">
        <v>1</v>
      </c>
      <c r="F179" s="161" t="s">
        <v>205</v>
      </c>
      <c r="H179" s="162">
        <v>39.606</v>
      </c>
      <c r="I179" s="163"/>
      <c r="L179" s="159"/>
      <c r="M179" s="164"/>
      <c r="T179" s="165"/>
      <c r="AT179" s="160" t="s">
        <v>203</v>
      </c>
      <c r="AU179" s="160" t="s">
        <v>81</v>
      </c>
      <c r="AV179" s="13" t="s">
        <v>201</v>
      </c>
      <c r="AW179" s="13" t="s">
        <v>29</v>
      </c>
      <c r="AX179" s="13" t="s">
        <v>79</v>
      </c>
      <c r="AY179" s="160" t="s">
        <v>195</v>
      </c>
    </row>
    <row r="180" spans="2:65" s="1" customFormat="1" ht="24.2" customHeight="1">
      <c r="B180" s="136"/>
      <c r="C180" s="137" t="s">
        <v>296</v>
      </c>
      <c r="D180" s="137" t="s">
        <v>197</v>
      </c>
      <c r="E180" s="138" t="s">
        <v>1286</v>
      </c>
      <c r="F180" s="139" t="s">
        <v>1287</v>
      </c>
      <c r="G180" s="140" t="s">
        <v>212</v>
      </c>
      <c r="H180" s="141">
        <v>8.694</v>
      </c>
      <c r="I180" s="142"/>
      <c r="J180" s="143">
        <f>ROUND(I180*H180,2)</f>
        <v>0</v>
      </c>
      <c r="K180" s="144"/>
      <c r="L180" s="31"/>
      <c r="M180" s="145" t="s">
        <v>1</v>
      </c>
      <c r="N180" s="146" t="s">
        <v>37</v>
      </c>
      <c r="P180" s="147">
        <f>O180*H180</f>
        <v>0</v>
      </c>
      <c r="Q180" s="147">
        <v>0</v>
      </c>
      <c r="R180" s="147">
        <f>Q180*H180</f>
        <v>0</v>
      </c>
      <c r="S180" s="147">
        <v>0</v>
      </c>
      <c r="T180" s="148">
        <f>S180*H180</f>
        <v>0</v>
      </c>
      <c r="AR180" s="149" t="s">
        <v>201</v>
      </c>
      <c r="AT180" s="149" t="s">
        <v>197</v>
      </c>
      <c r="AU180" s="149" t="s">
        <v>81</v>
      </c>
      <c r="AY180" s="16" t="s">
        <v>195</v>
      </c>
      <c r="BE180" s="150">
        <f>IF(N180="základní",J180,0)</f>
        <v>0</v>
      </c>
      <c r="BF180" s="150">
        <f>IF(N180="snížená",J180,0)</f>
        <v>0</v>
      </c>
      <c r="BG180" s="150">
        <f>IF(N180="zákl. přenesená",J180,0)</f>
        <v>0</v>
      </c>
      <c r="BH180" s="150">
        <f>IF(N180="sníž. přenesená",J180,0)</f>
        <v>0</v>
      </c>
      <c r="BI180" s="150">
        <f>IF(N180="nulová",J180,0)</f>
        <v>0</v>
      </c>
      <c r="BJ180" s="16" t="s">
        <v>79</v>
      </c>
      <c r="BK180" s="150">
        <f>ROUND(I180*H180,2)</f>
        <v>0</v>
      </c>
      <c r="BL180" s="16" t="s">
        <v>201</v>
      </c>
      <c r="BM180" s="149" t="s">
        <v>2298</v>
      </c>
    </row>
    <row r="181" spans="2:51" s="12" customFormat="1" ht="12">
      <c r="B181" s="151"/>
      <c r="D181" s="152" t="s">
        <v>203</v>
      </c>
      <c r="E181" s="153" t="s">
        <v>1</v>
      </c>
      <c r="F181" s="154" t="s">
        <v>2299</v>
      </c>
      <c r="H181" s="155">
        <v>8.694</v>
      </c>
      <c r="I181" s="156"/>
      <c r="L181" s="151"/>
      <c r="M181" s="157"/>
      <c r="T181" s="158"/>
      <c r="AT181" s="153" t="s">
        <v>203</v>
      </c>
      <c r="AU181" s="153" t="s">
        <v>81</v>
      </c>
      <c r="AV181" s="12" t="s">
        <v>81</v>
      </c>
      <c r="AW181" s="12" t="s">
        <v>29</v>
      </c>
      <c r="AX181" s="12" t="s">
        <v>72</v>
      </c>
      <c r="AY181" s="153" t="s">
        <v>195</v>
      </c>
    </row>
    <row r="182" spans="2:51" s="13" customFormat="1" ht="12">
      <c r="B182" s="159"/>
      <c r="D182" s="152" t="s">
        <v>203</v>
      </c>
      <c r="E182" s="160" t="s">
        <v>1</v>
      </c>
      <c r="F182" s="161" t="s">
        <v>205</v>
      </c>
      <c r="H182" s="162">
        <v>8.694</v>
      </c>
      <c r="I182" s="163"/>
      <c r="L182" s="159"/>
      <c r="M182" s="164"/>
      <c r="T182" s="165"/>
      <c r="AT182" s="160" t="s">
        <v>203</v>
      </c>
      <c r="AU182" s="160" t="s">
        <v>81</v>
      </c>
      <c r="AV182" s="13" t="s">
        <v>201</v>
      </c>
      <c r="AW182" s="13" t="s">
        <v>29</v>
      </c>
      <c r="AX182" s="13" t="s">
        <v>79</v>
      </c>
      <c r="AY182" s="160" t="s">
        <v>195</v>
      </c>
    </row>
    <row r="183" spans="2:65" s="1" customFormat="1" ht="16.5" customHeight="1">
      <c r="B183" s="136"/>
      <c r="C183" s="172" t="s">
        <v>301</v>
      </c>
      <c r="D183" s="172" t="s">
        <v>229</v>
      </c>
      <c r="E183" s="173" t="s">
        <v>2008</v>
      </c>
      <c r="F183" s="174" t="s">
        <v>2009</v>
      </c>
      <c r="G183" s="175" t="s">
        <v>232</v>
      </c>
      <c r="H183" s="176">
        <v>17.386</v>
      </c>
      <c r="I183" s="177"/>
      <c r="J183" s="178">
        <f>ROUND(I183*H183,2)</f>
        <v>0</v>
      </c>
      <c r="K183" s="179"/>
      <c r="L183" s="180"/>
      <c r="M183" s="181" t="s">
        <v>1</v>
      </c>
      <c r="N183" s="182" t="s">
        <v>37</v>
      </c>
      <c r="P183" s="147">
        <f>O183*H183</f>
        <v>0</v>
      </c>
      <c r="Q183" s="147">
        <v>0</v>
      </c>
      <c r="R183" s="147">
        <f>Q183*H183</f>
        <v>0</v>
      </c>
      <c r="S183" s="147">
        <v>0</v>
      </c>
      <c r="T183" s="148">
        <f>S183*H183</f>
        <v>0</v>
      </c>
      <c r="AR183" s="149" t="s">
        <v>233</v>
      </c>
      <c r="AT183" s="149" t="s">
        <v>229</v>
      </c>
      <c r="AU183" s="149" t="s">
        <v>81</v>
      </c>
      <c r="AY183" s="16" t="s">
        <v>195</v>
      </c>
      <c r="BE183" s="150">
        <f>IF(N183="základní",J183,0)</f>
        <v>0</v>
      </c>
      <c r="BF183" s="150">
        <f>IF(N183="snížená",J183,0)</f>
        <v>0</v>
      </c>
      <c r="BG183" s="150">
        <f>IF(N183="zákl. přenesená",J183,0)</f>
        <v>0</v>
      </c>
      <c r="BH183" s="150">
        <f>IF(N183="sníž. přenesená",J183,0)</f>
        <v>0</v>
      </c>
      <c r="BI183" s="150">
        <f>IF(N183="nulová",J183,0)</f>
        <v>0</v>
      </c>
      <c r="BJ183" s="16" t="s">
        <v>79</v>
      </c>
      <c r="BK183" s="150">
        <f>ROUND(I183*H183,2)</f>
        <v>0</v>
      </c>
      <c r="BL183" s="16" t="s">
        <v>201</v>
      </c>
      <c r="BM183" s="149" t="s">
        <v>2300</v>
      </c>
    </row>
    <row r="184" spans="2:51" s="12" customFormat="1" ht="12">
      <c r="B184" s="151"/>
      <c r="D184" s="152" t="s">
        <v>203</v>
      </c>
      <c r="E184" s="153" t="s">
        <v>1</v>
      </c>
      <c r="F184" s="154" t="s">
        <v>2301</v>
      </c>
      <c r="H184" s="155">
        <v>17.386</v>
      </c>
      <c r="I184" s="156"/>
      <c r="L184" s="151"/>
      <c r="M184" s="157"/>
      <c r="T184" s="158"/>
      <c r="AT184" s="153" t="s">
        <v>203</v>
      </c>
      <c r="AU184" s="153" t="s">
        <v>81</v>
      </c>
      <c r="AV184" s="12" t="s">
        <v>81</v>
      </c>
      <c r="AW184" s="12" t="s">
        <v>29</v>
      </c>
      <c r="AX184" s="12" t="s">
        <v>72</v>
      </c>
      <c r="AY184" s="153" t="s">
        <v>195</v>
      </c>
    </row>
    <row r="185" spans="2:51" s="13" customFormat="1" ht="12">
      <c r="B185" s="159"/>
      <c r="D185" s="152" t="s">
        <v>203</v>
      </c>
      <c r="E185" s="160" t="s">
        <v>1</v>
      </c>
      <c r="F185" s="161" t="s">
        <v>205</v>
      </c>
      <c r="H185" s="162">
        <v>17.386</v>
      </c>
      <c r="I185" s="163"/>
      <c r="L185" s="159"/>
      <c r="M185" s="164"/>
      <c r="T185" s="165"/>
      <c r="AT185" s="160" t="s">
        <v>203</v>
      </c>
      <c r="AU185" s="160" t="s">
        <v>81</v>
      </c>
      <c r="AV185" s="13" t="s">
        <v>201</v>
      </c>
      <c r="AW185" s="13" t="s">
        <v>29</v>
      </c>
      <c r="AX185" s="13" t="s">
        <v>79</v>
      </c>
      <c r="AY185" s="160" t="s">
        <v>195</v>
      </c>
    </row>
    <row r="186" spans="2:63" s="11" customFormat="1" ht="22.9" customHeight="1">
      <c r="B186" s="124"/>
      <c r="D186" s="125" t="s">
        <v>71</v>
      </c>
      <c r="E186" s="134" t="s">
        <v>201</v>
      </c>
      <c r="F186" s="134" t="s">
        <v>441</v>
      </c>
      <c r="I186" s="127"/>
      <c r="J186" s="135">
        <f>BK186</f>
        <v>0</v>
      </c>
      <c r="L186" s="124"/>
      <c r="M186" s="129"/>
      <c r="P186" s="130">
        <f>SUM(P187:P189)</f>
        <v>0</v>
      </c>
      <c r="R186" s="130">
        <f>SUM(R187:R189)</f>
        <v>0</v>
      </c>
      <c r="T186" s="131">
        <f>SUM(T187:T189)</f>
        <v>0</v>
      </c>
      <c r="AR186" s="125" t="s">
        <v>79</v>
      </c>
      <c r="AT186" s="132" t="s">
        <v>71</v>
      </c>
      <c r="AU186" s="132" t="s">
        <v>79</v>
      </c>
      <c r="AY186" s="125" t="s">
        <v>195</v>
      </c>
      <c r="BK186" s="133">
        <f>SUM(BK187:BK189)</f>
        <v>0</v>
      </c>
    </row>
    <row r="187" spans="2:65" s="1" customFormat="1" ht="16.5" customHeight="1">
      <c r="B187" s="136"/>
      <c r="C187" s="137" t="s">
        <v>306</v>
      </c>
      <c r="D187" s="137" t="s">
        <v>197</v>
      </c>
      <c r="E187" s="138" t="s">
        <v>1318</v>
      </c>
      <c r="F187" s="139" t="s">
        <v>1319</v>
      </c>
      <c r="G187" s="140" t="s">
        <v>212</v>
      </c>
      <c r="H187" s="141">
        <v>1.932</v>
      </c>
      <c r="I187" s="142"/>
      <c r="J187" s="143">
        <f>ROUND(I187*H187,2)</f>
        <v>0</v>
      </c>
      <c r="K187" s="144"/>
      <c r="L187" s="31"/>
      <c r="M187" s="145" t="s">
        <v>1</v>
      </c>
      <c r="N187" s="146" t="s">
        <v>37</v>
      </c>
      <c r="P187" s="147">
        <f>O187*H187</f>
        <v>0</v>
      </c>
      <c r="Q187" s="147">
        <v>0</v>
      </c>
      <c r="R187" s="147">
        <f>Q187*H187</f>
        <v>0</v>
      </c>
      <c r="S187" s="147">
        <v>0</v>
      </c>
      <c r="T187" s="148">
        <f>S187*H187</f>
        <v>0</v>
      </c>
      <c r="AR187" s="149" t="s">
        <v>201</v>
      </c>
      <c r="AT187" s="149" t="s">
        <v>197</v>
      </c>
      <c r="AU187" s="149" t="s">
        <v>81</v>
      </c>
      <c r="AY187" s="16" t="s">
        <v>195</v>
      </c>
      <c r="BE187" s="150">
        <f>IF(N187="základní",J187,0)</f>
        <v>0</v>
      </c>
      <c r="BF187" s="150">
        <f>IF(N187="snížená",J187,0)</f>
        <v>0</v>
      </c>
      <c r="BG187" s="150">
        <f>IF(N187="zákl. přenesená",J187,0)</f>
        <v>0</v>
      </c>
      <c r="BH187" s="150">
        <f>IF(N187="sníž. přenesená",J187,0)</f>
        <v>0</v>
      </c>
      <c r="BI187" s="150">
        <f>IF(N187="nulová",J187,0)</f>
        <v>0</v>
      </c>
      <c r="BJ187" s="16" t="s">
        <v>79</v>
      </c>
      <c r="BK187" s="150">
        <f>ROUND(I187*H187,2)</f>
        <v>0</v>
      </c>
      <c r="BL187" s="16" t="s">
        <v>201</v>
      </c>
      <c r="BM187" s="149" t="s">
        <v>2302</v>
      </c>
    </row>
    <row r="188" spans="2:51" s="12" customFormat="1" ht="12">
      <c r="B188" s="151"/>
      <c r="D188" s="152" t="s">
        <v>203</v>
      </c>
      <c r="E188" s="153" t="s">
        <v>1</v>
      </c>
      <c r="F188" s="154" t="s">
        <v>2303</v>
      </c>
      <c r="H188" s="155">
        <v>1.932</v>
      </c>
      <c r="I188" s="156"/>
      <c r="L188" s="151"/>
      <c r="M188" s="157"/>
      <c r="T188" s="158"/>
      <c r="AT188" s="153" t="s">
        <v>203</v>
      </c>
      <c r="AU188" s="153" t="s">
        <v>81</v>
      </c>
      <c r="AV188" s="12" t="s">
        <v>81</v>
      </c>
      <c r="AW188" s="12" t="s">
        <v>29</v>
      </c>
      <c r="AX188" s="12" t="s">
        <v>72</v>
      </c>
      <c r="AY188" s="153" t="s">
        <v>195</v>
      </c>
    </row>
    <row r="189" spans="2:51" s="13" customFormat="1" ht="12">
      <c r="B189" s="159"/>
      <c r="D189" s="152" t="s">
        <v>203</v>
      </c>
      <c r="E189" s="160" t="s">
        <v>1</v>
      </c>
      <c r="F189" s="161" t="s">
        <v>205</v>
      </c>
      <c r="H189" s="162">
        <v>1.932</v>
      </c>
      <c r="I189" s="163"/>
      <c r="L189" s="159"/>
      <c r="M189" s="164"/>
      <c r="T189" s="165"/>
      <c r="AT189" s="160" t="s">
        <v>203</v>
      </c>
      <c r="AU189" s="160" t="s">
        <v>81</v>
      </c>
      <c r="AV189" s="13" t="s">
        <v>201</v>
      </c>
      <c r="AW189" s="13" t="s">
        <v>29</v>
      </c>
      <c r="AX189" s="13" t="s">
        <v>79</v>
      </c>
      <c r="AY189" s="160" t="s">
        <v>195</v>
      </c>
    </row>
    <row r="190" spans="2:63" s="11" customFormat="1" ht="22.9" customHeight="1">
      <c r="B190" s="124"/>
      <c r="D190" s="125" t="s">
        <v>71</v>
      </c>
      <c r="E190" s="134" t="s">
        <v>220</v>
      </c>
      <c r="F190" s="134" t="s">
        <v>1642</v>
      </c>
      <c r="I190" s="127"/>
      <c r="J190" s="135">
        <f>BK190</f>
        <v>0</v>
      </c>
      <c r="L190" s="124"/>
      <c r="M190" s="129"/>
      <c r="P190" s="130">
        <f>SUM(P191:P199)</f>
        <v>0</v>
      </c>
      <c r="R190" s="130">
        <f>SUM(R191:R199)</f>
        <v>0</v>
      </c>
      <c r="T190" s="131">
        <f>SUM(T191:T199)</f>
        <v>0</v>
      </c>
      <c r="AR190" s="125" t="s">
        <v>79</v>
      </c>
      <c r="AT190" s="132" t="s">
        <v>71</v>
      </c>
      <c r="AU190" s="132" t="s">
        <v>79</v>
      </c>
      <c r="AY190" s="125" t="s">
        <v>195</v>
      </c>
      <c r="BK190" s="133">
        <f>SUM(BK191:BK199)</f>
        <v>0</v>
      </c>
    </row>
    <row r="191" spans="2:65" s="1" customFormat="1" ht="16.5" customHeight="1">
      <c r="B191" s="136"/>
      <c r="C191" s="137" t="s">
        <v>311</v>
      </c>
      <c r="D191" s="137" t="s">
        <v>197</v>
      </c>
      <c r="E191" s="138" t="s">
        <v>2069</v>
      </c>
      <c r="F191" s="139" t="s">
        <v>2070</v>
      </c>
      <c r="G191" s="140" t="s">
        <v>288</v>
      </c>
      <c r="H191" s="141">
        <v>3822.5</v>
      </c>
      <c r="I191" s="142"/>
      <c r="J191" s="143">
        <f>ROUND(I191*H191,2)</f>
        <v>0</v>
      </c>
      <c r="K191" s="144"/>
      <c r="L191" s="31"/>
      <c r="M191" s="145" t="s">
        <v>1</v>
      </c>
      <c r="N191" s="146" t="s">
        <v>37</v>
      </c>
      <c r="P191" s="147">
        <f>O191*H191</f>
        <v>0</v>
      </c>
      <c r="Q191" s="147">
        <v>0</v>
      </c>
      <c r="R191" s="147">
        <f>Q191*H191</f>
        <v>0</v>
      </c>
      <c r="S191" s="147">
        <v>0</v>
      </c>
      <c r="T191" s="148">
        <f>S191*H191</f>
        <v>0</v>
      </c>
      <c r="AR191" s="149" t="s">
        <v>201</v>
      </c>
      <c r="AT191" s="149" t="s">
        <v>197</v>
      </c>
      <c r="AU191" s="149" t="s">
        <v>81</v>
      </c>
      <c r="AY191" s="16" t="s">
        <v>195</v>
      </c>
      <c r="BE191" s="150">
        <f>IF(N191="základní",J191,0)</f>
        <v>0</v>
      </c>
      <c r="BF191" s="150">
        <f>IF(N191="snížená",J191,0)</f>
        <v>0</v>
      </c>
      <c r="BG191" s="150">
        <f>IF(N191="zákl. přenesená",J191,0)</f>
        <v>0</v>
      </c>
      <c r="BH191" s="150">
        <f>IF(N191="sníž. přenesená",J191,0)</f>
        <v>0</v>
      </c>
      <c r="BI191" s="150">
        <f>IF(N191="nulová",J191,0)</f>
        <v>0</v>
      </c>
      <c r="BJ191" s="16" t="s">
        <v>79</v>
      </c>
      <c r="BK191" s="150">
        <f>ROUND(I191*H191,2)</f>
        <v>0</v>
      </c>
      <c r="BL191" s="16" t="s">
        <v>201</v>
      </c>
      <c r="BM191" s="149" t="s">
        <v>2304</v>
      </c>
    </row>
    <row r="192" spans="2:51" s="12" customFormat="1" ht="12">
      <c r="B192" s="151"/>
      <c r="D192" s="152" t="s">
        <v>203</v>
      </c>
      <c r="E192" s="153" t="s">
        <v>1</v>
      </c>
      <c r="F192" s="154" t="s">
        <v>2266</v>
      </c>
      <c r="H192" s="155">
        <v>3822.5</v>
      </c>
      <c r="I192" s="156"/>
      <c r="L192" s="151"/>
      <c r="M192" s="157"/>
      <c r="T192" s="158"/>
      <c r="AT192" s="153" t="s">
        <v>203</v>
      </c>
      <c r="AU192" s="153" t="s">
        <v>81</v>
      </c>
      <c r="AV192" s="12" t="s">
        <v>81</v>
      </c>
      <c r="AW192" s="12" t="s">
        <v>29</v>
      </c>
      <c r="AX192" s="12" t="s">
        <v>72</v>
      </c>
      <c r="AY192" s="153" t="s">
        <v>195</v>
      </c>
    </row>
    <row r="193" spans="2:51" s="13" customFormat="1" ht="12">
      <c r="B193" s="159"/>
      <c r="D193" s="152" t="s">
        <v>203</v>
      </c>
      <c r="E193" s="160" t="s">
        <v>1</v>
      </c>
      <c r="F193" s="161" t="s">
        <v>205</v>
      </c>
      <c r="H193" s="162">
        <v>3822.5</v>
      </c>
      <c r="I193" s="163"/>
      <c r="L193" s="159"/>
      <c r="M193" s="164"/>
      <c r="T193" s="165"/>
      <c r="AT193" s="160" t="s">
        <v>203</v>
      </c>
      <c r="AU193" s="160" t="s">
        <v>81</v>
      </c>
      <c r="AV193" s="13" t="s">
        <v>201</v>
      </c>
      <c r="AW193" s="13" t="s">
        <v>29</v>
      </c>
      <c r="AX193" s="13" t="s">
        <v>79</v>
      </c>
      <c r="AY193" s="160" t="s">
        <v>195</v>
      </c>
    </row>
    <row r="194" spans="2:65" s="1" customFormat="1" ht="21.75" customHeight="1">
      <c r="B194" s="136"/>
      <c r="C194" s="137" t="s">
        <v>7</v>
      </c>
      <c r="D194" s="137" t="s">
        <v>197</v>
      </c>
      <c r="E194" s="138" t="s">
        <v>2072</v>
      </c>
      <c r="F194" s="139" t="s">
        <v>2073</v>
      </c>
      <c r="G194" s="140" t="s">
        <v>288</v>
      </c>
      <c r="H194" s="141">
        <v>3822.5</v>
      </c>
      <c r="I194" s="142"/>
      <c r="J194" s="143">
        <f>ROUND(I194*H194,2)</f>
        <v>0</v>
      </c>
      <c r="K194" s="144"/>
      <c r="L194" s="31"/>
      <c r="M194" s="145" t="s">
        <v>1</v>
      </c>
      <c r="N194" s="146" t="s">
        <v>37</v>
      </c>
      <c r="P194" s="147">
        <f>O194*H194</f>
        <v>0</v>
      </c>
      <c r="Q194" s="147">
        <v>0</v>
      </c>
      <c r="R194" s="147">
        <f>Q194*H194</f>
        <v>0</v>
      </c>
      <c r="S194" s="147">
        <v>0</v>
      </c>
      <c r="T194" s="148">
        <f>S194*H194</f>
        <v>0</v>
      </c>
      <c r="AR194" s="149" t="s">
        <v>201</v>
      </c>
      <c r="AT194" s="149" t="s">
        <v>197</v>
      </c>
      <c r="AU194" s="149" t="s">
        <v>81</v>
      </c>
      <c r="AY194" s="16" t="s">
        <v>195</v>
      </c>
      <c r="BE194" s="150">
        <f>IF(N194="základní",J194,0)</f>
        <v>0</v>
      </c>
      <c r="BF194" s="150">
        <f>IF(N194="snížená",J194,0)</f>
        <v>0</v>
      </c>
      <c r="BG194" s="150">
        <f>IF(N194="zákl. přenesená",J194,0)</f>
        <v>0</v>
      </c>
      <c r="BH194" s="150">
        <f>IF(N194="sníž. přenesená",J194,0)</f>
        <v>0</v>
      </c>
      <c r="BI194" s="150">
        <f>IF(N194="nulová",J194,0)</f>
        <v>0</v>
      </c>
      <c r="BJ194" s="16" t="s">
        <v>79</v>
      </c>
      <c r="BK194" s="150">
        <f>ROUND(I194*H194,2)</f>
        <v>0</v>
      </c>
      <c r="BL194" s="16" t="s">
        <v>201</v>
      </c>
      <c r="BM194" s="149" t="s">
        <v>2305</v>
      </c>
    </row>
    <row r="195" spans="2:51" s="12" customFormat="1" ht="12">
      <c r="B195" s="151"/>
      <c r="D195" s="152" t="s">
        <v>203</v>
      </c>
      <c r="E195" s="153" t="s">
        <v>1</v>
      </c>
      <c r="F195" s="154" t="s">
        <v>2266</v>
      </c>
      <c r="H195" s="155">
        <v>3822.5</v>
      </c>
      <c r="I195" s="156"/>
      <c r="L195" s="151"/>
      <c r="M195" s="157"/>
      <c r="T195" s="158"/>
      <c r="AT195" s="153" t="s">
        <v>203</v>
      </c>
      <c r="AU195" s="153" t="s">
        <v>81</v>
      </c>
      <c r="AV195" s="12" t="s">
        <v>81</v>
      </c>
      <c r="AW195" s="12" t="s">
        <v>29</v>
      </c>
      <c r="AX195" s="12" t="s">
        <v>72</v>
      </c>
      <c r="AY195" s="153" t="s">
        <v>195</v>
      </c>
    </row>
    <row r="196" spans="2:51" s="13" customFormat="1" ht="12">
      <c r="B196" s="159"/>
      <c r="D196" s="152" t="s">
        <v>203</v>
      </c>
      <c r="E196" s="160" t="s">
        <v>1</v>
      </c>
      <c r="F196" s="161" t="s">
        <v>205</v>
      </c>
      <c r="H196" s="162">
        <v>3822.5</v>
      </c>
      <c r="I196" s="163"/>
      <c r="L196" s="159"/>
      <c r="M196" s="164"/>
      <c r="T196" s="165"/>
      <c r="AT196" s="160" t="s">
        <v>203</v>
      </c>
      <c r="AU196" s="160" t="s">
        <v>81</v>
      </c>
      <c r="AV196" s="13" t="s">
        <v>201</v>
      </c>
      <c r="AW196" s="13" t="s">
        <v>29</v>
      </c>
      <c r="AX196" s="13" t="s">
        <v>79</v>
      </c>
      <c r="AY196" s="160" t="s">
        <v>195</v>
      </c>
    </row>
    <row r="197" spans="2:65" s="1" customFormat="1" ht="24.2" customHeight="1">
      <c r="B197" s="136"/>
      <c r="C197" s="137" t="s">
        <v>320</v>
      </c>
      <c r="D197" s="137" t="s">
        <v>197</v>
      </c>
      <c r="E197" s="138" t="s">
        <v>1668</v>
      </c>
      <c r="F197" s="139" t="s">
        <v>1669</v>
      </c>
      <c r="G197" s="140" t="s">
        <v>288</v>
      </c>
      <c r="H197" s="141">
        <v>3822.5</v>
      </c>
      <c r="I197" s="142"/>
      <c r="J197" s="143">
        <f>ROUND(I197*H197,2)</f>
        <v>0</v>
      </c>
      <c r="K197" s="144"/>
      <c r="L197" s="31"/>
      <c r="M197" s="145" t="s">
        <v>1</v>
      </c>
      <c r="N197" s="146" t="s">
        <v>37</v>
      </c>
      <c r="P197" s="147">
        <f>O197*H197</f>
        <v>0</v>
      </c>
      <c r="Q197" s="147">
        <v>0</v>
      </c>
      <c r="R197" s="147">
        <f>Q197*H197</f>
        <v>0</v>
      </c>
      <c r="S197" s="147">
        <v>0</v>
      </c>
      <c r="T197" s="148">
        <f>S197*H197</f>
        <v>0</v>
      </c>
      <c r="AR197" s="149" t="s">
        <v>201</v>
      </c>
      <c r="AT197" s="149" t="s">
        <v>197</v>
      </c>
      <c r="AU197" s="149" t="s">
        <v>81</v>
      </c>
      <c r="AY197" s="16" t="s">
        <v>195</v>
      </c>
      <c r="BE197" s="150">
        <f>IF(N197="základní",J197,0)</f>
        <v>0</v>
      </c>
      <c r="BF197" s="150">
        <f>IF(N197="snížená",J197,0)</f>
        <v>0</v>
      </c>
      <c r="BG197" s="150">
        <f>IF(N197="zákl. přenesená",J197,0)</f>
        <v>0</v>
      </c>
      <c r="BH197" s="150">
        <f>IF(N197="sníž. přenesená",J197,0)</f>
        <v>0</v>
      </c>
      <c r="BI197" s="150">
        <f>IF(N197="nulová",J197,0)</f>
        <v>0</v>
      </c>
      <c r="BJ197" s="16" t="s">
        <v>79</v>
      </c>
      <c r="BK197" s="150">
        <f>ROUND(I197*H197,2)</f>
        <v>0</v>
      </c>
      <c r="BL197" s="16" t="s">
        <v>201</v>
      </c>
      <c r="BM197" s="149" t="s">
        <v>2306</v>
      </c>
    </row>
    <row r="198" spans="2:51" s="12" customFormat="1" ht="12">
      <c r="B198" s="151"/>
      <c r="D198" s="152" t="s">
        <v>203</v>
      </c>
      <c r="E198" s="153" t="s">
        <v>1</v>
      </c>
      <c r="F198" s="154" t="s">
        <v>2266</v>
      </c>
      <c r="H198" s="155">
        <v>3822.5</v>
      </c>
      <c r="I198" s="156"/>
      <c r="L198" s="151"/>
      <c r="M198" s="157"/>
      <c r="T198" s="158"/>
      <c r="AT198" s="153" t="s">
        <v>203</v>
      </c>
      <c r="AU198" s="153" t="s">
        <v>81</v>
      </c>
      <c r="AV198" s="12" t="s">
        <v>81</v>
      </c>
      <c r="AW198" s="12" t="s">
        <v>29</v>
      </c>
      <c r="AX198" s="12" t="s">
        <v>72</v>
      </c>
      <c r="AY198" s="153" t="s">
        <v>195</v>
      </c>
    </row>
    <row r="199" spans="2:51" s="13" customFormat="1" ht="12">
      <c r="B199" s="159"/>
      <c r="D199" s="152" t="s">
        <v>203</v>
      </c>
      <c r="E199" s="160" t="s">
        <v>1</v>
      </c>
      <c r="F199" s="161" t="s">
        <v>205</v>
      </c>
      <c r="H199" s="162">
        <v>3822.5</v>
      </c>
      <c r="I199" s="163"/>
      <c r="L199" s="159"/>
      <c r="M199" s="164"/>
      <c r="T199" s="165"/>
      <c r="AT199" s="160" t="s">
        <v>203</v>
      </c>
      <c r="AU199" s="160" t="s">
        <v>81</v>
      </c>
      <c r="AV199" s="13" t="s">
        <v>201</v>
      </c>
      <c r="AW199" s="13" t="s">
        <v>29</v>
      </c>
      <c r="AX199" s="13" t="s">
        <v>79</v>
      </c>
      <c r="AY199" s="160" t="s">
        <v>195</v>
      </c>
    </row>
    <row r="200" spans="2:63" s="11" customFormat="1" ht="22.9" customHeight="1">
      <c r="B200" s="124"/>
      <c r="D200" s="125" t="s">
        <v>71</v>
      </c>
      <c r="E200" s="134" t="s">
        <v>233</v>
      </c>
      <c r="F200" s="134" t="s">
        <v>492</v>
      </c>
      <c r="I200" s="127"/>
      <c r="J200" s="135">
        <f>BK200</f>
        <v>0</v>
      </c>
      <c r="L200" s="124"/>
      <c r="M200" s="129"/>
      <c r="P200" s="130">
        <f>SUM(P201:P209)</f>
        <v>0</v>
      </c>
      <c r="R200" s="130">
        <f>SUM(R201:R209)</f>
        <v>0.1179808</v>
      </c>
      <c r="T200" s="131">
        <f>SUM(T201:T209)</f>
        <v>0</v>
      </c>
      <c r="AR200" s="125" t="s">
        <v>79</v>
      </c>
      <c r="AT200" s="132" t="s">
        <v>71</v>
      </c>
      <c r="AU200" s="132" t="s">
        <v>79</v>
      </c>
      <c r="AY200" s="125" t="s">
        <v>195</v>
      </c>
      <c r="BK200" s="133">
        <f>SUM(BK201:BK209)</f>
        <v>0</v>
      </c>
    </row>
    <row r="201" spans="2:65" s="1" customFormat="1" ht="24.2" customHeight="1">
      <c r="B201" s="136"/>
      <c r="C201" s="137" t="s">
        <v>325</v>
      </c>
      <c r="D201" s="137" t="s">
        <v>197</v>
      </c>
      <c r="E201" s="138" t="s">
        <v>2089</v>
      </c>
      <c r="F201" s="139" t="s">
        <v>2090</v>
      </c>
      <c r="G201" s="140" t="s">
        <v>223</v>
      </c>
      <c r="H201" s="141">
        <v>32.2</v>
      </c>
      <c r="I201" s="142"/>
      <c r="J201" s="143">
        <f>ROUND(I201*H201,2)</f>
        <v>0</v>
      </c>
      <c r="K201" s="144"/>
      <c r="L201" s="31"/>
      <c r="M201" s="145" t="s">
        <v>1</v>
      </c>
      <c r="N201" s="146" t="s">
        <v>37</v>
      </c>
      <c r="P201" s="147">
        <f>O201*H201</f>
        <v>0</v>
      </c>
      <c r="Q201" s="147">
        <v>1E-05</v>
      </c>
      <c r="R201" s="147">
        <f>Q201*H201</f>
        <v>0.0003220000000000001</v>
      </c>
      <c r="S201" s="147">
        <v>0</v>
      </c>
      <c r="T201" s="148">
        <f>S201*H201</f>
        <v>0</v>
      </c>
      <c r="AR201" s="149" t="s">
        <v>201</v>
      </c>
      <c r="AT201" s="149" t="s">
        <v>197</v>
      </c>
      <c r="AU201" s="149" t="s">
        <v>81</v>
      </c>
      <c r="AY201" s="16" t="s">
        <v>195</v>
      </c>
      <c r="BE201" s="150">
        <f>IF(N201="základní",J201,0)</f>
        <v>0</v>
      </c>
      <c r="BF201" s="150">
        <f>IF(N201="snížená",J201,0)</f>
        <v>0</v>
      </c>
      <c r="BG201" s="150">
        <f>IF(N201="zákl. přenesená",J201,0)</f>
        <v>0</v>
      </c>
      <c r="BH201" s="150">
        <f>IF(N201="sníž. přenesená",J201,0)</f>
        <v>0</v>
      </c>
      <c r="BI201" s="150">
        <f>IF(N201="nulová",J201,0)</f>
        <v>0</v>
      </c>
      <c r="BJ201" s="16" t="s">
        <v>79</v>
      </c>
      <c r="BK201" s="150">
        <f>ROUND(I201*H201,2)</f>
        <v>0</v>
      </c>
      <c r="BL201" s="16" t="s">
        <v>201</v>
      </c>
      <c r="BM201" s="149" t="s">
        <v>2307</v>
      </c>
    </row>
    <row r="202" spans="2:51" s="14" customFormat="1" ht="12">
      <c r="B202" s="166"/>
      <c r="D202" s="152" t="s">
        <v>203</v>
      </c>
      <c r="E202" s="167" t="s">
        <v>1</v>
      </c>
      <c r="F202" s="168" t="s">
        <v>362</v>
      </c>
      <c r="H202" s="167" t="s">
        <v>1</v>
      </c>
      <c r="I202" s="169"/>
      <c r="L202" s="166"/>
      <c r="M202" s="170"/>
      <c r="T202" s="171"/>
      <c r="AT202" s="167" t="s">
        <v>203</v>
      </c>
      <c r="AU202" s="167" t="s">
        <v>81</v>
      </c>
      <c r="AV202" s="14" t="s">
        <v>79</v>
      </c>
      <c r="AW202" s="14" t="s">
        <v>29</v>
      </c>
      <c r="AX202" s="14" t="s">
        <v>72</v>
      </c>
      <c r="AY202" s="167" t="s">
        <v>195</v>
      </c>
    </row>
    <row r="203" spans="2:51" s="14" customFormat="1" ht="12">
      <c r="B203" s="166"/>
      <c r="D203" s="152" t="s">
        <v>203</v>
      </c>
      <c r="E203" s="167" t="s">
        <v>1</v>
      </c>
      <c r="F203" s="168" t="s">
        <v>2308</v>
      </c>
      <c r="H203" s="167" t="s">
        <v>1</v>
      </c>
      <c r="I203" s="169"/>
      <c r="L203" s="166"/>
      <c r="M203" s="170"/>
      <c r="T203" s="171"/>
      <c r="AT203" s="167" t="s">
        <v>203</v>
      </c>
      <c r="AU203" s="167" t="s">
        <v>81</v>
      </c>
      <c r="AV203" s="14" t="s">
        <v>79</v>
      </c>
      <c r="AW203" s="14" t="s">
        <v>29</v>
      </c>
      <c r="AX203" s="14" t="s">
        <v>72</v>
      </c>
      <c r="AY203" s="167" t="s">
        <v>195</v>
      </c>
    </row>
    <row r="204" spans="2:51" s="12" customFormat="1" ht="12">
      <c r="B204" s="151"/>
      <c r="D204" s="152" t="s">
        <v>203</v>
      </c>
      <c r="E204" s="153" t="s">
        <v>1</v>
      </c>
      <c r="F204" s="154" t="s">
        <v>2309</v>
      </c>
      <c r="H204" s="155">
        <v>4.82</v>
      </c>
      <c r="I204" s="156"/>
      <c r="L204" s="151"/>
      <c r="M204" s="157"/>
      <c r="T204" s="158"/>
      <c r="AT204" s="153" t="s">
        <v>203</v>
      </c>
      <c r="AU204" s="153" t="s">
        <v>81</v>
      </c>
      <c r="AV204" s="12" t="s">
        <v>81</v>
      </c>
      <c r="AW204" s="12" t="s">
        <v>29</v>
      </c>
      <c r="AX204" s="12" t="s">
        <v>72</v>
      </c>
      <c r="AY204" s="153" t="s">
        <v>195</v>
      </c>
    </row>
    <row r="205" spans="2:51" s="12" customFormat="1" ht="12">
      <c r="B205" s="151"/>
      <c r="D205" s="152" t="s">
        <v>203</v>
      </c>
      <c r="E205" s="153" t="s">
        <v>1</v>
      </c>
      <c r="F205" s="154" t="s">
        <v>2310</v>
      </c>
      <c r="H205" s="155">
        <v>13.55</v>
      </c>
      <c r="I205" s="156"/>
      <c r="L205" s="151"/>
      <c r="M205" s="157"/>
      <c r="T205" s="158"/>
      <c r="AT205" s="153" t="s">
        <v>203</v>
      </c>
      <c r="AU205" s="153" t="s">
        <v>81</v>
      </c>
      <c r="AV205" s="12" t="s">
        <v>81</v>
      </c>
      <c r="AW205" s="12" t="s">
        <v>29</v>
      </c>
      <c r="AX205" s="12" t="s">
        <v>72</v>
      </c>
      <c r="AY205" s="153" t="s">
        <v>195</v>
      </c>
    </row>
    <row r="206" spans="2:51" s="12" customFormat="1" ht="12">
      <c r="B206" s="151"/>
      <c r="D206" s="152" t="s">
        <v>203</v>
      </c>
      <c r="E206" s="153" t="s">
        <v>1</v>
      </c>
      <c r="F206" s="154" t="s">
        <v>2311</v>
      </c>
      <c r="H206" s="155">
        <v>13.83</v>
      </c>
      <c r="I206" s="156"/>
      <c r="L206" s="151"/>
      <c r="M206" s="157"/>
      <c r="T206" s="158"/>
      <c r="AT206" s="153" t="s">
        <v>203</v>
      </c>
      <c r="AU206" s="153" t="s">
        <v>81</v>
      </c>
      <c r="AV206" s="12" t="s">
        <v>81</v>
      </c>
      <c r="AW206" s="12" t="s">
        <v>29</v>
      </c>
      <c r="AX206" s="12" t="s">
        <v>72</v>
      </c>
      <c r="AY206" s="153" t="s">
        <v>195</v>
      </c>
    </row>
    <row r="207" spans="2:51" s="13" customFormat="1" ht="12">
      <c r="B207" s="159"/>
      <c r="D207" s="152" t="s">
        <v>203</v>
      </c>
      <c r="E207" s="160" t="s">
        <v>1</v>
      </c>
      <c r="F207" s="161" t="s">
        <v>205</v>
      </c>
      <c r="H207" s="162">
        <v>32.2</v>
      </c>
      <c r="I207" s="163"/>
      <c r="L207" s="159"/>
      <c r="M207" s="164"/>
      <c r="T207" s="165"/>
      <c r="AT207" s="160" t="s">
        <v>203</v>
      </c>
      <c r="AU207" s="160" t="s">
        <v>81</v>
      </c>
      <c r="AV207" s="13" t="s">
        <v>201</v>
      </c>
      <c r="AW207" s="13" t="s">
        <v>29</v>
      </c>
      <c r="AX207" s="13" t="s">
        <v>79</v>
      </c>
      <c r="AY207" s="160" t="s">
        <v>195</v>
      </c>
    </row>
    <row r="208" spans="2:65" s="1" customFormat="1" ht="24.2" customHeight="1">
      <c r="B208" s="136"/>
      <c r="C208" s="172" t="s">
        <v>330</v>
      </c>
      <c r="D208" s="172" t="s">
        <v>229</v>
      </c>
      <c r="E208" s="173" t="s">
        <v>2094</v>
      </c>
      <c r="F208" s="174" t="s">
        <v>2095</v>
      </c>
      <c r="G208" s="175" t="s">
        <v>223</v>
      </c>
      <c r="H208" s="176">
        <v>32.683</v>
      </c>
      <c r="I208" s="177"/>
      <c r="J208" s="178">
        <f>ROUND(I208*H208,2)</f>
        <v>0</v>
      </c>
      <c r="K208" s="179"/>
      <c r="L208" s="180"/>
      <c r="M208" s="181" t="s">
        <v>1</v>
      </c>
      <c r="N208" s="182" t="s">
        <v>37</v>
      </c>
      <c r="P208" s="147">
        <f>O208*H208</f>
        <v>0</v>
      </c>
      <c r="Q208" s="147">
        <v>0.0036</v>
      </c>
      <c r="R208" s="147">
        <f>Q208*H208</f>
        <v>0.1176588</v>
      </c>
      <c r="S208" s="147">
        <v>0</v>
      </c>
      <c r="T208" s="148">
        <f>S208*H208</f>
        <v>0</v>
      </c>
      <c r="AR208" s="149" t="s">
        <v>233</v>
      </c>
      <c r="AT208" s="149" t="s">
        <v>229</v>
      </c>
      <c r="AU208" s="149" t="s">
        <v>81</v>
      </c>
      <c r="AY208" s="16" t="s">
        <v>195</v>
      </c>
      <c r="BE208" s="150">
        <f>IF(N208="základní",J208,0)</f>
        <v>0</v>
      </c>
      <c r="BF208" s="150">
        <f>IF(N208="snížená",J208,0)</f>
        <v>0</v>
      </c>
      <c r="BG208" s="150">
        <f>IF(N208="zákl. přenesená",J208,0)</f>
        <v>0</v>
      </c>
      <c r="BH208" s="150">
        <f>IF(N208="sníž. přenesená",J208,0)</f>
        <v>0</v>
      </c>
      <c r="BI208" s="150">
        <f>IF(N208="nulová",J208,0)</f>
        <v>0</v>
      </c>
      <c r="BJ208" s="16" t="s">
        <v>79</v>
      </c>
      <c r="BK208" s="150">
        <f>ROUND(I208*H208,2)</f>
        <v>0</v>
      </c>
      <c r="BL208" s="16" t="s">
        <v>201</v>
      </c>
      <c r="BM208" s="149" t="s">
        <v>2312</v>
      </c>
    </row>
    <row r="209" spans="2:51" s="12" customFormat="1" ht="12">
      <c r="B209" s="151"/>
      <c r="D209" s="152" t="s">
        <v>203</v>
      </c>
      <c r="F209" s="154" t="s">
        <v>2313</v>
      </c>
      <c r="H209" s="155">
        <v>32.683</v>
      </c>
      <c r="I209" s="156"/>
      <c r="L209" s="151"/>
      <c r="M209" s="157"/>
      <c r="T209" s="158"/>
      <c r="AT209" s="153" t="s">
        <v>203</v>
      </c>
      <c r="AU209" s="153" t="s">
        <v>81</v>
      </c>
      <c r="AV209" s="12" t="s">
        <v>81</v>
      </c>
      <c r="AW209" s="12" t="s">
        <v>3</v>
      </c>
      <c r="AX209" s="12" t="s">
        <v>79</v>
      </c>
      <c r="AY209" s="153" t="s">
        <v>195</v>
      </c>
    </row>
    <row r="210" spans="2:63" s="11" customFormat="1" ht="22.9" customHeight="1">
      <c r="B210" s="124"/>
      <c r="D210" s="125" t="s">
        <v>71</v>
      </c>
      <c r="E210" s="134" t="s">
        <v>2230</v>
      </c>
      <c r="F210" s="134" t="s">
        <v>2231</v>
      </c>
      <c r="I210" s="127"/>
      <c r="J210" s="135">
        <f>BK210</f>
        <v>0</v>
      </c>
      <c r="L210" s="124"/>
      <c r="M210" s="129"/>
      <c r="P210" s="130">
        <f>SUM(P211:P218)</f>
        <v>0</v>
      </c>
      <c r="R210" s="130">
        <f>SUM(R211:R218)</f>
        <v>0</v>
      </c>
      <c r="T210" s="131">
        <f>SUM(T211:T218)</f>
        <v>0</v>
      </c>
      <c r="AR210" s="125" t="s">
        <v>79</v>
      </c>
      <c r="AT210" s="132" t="s">
        <v>71</v>
      </c>
      <c r="AU210" s="132" t="s">
        <v>79</v>
      </c>
      <c r="AY210" s="125" t="s">
        <v>195</v>
      </c>
      <c r="BK210" s="133">
        <f>SUM(BK211:BK218)</f>
        <v>0</v>
      </c>
    </row>
    <row r="211" spans="2:65" s="1" customFormat="1" ht="21.75" customHeight="1">
      <c r="B211" s="136"/>
      <c r="C211" s="137" t="s">
        <v>335</v>
      </c>
      <c r="D211" s="137" t="s">
        <v>197</v>
      </c>
      <c r="E211" s="138" t="s">
        <v>2232</v>
      </c>
      <c r="F211" s="139" t="s">
        <v>2233</v>
      </c>
      <c r="G211" s="140" t="s">
        <v>232</v>
      </c>
      <c r="H211" s="141">
        <v>351.67</v>
      </c>
      <c r="I211" s="142"/>
      <c r="J211" s="143">
        <f>ROUND(I211*H211,2)</f>
        <v>0</v>
      </c>
      <c r="K211" s="144"/>
      <c r="L211" s="31"/>
      <c r="M211" s="145" t="s">
        <v>1</v>
      </c>
      <c r="N211" s="146" t="s">
        <v>37</v>
      </c>
      <c r="P211" s="147">
        <f>O211*H211</f>
        <v>0</v>
      </c>
      <c r="Q211" s="147">
        <v>0</v>
      </c>
      <c r="R211" s="147">
        <f>Q211*H211</f>
        <v>0</v>
      </c>
      <c r="S211" s="147">
        <v>0</v>
      </c>
      <c r="T211" s="148">
        <f>S211*H211</f>
        <v>0</v>
      </c>
      <c r="AR211" s="149" t="s">
        <v>201</v>
      </c>
      <c r="AT211" s="149" t="s">
        <v>197</v>
      </c>
      <c r="AU211" s="149" t="s">
        <v>81</v>
      </c>
      <c r="AY211" s="16" t="s">
        <v>195</v>
      </c>
      <c r="BE211" s="150">
        <f>IF(N211="základní",J211,0)</f>
        <v>0</v>
      </c>
      <c r="BF211" s="150">
        <f>IF(N211="snížená",J211,0)</f>
        <v>0</v>
      </c>
      <c r="BG211" s="150">
        <f>IF(N211="zákl. přenesená",J211,0)</f>
        <v>0</v>
      </c>
      <c r="BH211" s="150">
        <f>IF(N211="sníž. přenesená",J211,0)</f>
        <v>0</v>
      </c>
      <c r="BI211" s="150">
        <f>IF(N211="nulová",J211,0)</f>
        <v>0</v>
      </c>
      <c r="BJ211" s="16" t="s">
        <v>79</v>
      </c>
      <c r="BK211" s="150">
        <f>ROUND(I211*H211,2)</f>
        <v>0</v>
      </c>
      <c r="BL211" s="16" t="s">
        <v>201</v>
      </c>
      <c r="BM211" s="149" t="s">
        <v>2314</v>
      </c>
    </row>
    <row r="212" spans="2:51" s="12" customFormat="1" ht="12">
      <c r="B212" s="151"/>
      <c r="D212" s="152" t="s">
        <v>203</v>
      </c>
      <c r="E212" s="153" t="s">
        <v>1</v>
      </c>
      <c r="F212" s="154" t="s">
        <v>2315</v>
      </c>
      <c r="H212" s="155">
        <v>351.67</v>
      </c>
      <c r="I212" s="156"/>
      <c r="L212" s="151"/>
      <c r="M212" s="157"/>
      <c r="T212" s="158"/>
      <c r="AT212" s="153" t="s">
        <v>203</v>
      </c>
      <c r="AU212" s="153" t="s">
        <v>81</v>
      </c>
      <c r="AV212" s="12" t="s">
        <v>81</v>
      </c>
      <c r="AW212" s="12" t="s">
        <v>29</v>
      </c>
      <c r="AX212" s="12" t="s">
        <v>72</v>
      </c>
      <c r="AY212" s="153" t="s">
        <v>195</v>
      </c>
    </row>
    <row r="213" spans="2:51" s="13" customFormat="1" ht="12">
      <c r="B213" s="159"/>
      <c r="D213" s="152" t="s">
        <v>203</v>
      </c>
      <c r="E213" s="160" t="s">
        <v>1</v>
      </c>
      <c r="F213" s="161" t="s">
        <v>205</v>
      </c>
      <c r="H213" s="162">
        <v>351.67</v>
      </c>
      <c r="I213" s="163"/>
      <c r="L213" s="159"/>
      <c r="M213" s="164"/>
      <c r="T213" s="165"/>
      <c r="AT213" s="160" t="s">
        <v>203</v>
      </c>
      <c r="AU213" s="160" t="s">
        <v>81</v>
      </c>
      <c r="AV213" s="13" t="s">
        <v>201</v>
      </c>
      <c r="AW213" s="13" t="s">
        <v>29</v>
      </c>
      <c r="AX213" s="13" t="s">
        <v>79</v>
      </c>
      <c r="AY213" s="160" t="s">
        <v>195</v>
      </c>
    </row>
    <row r="214" spans="2:65" s="1" customFormat="1" ht="24.2" customHeight="1">
      <c r="B214" s="136"/>
      <c r="C214" s="137" t="s">
        <v>342</v>
      </c>
      <c r="D214" s="137" t="s">
        <v>197</v>
      </c>
      <c r="E214" s="138" t="s">
        <v>2236</v>
      </c>
      <c r="F214" s="139" t="s">
        <v>2237</v>
      </c>
      <c r="G214" s="140" t="s">
        <v>232</v>
      </c>
      <c r="H214" s="141">
        <v>3165.03</v>
      </c>
      <c r="I214" s="142"/>
      <c r="J214" s="143">
        <f>ROUND(I214*H214,2)</f>
        <v>0</v>
      </c>
      <c r="K214" s="144"/>
      <c r="L214" s="31"/>
      <c r="M214" s="145" t="s">
        <v>1</v>
      </c>
      <c r="N214" s="146" t="s">
        <v>37</v>
      </c>
      <c r="P214" s="147">
        <f>O214*H214</f>
        <v>0</v>
      </c>
      <c r="Q214" s="147">
        <v>0</v>
      </c>
      <c r="R214" s="147">
        <f>Q214*H214</f>
        <v>0</v>
      </c>
      <c r="S214" s="147">
        <v>0</v>
      </c>
      <c r="T214" s="148">
        <f>S214*H214</f>
        <v>0</v>
      </c>
      <c r="AR214" s="149" t="s">
        <v>201</v>
      </c>
      <c r="AT214" s="149" t="s">
        <v>197</v>
      </c>
      <c r="AU214" s="149" t="s">
        <v>81</v>
      </c>
      <c r="AY214" s="16" t="s">
        <v>195</v>
      </c>
      <c r="BE214" s="150">
        <f>IF(N214="základní",J214,0)</f>
        <v>0</v>
      </c>
      <c r="BF214" s="150">
        <f>IF(N214="snížená",J214,0)</f>
        <v>0</v>
      </c>
      <c r="BG214" s="150">
        <f>IF(N214="zákl. přenesená",J214,0)</f>
        <v>0</v>
      </c>
      <c r="BH214" s="150">
        <f>IF(N214="sníž. přenesená",J214,0)</f>
        <v>0</v>
      </c>
      <c r="BI214" s="150">
        <f>IF(N214="nulová",J214,0)</f>
        <v>0</v>
      </c>
      <c r="BJ214" s="16" t="s">
        <v>79</v>
      </c>
      <c r="BK214" s="150">
        <f>ROUND(I214*H214,2)</f>
        <v>0</v>
      </c>
      <c r="BL214" s="16" t="s">
        <v>201</v>
      </c>
      <c r="BM214" s="149" t="s">
        <v>2316</v>
      </c>
    </row>
    <row r="215" spans="2:51" s="12" customFormat="1" ht="12">
      <c r="B215" s="151"/>
      <c r="D215" s="152" t="s">
        <v>203</v>
      </c>
      <c r="F215" s="154" t="s">
        <v>2317</v>
      </c>
      <c r="H215" s="155">
        <v>3165.03</v>
      </c>
      <c r="I215" s="156"/>
      <c r="L215" s="151"/>
      <c r="M215" s="157"/>
      <c r="T215" s="158"/>
      <c r="AT215" s="153" t="s">
        <v>203</v>
      </c>
      <c r="AU215" s="153" t="s">
        <v>81</v>
      </c>
      <c r="AV215" s="12" t="s">
        <v>81</v>
      </c>
      <c r="AW215" s="12" t="s">
        <v>3</v>
      </c>
      <c r="AX215" s="12" t="s">
        <v>79</v>
      </c>
      <c r="AY215" s="153" t="s">
        <v>195</v>
      </c>
    </row>
    <row r="216" spans="2:65" s="1" customFormat="1" ht="44.25" customHeight="1">
      <c r="B216" s="136"/>
      <c r="C216" s="137" t="s">
        <v>348</v>
      </c>
      <c r="D216" s="137" t="s">
        <v>197</v>
      </c>
      <c r="E216" s="138" t="s">
        <v>2251</v>
      </c>
      <c r="F216" s="139" t="s">
        <v>2252</v>
      </c>
      <c r="G216" s="140" t="s">
        <v>232</v>
      </c>
      <c r="H216" s="141">
        <v>351.67</v>
      </c>
      <c r="I216" s="142"/>
      <c r="J216" s="143">
        <f>ROUND(I216*H216,2)</f>
        <v>0</v>
      </c>
      <c r="K216" s="144"/>
      <c r="L216" s="31"/>
      <c r="M216" s="145" t="s">
        <v>1</v>
      </c>
      <c r="N216" s="146" t="s">
        <v>37</v>
      </c>
      <c r="P216" s="147">
        <f>O216*H216</f>
        <v>0</v>
      </c>
      <c r="Q216" s="147">
        <v>0</v>
      </c>
      <c r="R216" s="147">
        <f>Q216*H216</f>
        <v>0</v>
      </c>
      <c r="S216" s="147">
        <v>0</v>
      </c>
      <c r="T216" s="148">
        <f>S216*H216</f>
        <v>0</v>
      </c>
      <c r="AR216" s="149" t="s">
        <v>201</v>
      </c>
      <c r="AT216" s="149" t="s">
        <v>197</v>
      </c>
      <c r="AU216" s="149" t="s">
        <v>81</v>
      </c>
      <c r="AY216" s="16" t="s">
        <v>195</v>
      </c>
      <c r="BE216" s="150">
        <f>IF(N216="základní",J216,0)</f>
        <v>0</v>
      </c>
      <c r="BF216" s="150">
        <f>IF(N216="snížená",J216,0)</f>
        <v>0</v>
      </c>
      <c r="BG216" s="150">
        <f>IF(N216="zákl. přenesená",J216,0)</f>
        <v>0</v>
      </c>
      <c r="BH216" s="150">
        <f>IF(N216="sníž. přenesená",J216,0)</f>
        <v>0</v>
      </c>
      <c r="BI216" s="150">
        <f>IF(N216="nulová",J216,0)</f>
        <v>0</v>
      </c>
      <c r="BJ216" s="16" t="s">
        <v>79</v>
      </c>
      <c r="BK216" s="150">
        <f>ROUND(I216*H216,2)</f>
        <v>0</v>
      </c>
      <c r="BL216" s="16" t="s">
        <v>201</v>
      </c>
      <c r="BM216" s="149" t="s">
        <v>2318</v>
      </c>
    </row>
    <row r="217" spans="2:51" s="12" customFormat="1" ht="12">
      <c r="B217" s="151"/>
      <c r="D217" s="152" t="s">
        <v>203</v>
      </c>
      <c r="E217" s="153" t="s">
        <v>1</v>
      </c>
      <c r="F217" s="154" t="s">
        <v>2315</v>
      </c>
      <c r="H217" s="155">
        <v>351.67</v>
      </c>
      <c r="I217" s="156"/>
      <c r="L217" s="151"/>
      <c r="M217" s="157"/>
      <c r="T217" s="158"/>
      <c r="AT217" s="153" t="s">
        <v>203</v>
      </c>
      <c r="AU217" s="153" t="s">
        <v>81</v>
      </c>
      <c r="AV217" s="12" t="s">
        <v>81</v>
      </c>
      <c r="AW217" s="12" t="s">
        <v>29</v>
      </c>
      <c r="AX217" s="12" t="s">
        <v>72</v>
      </c>
      <c r="AY217" s="153" t="s">
        <v>195</v>
      </c>
    </row>
    <row r="218" spans="2:51" s="13" customFormat="1" ht="12">
      <c r="B218" s="159"/>
      <c r="D218" s="152" t="s">
        <v>203</v>
      </c>
      <c r="E218" s="160" t="s">
        <v>1</v>
      </c>
      <c r="F218" s="161" t="s">
        <v>205</v>
      </c>
      <c r="H218" s="162">
        <v>351.67</v>
      </c>
      <c r="I218" s="163"/>
      <c r="L218" s="159"/>
      <c r="M218" s="164"/>
      <c r="T218" s="165"/>
      <c r="AT218" s="160" t="s">
        <v>203</v>
      </c>
      <c r="AU218" s="160" t="s">
        <v>81</v>
      </c>
      <c r="AV218" s="13" t="s">
        <v>201</v>
      </c>
      <c r="AW218" s="13" t="s">
        <v>29</v>
      </c>
      <c r="AX218" s="13" t="s">
        <v>79</v>
      </c>
      <c r="AY218" s="160" t="s">
        <v>195</v>
      </c>
    </row>
    <row r="219" spans="2:63" s="11" customFormat="1" ht="22.9" customHeight="1">
      <c r="B219" s="124"/>
      <c r="D219" s="125" t="s">
        <v>71</v>
      </c>
      <c r="E219" s="134" t="s">
        <v>570</v>
      </c>
      <c r="F219" s="134" t="s">
        <v>571</v>
      </c>
      <c r="I219" s="127"/>
      <c r="J219" s="135">
        <f>BK219</f>
        <v>0</v>
      </c>
      <c r="L219" s="124"/>
      <c r="M219" s="129"/>
      <c r="P219" s="130">
        <f>SUM(P220:P221)</f>
        <v>0</v>
      </c>
      <c r="R219" s="130">
        <f>SUM(R220:R221)</f>
        <v>0</v>
      </c>
      <c r="T219" s="131">
        <f>SUM(T220:T221)</f>
        <v>0</v>
      </c>
      <c r="AR219" s="125" t="s">
        <v>79</v>
      </c>
      <c r="AT219" s="132" t="s">
        <v>71</v>
      </c>
      <c r="AU219" s="132" t="s">
        <v>79</v>
      </c>
      <c r="AY219" s="125" t="s">
        <v>195</v>
      </c>
      <c r="BK219" s="133">
        <f>SUM(BK220:BK221)</f>
        <v>0</v>
      </c>
    </row>
    <row r="220" spans="2:65" s="1" customFormat="1" ht="24.2" customHeight="1">
      <c r="B220" s="136"/>
      <c r="C220" s="137" t="s">
        <v>353</v>
      </c>
      <c r="D220" s="137" t="s">
        <v>197</v>
      </c>
      <c r="E220" s="138" t="s">
        <v>1391</v>
      </c>
      <c r="F220" s="139" t="s">
        <v>1392</v>
      </c>
      <c r="G220" s="140" t="s">
        <v>232</v>
      </c>
      <c r="H220" s="141">
        <v>0.681</v>
      </c>
      <c r="I220" s="142"/>
      <c r="J220" s="143">
        <f>ROUND(I220*H220,2)</f>
        <v>0</v>
      </c>
      <c r="K220" s="144"/>
      <c r="L220" s="31"/>
      <c r="M220" s="145" t="s">
        <v>1</v>
      </c>
      <c r="N220" s="146" t="s">
        <v>37</v>
      </c>
      <c r="P220" s="147">
        <f>O220*H220</f>
        <v>0</v>
      </c>
      <c r="Q220" s="147">
        <v>0</v>
      </c>
      <c r="R220" s="147">
        <f>Q220*H220</f>
        <v>0</v>
      </c>
      <c r="S220" s="147">
        <v>0</v>
      </c>
      <c r="T220" s="148">
        <f>S220*H220</f>
        <v>0</v>
      </c>
      <c r="AR220" s="149" t="s">
        <v>201</v>
      </c>
      <c r="AT220" s="149" t="s">
        <v>197</v>
      </c>
      <c r="AU220" s="149" t="s">
        <v>81</v>
      </c>
      <c r="AY220" s="16" t="s">
        <v>195</v>
      </c>
      <c r="BE220" s="150">
        <f>IF(N220="základní",J220,0)</f>
        <v>0</v>
      </c>
      <c r="BF220" s="150">
        <f>IF(N220="snížená",J220,0)</f>
        <v>0</v>
      </c>
      <c r="BG220" s="150">
        <f>IF(N220="zákl. přenesená",J220,0)</f>
        <v>0</v>
      </c>
      <c r="BH220" s="150">
        <f>IF(N220="sníž. přenesená",J220,0)</f>
        <v>0</v>
      </c>
      <c r="BI220" s="150">
        <f>IF(N220="nulová",J220,0)</f>
        <v>0</v>
      </c>
      <c r="BJ220" s="16" t="s">
        <v>79</v>
      </c>
      <c r="BK220" s="150">
        <f>ROUND(I220*H220,2)</f>
        <v>0</v>
      </c>
      <c r="BL220" s="16" t="s">
        <v>201</v>
      </c>
      <c r="BM220" s="149" t="s">
        <v>2319</v>
      </c>
    </row>
    <row r="221" spans="2:65" s="1" customFormat="1" ht="33" customHeight="1">
      <c r="B221" s="136"/>
      <c r="C221" s="137" t="s">
        <v>358</v>
      </c>
      <c r="D221" s="137" t="s">
        <v>197</v>
      </c>
      <c r="E221" s="138" t="s">
        <v>1394</v>
      </c>
      <c r="F221" s="139" t="s">
        <v>1395</v>
      </c>
      <c r="G221" s="140" t="s">
        <v>232</v>
      </c>
      <c r="H221" s="141">
        <v>0.681</v>
      </c>
      <c r="I221" s="142"/>
      <c r="J221" s="143">
        <f>ROUND(I221*H221,2)</f>
        <v>0</v>
      </c>
      <c r="K221" s="144"/>
      <c r="L221" s="31"/>
      <c r="M221" s="187" t="s">
        <v>1</v>
      </c>
      <c r="N221" s="188" t="s">
        <v>37</v>
      </c>
      <c r="O221" s="189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AR221" s="149" t="s">
        <v>201</v>
      </c>
      <c r="AT221" s="149" t="s">
        <v>197</v>
      </c>
      <c r="AU221" s="149" t="s">
        <v>81</v>
      </c>
      <c r="AY221" s="16" t="s">
        <v>195</v>
      </c>
      <c r="BE221" s="150">
        <f>IF(N221="základní",J221,0)</f>
        <v>0</v>
      </c>
      <c r="BF221" s="150">
        <f>IF(N221="snížená",J221,0)</f>
        <v>0</v>
      </c>
      <c r="BG221" s="150">
        <f>IF(N221="zákl. přenesená",J221,0)</f>
        <v>0</v>
      </c>
      <c r="BH221" s="150">
        <f>IF(N221="sníž. přenesená",J221,0)</f>
        <v>0</v>
      </c>
      <c r="BI221" s="150">
        <f>IF(N221="nulová",J221,0)</f>
        <v>0</v>
      </c>
      <c r="BJ221" s="16" t="s">
        <v>79</v>
      </c>
      <c r="BK221" s="150">
        <f>ROUND(I221*H221,2)</f>
        <v>0</v>
      </c>
      <c r="BL221" s="16" t="s">
        <v>201</v>
      </c>
      <c r="BM221" s="149" t="s">
        <v>2320</v>
      </c>
    </row>
    <row r="222" spans="2:12" s="1" customFormat="1" ht="6.95" customHeight="1">
      <c r="B222" s="43"/>
      <c r="C222" s="44"/>
      <c r="D222" s="44"/>
      <c r="E222" s="44"/>
      <c r="F222" s="44"/>
      <c r="G222" s="44"/>
      <c r="H222" s="44"/>
      <c r="I222" s="44"/>
      <c r="J222" s="44"/>
      <c r="K222" s="44"/>
      <c r="L222" s="31"/>
    </row>
  </sheetData>
  <autoFilter ref="C122:K22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22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123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147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7" t="str">
        <f>'Rekapitulace stavby'!K6</f>
        <v>Kanalizace a ČOV v obci Rpety</v>
      </c>
      <c r="F7" s="238"/>
      <c r="G7" s="238"/>
      <c r="H7" s="238"/>
      <c r="L7" s="19"/>
    </row>
    <row r="8" spans="2:12" s="1" customFormat="1" ht="12" customHeight="1">
      <c r="B8" s="31"/>
      <c r="D8" s="26" t="s">
        <v>148</v>
      </c>
      <c r="L8" s="31"/>
    </row>
    <row r="9" spans="2:12" s="1" customFormat="1" ht="16.5" customHeight="1">
      <c r="B9" s="31"/>
      <c r="E9" s="233" t="s">
        <v>2321</v>
      </c>
      <c r="F9" s="239"/>
      <c r="G9" s="239"/>
      <c r="H9" s="239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>
        <f>'Rekapitulace stavby'!AN8</f>
        <v>45110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23</v>
      </c>
      <c r="I14" s="26" t="s">
        <v>24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25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26</v>
      </c>
      <c r="I17" s="26" t="s">
        <v>24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0" t="str">
        <f>'Rekapitulace stavby'!E14</f>
        <v>Vyplň údaj</v>
      </c>
      <c r="F18" s="224"/>
      <c r="G18" s="224"/>
      <c r="H18" s="224"/>
      <c r="I18" s="26" t="s">
        <v>25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28</v>
      </c>
      <c r="I20" s="26" t="s">
        <v>24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25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30</v>
      </c>
      <c r="I23" s="26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31</v>
      </c>
      <c r="L26" s="31"/>
    </row>
    <row r="27" spans="2:12" s="7" customFormat="1" ht="16.5" customHeight="1">
      <c r="B27" s="93"/>
      <c r="E27" s="228" t="s">
        <v>1</v>
      </c>
      <c r="F27" s="228"/>
      <c r="G27" s="228"/>
      <c r="H27" s="228"/>
      <c r="L27" s="93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4" t="s">
        <v>32</v>
      </c>
      <c r="J30" s="65">
        <f>ROUND(J121,2)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34</v>
      </c>
      <c r="I32" s="34" t="s">
        <v>33</v>
      </c>
      <c r="J32" s="34" t="s">
        <v>35</v>
      </c>
      <c r="L32" s="31"/>
    </row>
    <row r="33" spans="2:12" s="1" customFormat="1" ht="14.45" customHeight="1">
      <c r="B33" s="31"/>
      <c r="D33" s="54" t="s">
        <v>36</v>
      </c>
      <c r="E33" s="26" t="s">
        <v>37</v>
      </c>
      <c r="F33" s="84">
        <f>ROUND((SUM(BE121:BE226)),2)</f>
        <v>0</v>
      </c>
      <c r="I33" s="95">
        <v>0.21</v>
      </c>
      <c r="J33" s="84">
        <f>ROUND(((SUM(BE121:BE226))*I33),2)</f>
        <v>0</v>
      </c>
      <c r="L33" s="31"/>
    </row>
    <row r="34" spans="2:12" s="1" customFormat="1" ht="14.45" customHeight="1">
      <c r="B34" s="31"/>
      <c r="E34" s="26" t="s">
        <v>38</v>
      </c>
      <c r="F34" s="84">
        <f>ROUND((SUM(BF121:BF226)),2)</f>
        <v>0</v>
      </c>
      <c r="I34" s="95">
        <v>0.15</v>
      </c>
      <c r="J34" s="84">
        <f>ROUND(((SUM(BF121:BF226))*I34),2)</f>
        <v>0</v>
      </c>
      <c r="L34" s="31"/>
    </row>
    <row r="35" spans="2:12" s="1" customFormat="1" ht="14.45" customHeight="1" hidden="1">
      <c r="B35" s="31"/>
      <c r="E35" s="26" t="s">
        <v>39</v>
      </c>
      <c r="F35" s="84">
        <f>ROUND((SUM(BG121:BG226)),2)</f>
        <v>0</v>
      </c>
      <c r="I35" s="95">
        <v>0.21</v>
      </c>
      <c r="J35" s="84">
        <f>0</f>
        <v>0</v>
      </c>
      <c r="L35" s="31"/>
    </row>
    <row r="36" spans="2:12" s="1" customFormat="1" ht="14.45" customHeight="1" hidden="1">
      <c r="B36" s="31"/>
      <c r="E36" s="26" t="s">
        <v>40</v>
      </c>
      <c r="F36" s="84">
        <f>ROUND((SUM(BH121:BH226)),2)</f>
        <v>0</v>
      </c>
      <c r="I36" s="95">
        <v>0.15</v>
      </c>
      <c r="J36" s="84">
        <f>0</f>
        <v>0</v>
      </c>
      <c r="L36" s="31"/>
    </row>
    <row r="37" spans="2:12" s="1" customFormat="1" ht="14.45" customHeight="1" hidden="1">
      <c r="B37" s="31"/>
      <c r="E37" s="26" t="s">
        <v>41</v>
      </c>
      <c r="F37" s="84">
        <f>ROUND((SUM(BI121:BI226)),2)</f>
        <v>0</v>
      </c>
      <c r="I37" s="95">
        <v>0</v>
      </c>
      <c r="J37" s="84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6"/>
      <c r="D39" s="97" t="s">
        <v>42</v>
      </c>
      <c r="E39" s="56"/>
      <c r="F39" s="56"/>
      <c r="G39" s="98" t="s">
        <v>43</v>
      </c>
      <c r="H39" s="99" t="s">
        <v>44</v>
      </c>
      <c r="I39" s="56"/>
      <c r="J39" s="100">
        <f>SUM(J30:J37)</f>
        <v>0</v>
      </c>
      <c r="K39" s="101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47</v>
      </c>
      <c r="E61" s="33"/>
      <c r="F61" s="102" t="s">
        <v>48</v>
      </c>
      <c r="G61" s="42" t="s">
        <v>47</v>
      </c>
      <c r="H61" s="33"/>
      <c r="I61" s="33"/>
      <c r="J61" s="103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47</v>
      </c>
      <c r="E76" s="33"/>
      <c r="F76" s="102" t="s">
        <v>48</v>
      </c>
      <c r="G76" s="42" t="s">
        <v>47</v>
      </c>
      <c r="H76" s="33"/>
      <c r="I76" s="33"/>
      <c r="J76" s="103" t="s">
        <v>48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154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7" t="str">
        <f>E7</f>
        <v>Kanalizace a ČOV v obci Rpety</v>
      </c>
      <c r="F85" s="238"/>
      <c r="G85" s="238"/>
      <c r="H85" s="238"/>
      <c r="L85" s="31"/>
    </row>
    <row r="86" spans="2:12" s="1" customFormat="1" ht="12" customHeight="1">
      <c r="B86" s="31"/>
      <c r="C86" s="26" t="s">
        <v>148</v>
      </c>
      <c r="L86" s="31"/>
    </row>
    <row r="87" spans="2:12" s="1" customFormat="1" ht="16.5" customHeight="1">
      <c r="B87" s="31"/>
      <c r="E87" s="233" t="str">
        <f>E9</f>
        <v>03 - SO 03 Výtlačný řad z ČS</v>
      </c>
      <c r="F87" s="239"/>
      <c r="G87" s="239"/>
      <c r="H87" s="239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>
        <f>IF(J12="","",J12)</f>
        <v>45110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23</v>
      </c>
      <c r="F91" s="24" t="str">
        <f>E15</f>
        <v xml:space="preserve"> </v>
      </c>
      <c r="I91" s="26" t="s">
        <v>28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26</v>
      </c>
      <c r="F92" s="24" t="str">
        <f>IF(E18="","",E18)</f>
        <v>Vyplň údaj</v>
      </c>
      <c r="I92" s="26" t="s">
        <v>30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4" t="s">
        <v>155</v>
      </c>
      <c r="D94" s="96"/>
      <c r="E94" s="96"/>
      <c r="F94" s="96"/>
      <c r="G94" s="96"/>
      <c r="H94" s="96"/>
      <c r="I94" s="96"/>
      <c r="J94" s="105" t="s">
        <v>156</v>
      </c>
      <c r="K94" s="96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6" t="s">
        <v>157</v>
      </c>
      <c r="J96" s="65">
        <f>J121</f>
        <v>0</v>
      </c>
      <c r="L96" s="31"/>
      <c r="AU96" s="16" t="s">
        <v>158</v>
      </c>
    </row>
    <row r="97" spans="2:12" s="8" customFormat="1" ht="24.95" customHeight="1">
      <c r="B97" s="107"/>
      <c r="D97" s="108" t="s">
        <v>159</v>
      </c>
      <c r="E97" s="109"/>
      <c r="F97" s="109"/>
      <c r="G97" s="109"/>
      <c r="H97" s="109"/>
      <c r="I97" s="109"/>
      <c r="J97" s="110">
        <f>J122</f>
        <v>0</v>
      </c>
      <c r="L97" s="107"/>
    </row>
    <row r="98" spans="2:12" s="9" customFormat="1" ht="19.9" customHeight="1">
      <c r="B98" s="111"/>
      <c r="D98" s="112" t="s">
        <v>160</v>
      </c>
      <c r="E98" s="113"/>
      <c r="F98" s="113"/>
      <c r="G98" s="113"/>
      <c r="H98" s="113"/>
      <c r="I98" s="113"/>
      <c r="J98" s="114">
        <f>J123</f>
        <v>0</v>
      </c>
      <c r="L98" s="111"/>
    </row>
    <row r="99" spans="2:12" s="9" customFormat="1" ht="19.9" customHeight="1">
      <c r="B99" s="111"/>
      <c r="D99" s="112" t="s">
        <v>163</v>
      </c>
      <c r="E99" s="113"/>
      <c r="F99" s="113"/>
      <c r="G99" s="113"/>
      <c r="H99" s="113"/>
      <c r="I99" s="113"/>
      <c r="J99" s="114">
        <f>J187</f>
        <v>0</v>
      </c>
      <c r="L99" s="111"/>
    </row>
    <row r="100" spans="2:12" s="9" customFormat="1" ht="19.9" customHeight="1">
      <c r="B100" s="111"/>
      <c r="D100" s="112" t="s">
        <v>165</v>
      </c>
      <c r="E100" s="113"/>
      <c r="F100" s="113"/>
      <c r="G100" s="113"/>
      <c r="H100" s="113"/>
      <c r="I100" s="113"/>
      <c r="J100" s="114">
        <f>J191</f>
        <v>0</v>
      </c>
      <c r="L100" s="111"/>
    </row>
    <row r="101" spans="2:12" s="9" customFormat="1" ht="19.9" customHeight="1">
      <c r="B101" s="111"/>
      <c r="D101" s="112" t="s">
        <v>167</v>
      </c>
      <c r="E101" s="113"/>
      <c r="F101" s="113"/>
      <c r="G101" s="113"/>
      <c r="H101" s="113"/>
      <c r="I101" s="113"/>
      <c r="J101" s="114">
        <f>J224</f>
        <v>0</v>
      </c>
      <c r="L101" s="111"/>
    </row>
    <row r="102" spans="2:12" s="1" customFormat="1" ht="21.75" customHeight="1">
      <c r="B102" s="31"/>
      <c r="L102" s="31"/>
    </row>
    <row r="103" spans="2:12" s="1" customFormat="1" ht="6.95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31"/>
    </row>
    <row r="107" spans="2:12" s="1" customFormat="1" ht="6.9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31"/>
    </row>
    <row r="108" spans="2:12" s="1" customFormat="1" ht="24.95" customHeight="1">
      <c r="B108" s="31"/>
      <c r="C108" s="20" t="s">
        <v>180</v>
      </c>
      <c r="L108" s="31"/>
    </row>
    <row r="109" spans="2:12" s="1" customFormat="1" ht="6.95" customHeight="1">
      <c r="B109" s="31"/>
      <c r="L109" s="31"/>
    </row>
    <row r="110" spans="2:12" s="1" customFormat="1" ht="12" customHeight="1">
      <c r="B110" s="31"/>
      <c r="C110" s="26" t="s">
        <v>16</v>
      </c>
      <c r="L110" s="31"/>
    </row>
    <row r="111" spans="2:12" s="1" customFormat="1" ht="16.5" customHeight="1">
      <c r="B111" s="31"/>
      <c r="E111" s="237" t="str">
        <f>E7</f>
        <v>Kanalizace a ČOV v obci Rpety</v>
      </c>
      <c r="F111" s="238"/>
      <c r="G111" s="238"/>
      <c r="H111" s="238"/>
      <c r="L111" s="31"/>
    </row>
    <row r="112" spans="2:12" s="1" customFormat="1" ht="12" customHeight="1">
      <c r="B112" s="31"/>
      <c r="C112" s="26" t="s">
        <v>148</v>
      </c>
      <c r="L112" s="31"/>
    </row>
    <row r="113" spans="2:12" s="1" customFormat="1" ht="16.5" customHeight="1">
      <c r="B113" s="31"/>
      <c r="E113" s="233" t="str">
        <f>E9</f>
        <v>03 - SO 03 Výtlačný řad z ČS</v>
      </c>
      <c r="F113" s="239"/>
      <c r="G113" s="239"/>
      <c r="H113" s="239"/>
      <c r="L113" s="31"/>
    </row>
    <row r="114" spans="2:12" s="1" customFormat="1" ht="6.95" customHeight="1">
      <c r="B114" s="31"/>
      <c r="L114" s="31"/>
    </row>
    <row r="115" spans="2:12" s="1" customFormat="1" ht="12" customHeight="1">
      <c r="B115" s="31"/>
      <c r="C115" s="26" t="s">
        <v>20</v>
      </c>
      <c r="F115" s="24" t="str">
        <f>F12</f>
        <v xml:space="preserve"> </v>
      </c>
      <c r="I115" s="26" t="s">
        <v>22</v>
      </c>
      <c r="J115" s="51">
        <f>IF(J12="","",J12)</f>
        <v>45110</v>
      </c>
      <c r="L115" s="31"/>
    </row>
    <row r="116" spans="2:12" s="1" customFormat="1" ht="6.95" customHeight="1">
      <c r="B116" s="31"/>
      <c r="L116" s="31"/>
    </row>
    <row r="117" spans="2:12" s="1" customFormat="1" ht="15.2" customHeight="1">
      <c r="B117" s="31"/>
      <c r="C117" s="26" t="s">
        <v>23</v>
      </c>
      <c r="F117" s="24" t="str">
        <f>E15</f>
        <v xml:space="preserve"> </v>
      </c>
      <c r="I117" s="26" t="s">
        <v>28</v>
      </c>
      <c r="J117" s="29" t="str">
        <f>E21</f>
        <v xml:space="preserve"> </v>
      </c>
      <c r="L117" s="31"/>
    </row>
    <row r="118" spans="2:12" s="1" customFormat="1" ht="15.2" customHeight="1">
      <c r="B118" s="31"/>
      <c r="C118" s="26" t="s">
        <v>26</v>
      </c>
      <c r="F118" s="24" t="str">
        <f>IF(E18="","",E18)</f>
        <v>Vyplň údaj</v>
      </c>
      <c r="I118" s="26" t="s">
        <v>30</v>
      </c>
      <c r="J118" s="29" t="str">
        <f>E24</f>
        <v xml:space="preserve"> </v>
      </c>
      <c r="L118" s="31"/>
    </row>
    <row r="119" spans="2:12" s="1" customFormat="1" ht="10.35" customHeight="1">
      <c r="B119" s="31"/>
      <c r="L119" s="31"/>
    </row>
    <row r="120" spans="2:20" s="10" customFormat="1" ht="29.25" customHeight="1">
      <c r="B120" s="115"/>
      <c r="C120" s="116" t="s">
        <v>181</v>
      </c>
      <c r="D120" s="117" t="s">
        <v>57</v>
      </c>
      <c r="E120" s="117" t="s">
        <v>53</v>
      </c>
      <c r="F120" s="117" t="s">
        <v>54</v>
      </c>
      <c r="G120" s="117" t="s">
        <v>182</v>
      </c>
      <c r="H120" s="117" t="s">
        <v>183</v>
      </c>
      <c r="I120" s="117" t="s">
        <v>184</v>
      </c>
      <c r="J120" s="118" t="s">
        <v>156</v>
      </c>
      <c r="K120" s="119" t="s">
        <v>185</v>
      </c>
      <c r="L120" s="115"/>
      <c r="M120" s="58" t="s">
        <v>1</v>
      </c>
      <c r="N120" s="59" t="s">
        <v>36</v>
      </c>
      <c r="O120" s="59" t="s">
        <v>186</v>
      </c>
      <c r="P120" s="59" t="s">
        <v>187</v>
      </c>
      <c r="Q120" s="59" t="s">
        <v>188</v>
      </c>
      <c r="R120" s="59" t="s">
        <v>189</v>
      </c>
      <c r="S120" s="59" t="s">
        <v>190</v>
      </c>
      <c r="T120" s="60" t="s">
        <v>191</v>
      </c>
    </row>
    <row r="121" spans="2:63" s="1" customFormat="1" ht="22.9" customHeight="1">
      <c r="B121" s="31"/>
      <c r="C121" s="63" t="s">
        <v>192</v>
      </c>
      <c r="J121" s="120">
        <f>BK121</f>
        <v>0</v>
      </c>
      <c r="L121" s="31"/>
      <c r="M121" s="61"/>
      <c r="N121" s="52"/>
      <c r="O121" s="52"/>
      <c r="P121" s="121">
        <f>P122</f>
        <v>0</v>
      </c>
      <c r="Q121" s="52"/>
      <c r="R121" s="121">
        <f>R122</f>
        <v>3.6589539899999997</v>
      </c>
      <c r="S121" s="52"/>
      <c r="T121" s="122">
        <f>T122</f>
        <v>0</v>
      </c>
      <c r="AT121" s="16" t="s">
        <v>71</v>
      </c>
      <c r="AU121" s="16" t="s">
        <v>158</v>
      </c>
      <c r="BK121" s="123">
        <f>BK122</f>
        <v>0</v>
      </c>
    </row>
    <row r="122" spans="2:63" s="11" customFormat="1" ht="25.9" customHeight="1">
      <c r="B122" s="124"/>
      <c r="D122" s="125" t="s">
        <v>71</v>
      </c>
      <c r="E122" s="126" t="s">
        <v>193</v>
      </c>
      <c r="F122" s="126" t="s">
        <v>194</v>
      </c>
      <c r="I122" s="127"/>
      <c r="J122" s="128">
        <f>BK122</f>
        <v>0</v>
      </c>
      <c r="L122" s="124"/>
      <c r="M122" s="129"/>
      <c r="P122" s="130">
        <f>P123+P187+P191+P224</f>
        <v>0</v>
      </c>
      <c r="R122" s="130">
        <f>R123+R187+R191+R224</f>
        <v>3.6589539899999997</v>
      </c>
      <c r="T122" s="131">
        <f>T123+T187+T191+T224</f>
        <v>0</v>
      </c>
      <c r="AR122" s="125" t="s">
        <v>79</v>
      </c>
      <c r="AT122" s="132" t="s">
        <v>71</v>
      </c>
      <c r="AU122" s="132" t="s">
        <v>72</v>
      </c>
      <c r="AY122" s="125" t="s">
        <v>195</v>
      </c>
      <c r="BK122" s="133">
        <f>BK123+BK187+BK191+BK224</f>
        <v>0</v>
      </c>
    </row>
    <row r="123" spans="2:63" s="11" customFormat="1" ht="22.9" customHeight="1">
      <c r="B123" s="124"/>
      <c r="D123" s="125" t="s">
        <v>71</v>
      </c>
      <c r="E123" s="134" t="s">
        <v>79</v>
      </c>
      <c r="F123" s="134" t="s">
        <v>196</v>
      </c>
      <c r="I123" s="127"/>
      <c r="J123" s="135">
        <f>BK123</f>
        <v>0</v>
      </c>
      <c r="L123" s="124"/>
      <c r="M123" s="129"/>
      <c r="P123" s="130">
        <f>SUM(P124:P186)</f>
        <v>0</v>
      </c>
      <c r="R123" s="130">
        <f>SUM(R124:R186)</f>
        <v>0.9471487999999999</v>
      </c>
      <c r="T123" s="131">
        <f>SUM(T124:T186)</f>
        <v>0</v>
      </c>
      <c r="AR123" s="125" t="s">
        <v>79</v>
      </c>
      <c r="AT123" s="132" t="s">
        <v>71</v>
      </c>
      <c r="AU123" s="132" t="s">
        <v>79</v>
      </c>
      <c r="AY123" s="125" t="s">
        <v>195</v>
      </c>
      <c r="BK123" s="133">
        <f>SUM(BK124:BK186)</f>
        <v>0</v>
      </c>
    </row>
    <row r="124" spans="2:65" s="1" customFormat="1" ht="24.2" customHeight="1">
      <c r="B124" s="136"/>
      <c r="C124" s="137" t="s">
        <v>79</v>
      </c>
      <c r="D124" s="137" t="s">
        <v>197</v>
      </c>
      <c r="E124" s="138" t="s">
        <v>198</v>
      </c>
      <c r="F124" s="139" t="s">
        <v>199</v>
      </c>
      <c r="G124" s="140" t="s">
        <v>200</v>
      </c>
      <c r="H124" s="141">
        <v>240</v>
      </c>
      <c r="I124" s="142"/>
      <c r="J124" s="143">
        <f>ROUND(I124*H124,2)</f>
        <v>0</v>
      </c>
      <c r="K124" s="144"/>
      <c r="L124" s="31"/>
      <c r="M124" s="145" t="s">
        <v>1</v>
      </c>
      <c r="N124" s="146" t="s">
        <v>37</v>
      </c>
      <c r="P124" s="147">
        <f>O124*H124</f>
        <v>0</v>
      </c>
      <c r="Q124" s="147">
        <v>3E-05</v>
      </c>
      <c r="R124" s="147">
        <f>Q124*H124</f>
        <v>0.0072</v>
      </c>
      <c r="S124" s="147">
        <v>0</v>
      </c>
      <c r="T124" s="148">
        <f>S124*H124</f>
        <v>0</v>
      </c>
      <c r="AR124" s="149" t="s">
        <v>201</v>
      </c>
      <c r="AT124" s="149" t="s">
        <v>197</v>
      </c>
      <c r="AU124" s="149" t="s">
        <v>81</v>
      </c>
      <c r="AY124" s="16" t="s">
        <v>195</v>
      </c>
      <c r="BE124" s="150">
        <f>IF(N124="základní",J124,0)</f>
        <v>0</v>
      </c>
      <c r="BF124" s="150">
        <f>IF(N124="snížená",J124,0)</f>
        <v>0</v>
      </c>
      <c r="BG124" s="150">
        <f>IF(N124="zákl. přenesená",J124,0)</f>
        <v>0</v>
      </c>
      <c r="BH124" s="150">
        <f>IF(N124="sníž. přenesená",J124,0)</f>
        <v>0</v>
      </c>
      <c r="BI124" s="150">
        <f>IF(N124="nulová",J124,0)</f>
        <v>0</v>
      </c>
      <c r="BJ124" s="16" t="s">
        <v>79</v>
      </c>
      <c r="BK124" s="150">
        <f>ROUND(I124*H124,2)</f>
        <v>0</v>
      </c>
      <c r="BL124" s="16" t="s">
        <v>201</v>
      </c>
      <c r="BM124" s="149" t="s">
        <v>2322</v>
      </c>
    </row>
    <row r="125" spans="2:51" s="12" customFormat="1" ht="12">
      <c r="B125" s="151"/>
      <c r="D125" s="152" t="s">
        <v>203</v>
      </c>
      <c r="E125" s="153" t="s">
        <v>1</v>
      </c>
      <c r="F125" s="154" t="s">
        <v>1399</v>
      </c>
      <c r="H125" s="155">
        <v>240</v>
      </c>
      <c r="I125" s="156"/>
      <c r="L125" s="151"/>
      <c r="M125" s="157"/>
      <c r="T125" s="158"/>
      <c r="AT125" s="153" t="s">
        <v>203</v>
      </c>
      <c r="AU125" s="153" t="s">
        <v>81</v>
      </c>
      <c r="AV125" s="12" t="s">
        <v>81</v>
      </c>
      <c r="AW125" s="12" t="s">
        <v>29</v>
      </c>
      <c r="AX125" s="12" t="s">
        <v>72</v>
      </c>
      <c r="AY125" s="153" t="s">
        <v>195</v>
      </c>
    </row>
    <row r="126" spans="2:51" s="13" customFormat="1" ht="12">
      <c r="B126" s="159"/>
      <c r="D126" s="152" t="s">
        <v>203</v>
      </c>
      <c r="E126" s="160" t="s">
        <v>1</v>
      </c>
      <c r="F126" s="161" t="s">
        <v>205</v>
      </c>
      <c r="H126" s="162">
        <v>240</v>
      </c>
      <c r="I126" s="163"/>
      <c r="L126" s="159"/>
      <c r="M126" s="164"/>
      <c r="T126" s="165"/>
      <c r="AT126" s="160" t="s">
        <v>203</v>
      </c>
      <c r="AU126" s="160" t="s">
        <v>81</v>
      </c>
      <c r="AV126" s="13" t="s">
        <v>201</v>
      </c>
      <c r="AW126" s="13" t="s">
        <v>29</v>
      </c>
      <c r="AX126" s="13" t="s">
        <v>79</v>
      </c>
      <c r="AY126" s="160" t="s">
        <v>195</v>
      </c>
    </row>
    <row r="127" spans="2:65" s="1" customFormat="1" ht="24.2" customHeight="1">
      <c r="B127" s="136"/>
      <c r="C127" s="137" t="s">
        <v>81</v>
      </c>
      <c r="D127" s="137" t="s">
        <v>197</v>
      </c>
      <c r="E127" s="138" t="s">
        <v>206</v>
      </c>
      <c r="F127" s="139" t="s">
        <v>207</v>
      </c>
      <c r="G127" s="140" t="s">
        <v>208</v>
      </c>
      <c r="H127" s="141">
        <v>10</v>
      </c>
      <c r="I127" s="142"/>
      <c r="J127" s="143">
        <f>ROUND(I127*H127,2)</f>
        <v>0</v>
      </c>
      <c r="K127" s="144"/>
      <c r="L127" s="31"/>
      <c r="M127" s="145" t="s">
        <v>1</v>
      </c>
      <c r="N127" s="146" t="s">
        <v>37</v>
      </c>
      <c r="P127" s="147">
        <f>O127*H127</f>
        <v>0</v>
      </c>
      <c r="Q127" s="147">
        <v>0</v>
      </c>
      <c r="R127" s="147">
        <f>Q127*H127</f>
        <v>0</v>
      </c>
      <c r="S127" s="147">
        <v>0</v>
      </c>
      <c r="T127" s="148">
        <f>S127*H127</f>
        <v>0</v>
      </c>
      <c r="AR127" s="149" t="s">
        <v>201</v>
      </c>
      <c r="AT127" s="149" t="s">
        <v>197</v>
      </c>
      <c r="AU127" s="149" t="s">
        <v>81</v>
      </c>
      <c r="AY127" s="16" t="s">
        <v>195</v>
      </c>
      <c r="BE127" s="150">
        <f>IF(N127="základní",J127,0)</f>
        <v>0</v>
      </c>
      <c r="BF127" s="150">
        <f>IF(N127="snížená",J127,0)</f>
        <v>0</v>
      </c>
      <c r="BG127" s="150">
        <f>IF(N127="zákl. přenesená",J127,0)</f>
        <v>0</v>
      </c>
      <c r="BH127" s="150">
        <f>IF(N127="sníž. přenesená",J127,0)</f>
        <v>0</v>
      </c>
      <c r="BI127" s="150">
        <f>IF(N127="nulová",J127,0)</f>
        <v>0</v>
      </c>
      <c r="BJ127" s="16" t="s">
        <v>79</v>
      </c>
      <c r="BK127" s="150">
        <f>ROUND(I127*H127,2)</f>
        <v>0</v>
      </c>
      <c r="BL127" s="16" t="s">
        <v>201</v>
      </c>
      <c r="BM127" s="149" t="s">
        <v>2323</v>
      </c>
    </row>
    <row r="128" spans="2:65" s="1" customFormat="1" ht="24.2" customHeight="1">
      <c r="B128" s="136"/>
      <c r="C128" s="137" t="s">
        <v>89</v>
      </c>
      <c r="D128" s="137" t="s">
        <v>197</v>
      </c>
      <c r="E128" s="138" t="s">
        <v>1811</v>
      </c>
      <c r="F128" s="139" t="s">
        <v>1812</v>
      </c>
      <c r="G128" s="140" t="s">
        <v>223</v>
      </c>
      <c r="H128" s="141">
        <v>0.8</v>
      </c>
      <c r="I128" s="142"/>
      <c r="J128" s="143">
        <f>ROUND(I128*H128,2)</f>
        <v>0</v>
      </c>
      <c r="K128" s="144"/>
      <c r="L128" s="31"/>
      <c r="M128" s="145" t="s">
        <v>1</v>
      </c>
      <c r="N128" s="146" t="s">
        <v>37</v>
      </c>
      <c r="P128" s="147">
        <f>O128*H128</f>
        <v>0</v>
      </c>
      <c r="Q128" s="147">
        <v>0.00868</v>
      </c>
      <c r="R128" s="147">
        <f>Q128*H128</f>
        <v>0.0069440000000000005</v>
      </c>
      <c r="S128" s="147">
        <v>0</v>
      </c>
      <c r="T128" s="148">
        <f>S128*H128</f>
        <v>0</v>
      </c>
      <c r="AR128" s="149" t="s">
        <v>201</v>
      </c>
      <c r="AT128" s="149" t="s">
        <v>197</v>
      </c>
      <c r="AU128" s="149" t="s">
        <v>81</v>
      </c>
      <c r="AY128" s="16" t="s">
        <v>195</v>
      </c>
      <c r="BE128" s="150">
        <f>IF(N128="základní",J128,0)</f>
        <v>0</v>
      </c>
      <c r="BF128" s="150">
        <f>IF(N128="snížená",J128,0)</f>
        <v>0</v>
      </c>
      <c r="BG128" s="150">
        <f>IF(N128="zákl. přenesená",J128,0)</f>
        <v>0</v>
      </c>
      <c r="BH128" s="150">
        <f>IF(N128="sníž. přenesená",J128,0)</f>
        <v>0</v>
      </c>
      <c r="BI128" s="150">
        <f>IF(N128="nulová",J128,0)</f>
        <v>0</v>
      </c>
      <c r="BJ128" s="16" t="s">
        <v>79</v>
      </c>
      <c r="BK128" s="150">
        <f>ROUND(I128*H128,2)</f>
        <v>0</v>
      </c>
      <c r="BL128" s="16" t="s">
        <v>201</v>
      </c>
      <c r="BM128" s="149" t="s">
        <v>2324</v>
      </c>
    </row>
    <row r="129" spans="2:51" s="12" customFormat="1" ht="12">
      <c r="B129" s="151"/>
      <c r="D129" s="152" t="s">
        <v>203</v>
      </c>
      <c r="E129" s="153" t="s">
        <v>1</v>
      </c>
      <c r="F129" s="154" t="s">
        <v>2325</v>
      </c>
      <c r="H129" s="155">
        <v>0.8</v>
      </c>
      <c r="I129" s="156"/>
      <c r="L129" s="151"/>
      <c r="M129" s="157"/>
      <c r="T129" s="158"/>
      <c r="AT129" s="153" t="s">
        <v>203</v>
      </c>
      <c r="AU129" s="153" t="s">
        <v>81</v>
      </c>
      <c r="AV129" s="12" t="s">
        <v>81</v>
      </c>
      <c r="AW129" s="12" t="s">
        <v>29</v>
      </c>
      <c r="AX129" s="12" t="s">
        <v>72</v>
      </c>
      <c r="AY129" s="153" t="s">
        <v>195</v>
      </c>
    </row>
    <row r="130" spans="2:51" s="13" customFormat="1" ht="12">
      <c r="B130" s="159"/>
      <c r="D130" s="152" t="s">
        <v>203</v>
      </c>
      <c r="E130" s="160" t="s">
        <v>1</v>
      </c>
      <c r="F130" s="161" t="s">
        <v>205</v>
      </c>
      <c r="H130" s="162">
        <v>0.8</v>
      </c>
      <c r="I130" s="163"/>
      <c r="L130" s="159"/>
      <c r="M130" s="164"/>
      <c r="T130" s="165"/>
      <c r="AT130" s="160" t="s">
        <v>203</v>
      </c>
      <c r="AU130" s="160" t="s">
        <v>81</v>
      </c>
      <c r="AV130" s="13" t="s">
        <v>201</v>
      </c>
      <c r="AW130" s="13" t="s">
        <v>29</v>
      </c>
      <c r="AX130" s="13" t="s">
        <v>79</v>
      </c>
      <c r="AY130" s="160" t="s">
        <v>195</v>
      </c>
    </row>
    <row r="131" spans="2:65" s="1" customFormat="1" ht="24.2" customHeight="1">
      <c r="B131" s="136"/>
      <c r="C131" s="137" t="s">
        <v>201</v>
      </c>
      <c r="D131" s="137" t="s">
        <v>197</v>
      </c>
      <c r="E131" s="138" t="s">
        <v>1827</v>
      </c>
      <c r="F131" s="139" t="s">
        <v>1828</v>
      </c>
      <c r="G131" s="140" t="s">
        <v>223</v>
      </c>
      <c r="H131" s="141">
        <v>0.8</v>
      </c>
      <c r="I131" s="142"/>
      <c r="J131" s="143">
        <f>ROUND(I131*H131,2)</f>
        <v>0</v>
      </c>
      <c r="K131" s="144"/>
      <c r="L131" s="31"/>
      <c r="M131" s="145" t="s">
        <v>1</v>
      </c>
      <c r="N131" s="146" t="s">
        <v>37</v>
      </c>
      <c r="P131" s="147">
        <f>O131*H131</f>
        <v>0</v>
      </c>
      <c r="Q131" s="147">
        <v>0.0369</v>
      </c>
      <c r="R131" s="147">
        <f>Q131*H131</f>
        <v>0.029520000000000005</v>
      </c>
      <c r="S131" s="147">
        <v>0</v>
      </c>
      <c r="T131" s="148">
        <f>S131*H131</f>
        <v>0</v>
      </c>
      <c r="AR131" s="149" t="s">
        <v>201</v>
      </c>
      <c r="AT131" s="149" t="s">
        <v>197</v>
      </c>
      <c r="AU131" s="149" t="s">
        <v>81</v>
      </c>
      <c r="AY131" s="16" t="s">
        <v>195</v>
      </c>
      <c r="BE131" s="150">
        <f>IF(N131="základní",J131,0)</f>
        <v>0</v>
      </c>
      <c r="BF131" s="150">
        <f>IF(N131="snížená",J131,0)</f>
        <v>0</v>
      </c>
      <c r="BG131" s="150">
        <f>IF(N131="zákl. přenesená",J131,0)</f>
        <v>0</v>
      </c>
      <c r="BH131" s="150">
        <f>IF(N131="sníž. přenesená",J131,0)</f>
        <v>0</v>
      </c>
      <c r="BI131" s="150">
        <f>IF(N131="nulová",J131,0)</f>
        <v>0</v>
      </c>
      <c r="BJ131" s="16" t="s">
        <v>79</v>
      </c>
      <c r="BK131" s="150">
        <f>ROUND(I131*H131,2)</f>
        <v>0</v>
      </c>
      <c r="BL131" s="16" t="s">
        <v>201</v>
      </c>
      <c r="BM131" s="149" t="s">
        <v>2326</v>
      </c>
    </row>
    <row r="132" spans="2:51" s="12" customFormat="1" ht="12">
      <c r="B132" s="151"/>
      <c r="D132" s="152" t="s">
        <v>203</v>
      </c>
      <c r="E132" s="153" t="s">
        <v>1</v>
      </c>
      <c r="F132" s="154" t="s">
        <v>2325</v>
      </c>
      <c r="H132" s="155">
        <v>0.8</v>
      </c>
      <c r="I132" s="156"/>
      <c r="L132" s="151"/>
      <c r="M132" s="157"/>
      <c r="T132" s="158"/>
      <c r="AT132" s="153" t="s">
        <v>203</v>
      </c>
      <c r="AU132" s="153" t="s">
        <v>81</v>
      </c>
      <c r="AV132" s="12" t="s">
        <v>81</v>
      </c>
      <c r="AW132" s="12" t="s">
        <v>29</v>
      </c>
      <c r="AX132" s="12" t="s">
        <v>72</v>
      </c>
      <c r="AY132" s="153" t="s">
        <v>195</v>
      </c>
    </row>
    <row r="133" spans="2:51" s="13" customFormat="1" ht="12">
      <c r="B133" s="159"/>
      <c r="D133" s="152" t="s">
        <v>203</v>
      </c>
      <c r="E133" s="160" t="s">
        <v>1</v>
      </c>
      <c r="F133" s="161" t="s">
        <v>205</v>
      </c>
      <c r="H133" s="162">
        <v>0.8</v>
      </c>
      <c r="I133" s="163"/>
      <c r="L133" s="159"/>
      <c r="M133" s="164"/>
      <c r="T133" s="165"/>
      <c r="AT133" s="160" t="s">
        <v>203</v>
      </c>
      <c r="AU133" s="160" t="s">
        <v>81</v>
      </c>
      <c r="AV133" s="13" t="s">
        <v>201</v>
      </c>
      <c r="AW133" s="13" t="s">
        <v>29</v>
      </c>
      <c r="AX133" s="13" t="s">
        <v>79</v>
      </c>
      <c r="AY133" s="160" t="s">
        <v>195</v>
      </c>
    </row>
    <row r="134" spans="2:65" s="1" customFormat="1" ht="24.2" customHeight="1">
      <c r="B134" s="136"/>
      <c r="C134" s="137" t="s">
        <v>220</v>
      </c>
      <c r="D134" s="137" t="s">
        <v>197</v>
      </c>
      <c r="E134" s="138" t="s">
        <v>1831</v>
      </c>
      <c r="F134" s="139" t="s">
        <v>1832</v>
      </c>
      <c r="G134" s="140" t="s">
        <v>288</v>
      </c>
      <c r="H134" s="141">
        <v>249.6</v>
      </c>
      <c r="I134" s="142"/>
      <c r="J134" s="143">
        <f>ROUND(I134*H134,2)</f>
        <v>0</v>
      </c>
      <c r="K134" s="144"/>
      <c r="L134" s="31"/>
      <c r="M134" s="145" t="s">
        <v>1</v>
      </c>
      <c r="N134" s="146" t="s">
        <v>37</v>
      </c>
      <c r="P134" s="147">
        <f>O134*H134</f>
        <v>0</v>
      </c>
      <c r="Q134" s="147">
        <v>0</v>
      </c>
      <c r="R134" s="147">
        <f>Q134*H134</f>
        <v>0</v>
      </c>
      <c r="S134" s="147">
        <v>0</v>
      </c>
      <c r="T134" s="148">
        <f>S134*H134</f>
        <v>0</v>
      </c>
      <c r="AR134" s="149" t="s">
        <v>201</v>
      </c>
      <c r="AT134" s="149" t="s">
        <v>197</v>
      </c>
      <c r="AU134" s="149" t="s">
        <v>81</v>
      </c>
      <c r="AY134" s="16" t="s">
        <v>195</v>
      </c>
      <c r="BE134" s="150">
        <f>IF(N134="základní",J134,0)</f>
        <v>0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6" t="s">
        <v>79</v>
      </c>
      <c r="BK134" s="150">
        <f>ROUND(I134*H134,2)</f>
        <v>0</v>
      </c>
      <c r="BL134" s="16" t="s">
        <v>201</v>
      </c>
      <c r="BM134" s="149" t="s">
        <v>2327</v>
      </c>
    </row>
    <row r="135" spans="2:51" s="12" customFormat="1" ht="12">
      <c r="B135" s="151"/>
      <c r="D135" s="152" t="s">
        <v>203</v>
      </c>
      <c r="E135" s="153" t="s">
        <v>1</v>
      </c>
      <c r="F135" s="154" t="s">
        <v>2328</v>
      </c>
      <c r="H135" s="155">
        <v>249.6</v>
      </c>
      <c r="I135" s="156"/>
      <c r="L135" s="151"/>
      <c r="M135" s="157"/>
      <c r="T135" s="158"/>
      <c r="AT135" s="153" t="s">
        <v>203</v>
      </c>
      <c r="AU135" s="153" t="s">
        <v>81</v>
      </c>
      <c r="AV135" s="12" t="s">
        <v>81</v>
      </c>
      <c r="AW135" s="12" t="s">
        <v>29</v>
      </c>
      <c r="AX135" s="12" t="s">
        <v>72</v>
      </c>
      <c r="AY135" s="153" t="s">
        <v>195</v>
      </c>
    </row>
    <row r="136" spans="2:51" s="13" customFormat="1" ht="12">
      <c r="B136" s="159"/>
      <c r="D136" s="152" t="s">
        <v>203</v>
      </c>
      <c r="E136" s="160" t="s">
        <v>1</v>
      </c>
      <c r="F136" s="161" t="s">
        <v>205</v>
      </c>
      <c r="H136" s="162">
        <v>249.6</v>
      </c>
      <c r="I136" s="163"/>
      <c r="L136" s="159"/>
      <c r="M136" s="164"/>
      <c r="T136" s="165"/>
      <c r="AT136" s="160" t="s">
        <v>203</v>
      </c>
      <c r="AU136" s="160" t="s">
        <v>81</v>
      </c>
      <c r="AV136" s="13" t="s">
        <v>201</v>
      </c>
      <c r="AW136" s="13" t="s">
        <v>29</v>
      </c>
      <c r="AX136" s="13" t="s">
        <v>79</v>
      </c>
      <c r="AY136" s="160" t="s">
        <v>195</v>
      </c>
    </row>
    <row r="137" spans="2:65" s="1" customFormat="1" ht="33" customHeight="1">
      <c r="B137" s="136"/>
      <c r="C137" s="137" t="s">
        <v>228</v>
      </c>
      <c r="D137" s="137" t="s">
        <v>197</v>
      </c>
      <c r="E137" s="138" t="s">
        <v>1401</v>
      </c>
      <c r="F137" s="139" t="s">
        <v>1402</v>
      </c>
      <c r="G137" s="140" t="s">
        <v>212</v>
      </c>
      <c r="H137" s="141">
        <v>378.56</v>
      </c>
      <c r="I137" s="142"/>
      <c r="J137" s="143">
        <f>ROUND(I137*H137,2)</f>
        <v>0</v>
      </c>
      <c r="K137" s="144"/>
      <c r="L137" s="31"/>
      <c r="M137" s="145" t="s">
        <v>1</v>
      </c>
      <c r="N137" s="146" t="s">
        <v>37</v>
      </c>
      <c r="P137" s="147">
        <f>O137*H137</f>
        <v>0</v>
      </c>
      <c r="Q137" s="147">
        <v>0</v>
      </c>
      <c r="R137" s="147">
        <f>Q137*H137</f>
        <v>0</v>
      </c>
      <c r="S137" s="147">
        <v>0</v>
      </c>
      <c r="T137" s="148">
        <f>S137*H137</f>
        <v>0</v>
      </c>
      <c r="AR137" s="149" t="s">
        <v>201</v>
      </c>
      <c r="AT137" s="149" t="s">
        <v>197</v>
      </c>
      <c r="AU137" s="149" t="s">
        <v>81</v>
      </c>
      <c r="AY137" s="16" t="s">
        <v>195</v>
      </c>
      <c r="BE137" s="150">
        <f>IF(N137="základní",J137,0)</f>
        <v>0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6" t="s">
        <v>79</v>
      </c>
      <c r="BK137" s="150">
        <f>ROUND(I137*H137,2)</f>
        <v>0</v>
      </c>
      <c r="BL137" s="16" t="s">
        <v>201</v>
      </c>
      <c r="BM137" s="149" t="s">
        <v>2329</v>
      </c>
    </row>
    <row r="138" spans="2:51" s="12" customFormat="1" ht="12">
      <c r="B138" s="151"/>
      <c r="D138" s="152" t="s">
        <v>203</v>
      </c>
      <c r="E138" s="153" t="s">
        <v>1</v>
      </c>
      <c r="F138" s="154" t="s">
        <v>2330</v>
      </c>
      <c r="H138" s="155">
        <v>428.448</v>
      </c>
      <c r="I138" s="156"/>
      <c r="L138" s="151"/>
      <c r="M138" s="157"/>
      <c r="T138" s="158"/>
      <c r="AT138" s="153" t="s">
        <v>203</v>
      </c>
      <c r="AU138" s="153" t="s">
        <v>81</v>
      </c>
      <c r="AV138" s="12" t="s">
        <v>81</v>
      </c>
      <c r="AW138" s="12" t="s">
        <v>29</v>
      </c>
      <c r="AX138" s="12" t="s">
        <v>72</v>
      </c>
      <c r="AY138" s="153" t="s">
        <v>195</v>
      </c>
    </row>
    <row r="139" spans="2:51" s="12" customFormat="1" ht="12">
      <c r="B139" s="151"/>
      <c r="D139" s="152" t="s">
        <v>203</v>
      </c>
      <c r="E139" s="153" t="s">
        <v>1</v>
      </c>
      <c r="F139" s="154" t="s">
        <v>2331</v>
      </c>
      <c r="H139" s="155">
        <v>-49.888</v>
      </c>
      <c r="I139" s="156"/>
      <c r="L139" s="151"/>
      <c r="M139" s="157"/>
      <c r="T139" s="158"/>
      <c r="AT139" s="153" t="s">
        <v>203</v>
      </c>
      <c r="AU139" s="153" t="s">
        <v>81</v>
      </c>
      <c r="AV139" s="12" t="s">
        <v>81</v>
      </c>
      <c r="AW139" s="12" t="s">
        <v>29</v>
      </c>
      <c r="AX139" s="12" t="s">
        <v>72</v>
      </c>
      <c r="AY139" s="153" t="s">
        <v>195</v>
      </c>
    </row>
    <row r="140" spans="2:51" s="13" customFormat="1" ht="12">
      <c r="B140" s="159"/>
      <c r="D140" s="152" t="s">
        <v>203</v>
      </c>
      <c r="E140" s="160" t="s">
        <v>1</v>
      </c>
      <c r="F140" s="161" t="s">
        <v>205</v>
      </c>
      <c r="H140" s="162">
        <v>378.56</v>
      </c>
      <c r="I140" s="163"/>
      <c r="L140" s="159"/>
      <c r="M140" s="164"/>
      <c r="T140" s="165"/>
      <c r="AT140" s="160" t="s">
        <v>203</v>
      </c>
      <c r="AU140" s="160" t="s">
        <v>81</v>
      </c>
      <c r="AV140" s="13" t="s">
        <v>201</v>
      </c>
      <c r="AW140" s="13" t="s">
        <v>29</v>
      </c>
      <c r="AX140" s="13" t="s">
        <v>79</v>
      </c>
      <c r="AY140" s="160" t="s">
        <v>195</v>
      </c>
    </row>
    <row r="141" spans="2:65" s="1" customFormat="1" ht="24.2" customHeight="1">
      <c r="B141" s="136"/>
      <c r="C141" s="137" t="s">
        <v>237</v>
      </c>
      <c r="D141" s="137" t="s">
        <v>197</v>
      </c>
      <c r="E141" s="138" t="s">
        <v>1884</v>
      </c>
      <c r="F141" s="139" t="s">
        <v>1885</v>
      </c>
      <c r="G141" s="140" t="s">
        <v>212</v>
      </c>
      <c r="H141" s="141">
        <v>3.28</v>
      </c>
      <c r="I141" s="142"/>
      <c r="J141" s="143">
        <f>ROUND(I141*H141,2)</f>
        <v>0</v>
      </c>
      <c r="K141" s="144"/>
      <c r="L141" s="31"/>
      <c r="M141" s="145" t="s">
        <v>1</v>
      </c>
      <c r="N141" s="146" t="s">
        <v>37</v>
      </c>
      <c r="P141" s="147">
        <f>O141*H141</f>
        <v>0</v>
      </c>
      <c r="Q141" s="147">
        <v>0</v>
      </c>
      <c r="R141" s="147">
        <f>Q141*H141</f>
        <v>0</v>
      </c>
      <c r="S141" s="147">
        <v>0</v>
      </c>
      <c r="T141" s="148">
        <f>S141*H141</f>
        <v>0</v>
      </c>
      <c r="AR141" s="149" t="s">
        <v>201</v>
      </c>
      <c r="AT141" s="149" t="s">
        <v>197</v>
      </c>
      <c r="AU141" s="149" t="s">
        <v>81</v>
      </c>
      <c r="AY141" s="16" t="s">
        <v>195</v>
      </c>
      <c r="BE141" s="150">
        <f>IF(N141="základní",J141,0)</f>
        <v>0</v>
      </c>
      <c r="BF141" s="150">
        <f>IF(N141="snížená",J141,0)</f>
        <v>0</v>
      </c>
      <c r="BG141" s="150">
        <f>IF(N141="zákl. přenesená",J141,0)</f>
        <v>0</v>
      </c>
      <c r="BH141" s="150">
        <f>IF(N141="sníž. přenesená",J141,0)</f>
        <v>0</v>
      </c>
      <c r="BI141" s="150">
        <f>IF(N141="nulová",J141,0)</f>
        <v>0</v>
      </c>
      <c r="BJ141" s="16" t="s">
        <v>79</v>
      </c>
      <c r="BK141" s="150">
        <f>ROUND(I141*H141,2)</f>
        <v>0</v>
      </c>
      <c r="BL141" s="16" t="s">
        <v>201</v>
      </c>
      <c r="BM141" s="149" t="s">
        <v>2332</v>
      </c>
    </row>
    <row r="142" spans="2:51" s="12" customFormat="1" ht="12">
      <c r="B142" s="151"/>
      <c r="D142" s="152" t="s">
        <v>203</v>
      </c>
      <c r="E142" s="153" t="s">
        <v>1</v>
      </c>
      <c r="F142" s="154" t="s">
        <v>2333</v>
      </c>
      <c r="H142" s="155">
        <v>3.28</v>
      </c>
      <c r="I142" s="156"/>
      <c r="L142" s="151"/>
      <c r="M142" s="157"/>
      <c r="T142" s="158"/>
      <c r="AT142" s="153" t="s">
        <v>203</v>
      </c>
      <c r="AU142" s="153" t="s">
        <v>81</v>
      </c>
      <c r="AV142" s="12" t="s">
        <v>81</v>
      </c>
      <c r="AW142" s="12" t="s">
        <v>29</v>
      </c>
      <c r="AX142" s="12" t="s">
        <v>72</v>
      </c>
      <c r="AY142" s="153" t="s">
        <v>195</v>
      </c>
    </row>
    <row r="143" spans="2:51" s="13" customFormat="1" ht="12">
      <c r="B143" s="159"/>
      <c r="D143" s="152" t="s">
        <v>203</v>
      </c>
      <c r="E143" s="160" t="s">
        <v>1</v>
      </c>
      <c r="F143" s="161" t="s">
        <v>205</v>
      </c>
      <c r="H143" s="162">
        <v>3.28</v>
      </c>
      <c r="I143" s="163"/>
      <c r="L143" s="159"/>
      <c r="M143" s="164"/>
      <c r="T143" s="165"/>
      <c r="AT143" s="160" t="s">
        <v>203</v>
      </c>
      <c r="AU143" s="160" t="s">
        <v>81</v>
      </c>
      <c r="AV143" s="13" t="s">
        <v>201</v>
      </c>
      <c r="AW143" s="13" t="s">
        <v>29</v>
      </c>
      <c r="AX143" s="13" t="s">
        <v>79</v>
      </c>
      <c r="AY143" s="160" t="s">
        <v>195</v>
      </c>
    </row>
    <row r="144" spans="2:65" s="1" customFormat="1" ht="21.75" customHeight="1">
      <c r="B144" s="136"/>
      <c r="C144" s="137" t="s">
        <v>233</v>
      </c>
      <c r="D144" s="137" t="s">
        <v>197</v>
      </c>
      <c r="E144" s="138" t="s">
        <v>1406</v>
      </c>
      <c r="F144" s="139" t="s">
        <v>1407</v>
      </c>
      <c r="G144" s="140" t="s">
        <v>288</v>
      </c>
      <c r="H144" s="141">
        <v>1071.12</v>
      </c>
      <c r="I144" s="142"/>
      <c r="J144" s="143">
        <f>ROUND(I144*H144,2)</f>
        <v>0</v>
      </c>
      <c r="K144" s="144"/>
      <c r="L144" s="31"/>
      <c r="M144" s="145" t="s">
        <v>1</v>
      </c>
      <c r="N144" s="146" t="s">
        <v>37</v>
      </c>
      <c r="P144" s="147">
        <f>O144*H144</f>
        <v>0</v>
      </c>
      <c r="Q144" s="147">
        <v>0.00084</v>
      </c>
      <c r="R144" s="147">
        <f>Q144*H144</f>
        <v>0.8997407999999999</v>
      </c>
      <c r="S144" s="147">
        <v>0</v>
      </c>
      <c r="T144" s="148">
        <f>S144*H144</f>
        <v>0</v>
      </c>
      <c r="AR144" s="149" t="s">
        <v>201</v>
      </c>
      <c r="AT144" s="149" t="s">
        <v>197</v>
      </c>
      <c r="AU144" s="149" t="s">
        <v>81</v>
      </c>
      <c r="AY144" s="16" t="s">
        <v>195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6" t="s">
        <v>79</v>
      </c>
      <c r="BK144" s="150">
        <f>ROUND(I144*H144,2)</f>
        <v>0</v>
      </c>
      <c r="BL144" s="16" t="s">
        <v>201</v>
      </c>
      <c r="BM144" s="149" t="s">
        <v>2334</v>
      </c>
    </row>
    <row r="145" spans="2:51" s="12" customFormat="1" ht="12">
      <c r="B145" s="151"/>
      <c r="D145" s="152" t="s">
        <v>203</v>
      </c>
      <c r="E145" s="153" t="s">
        <v>1</v>
      </c>
      <c r="F145" s="154" t="s">
        <v>2335</v>
      </c>
      <c r="H145" s="155">
        <v>1071.12</v>
      </c>
      <c r="I145" s="156"/>
      <c r="L145" s="151"/>
      <c r="M145" s="157"/>
      <c r="T145" s="158"/>
      <c r="AT145" s="153" t="s">
        <v>203</v>
      </c>
      <c r="AU145" s="153" t="s">
        <v>81</v>
      </c>
      <c r="AV145" s="12" t="s">
        <v>81</v>
      </c>
      <c r="AW145" s="12" t="s">
        <v>29</v>
      </c>
      <c r="AX145" s="12" t="s">
        <v>72</v>
      </c>
      <c r="AY145" s="153" t="s">
        <v>195</v>
      </c>
    </row>
    <row r="146" spans="2:51" s="13" customFormat="1" ht="12">
      <c r="B146" s="159"/>
      <c r="D146" s="152" t="s">
        <v>203</v>
      </c>
      <c r="E146" s="160" t="s">
        <v>1</v>
      </c>
      <c r="F146" s="161" t="s">
        <v>205</v>
      </c>
      <c r="H146" s="162">
        <v>1071.12</v>
      </c>
      <c r="I146" s="163"/>
      <c r="L146" s="159"/>
      <c r="M146" s="164"/>
      <c r="T146" s="165"/>
      <c r="AT146" s="160" t="s">
        <v>203</v>
      </c>
      <c r="AU146" s="160" t="s">
        <v>81</v>
      </c>
      <c r="AV146" s="13" t="s">
        <v>201</v>
      </c>
      <c r="AW146" s="13" t="s">
        <v>29</v>
      </c>
      <c r="AX146" s="13" t="s">
        <v>79</v>
      </c>
      <c r="AY146" s="160" t="s">
        <v>195</v>
      </c>
    </row>
    <row r="147" spans="2:65" s="1" customFormat="1" ht="24.2" customHeight="1">
      <c r="B147" s="136"/>
      <c r="C147" s="137" t="s">
        <v>252</v>
      </c>
      <c r="D147" s="137" t="s">
        <v>197</v>
      </c>
      <c r="E147" s="138" t="s">
        <v>1411</v>
      </c>
      <c r="F147" s="139" t="s">
        <v>1412</v>
      </c>
      <c r="G147" s="140" t="s">
        <v>288</v>
      </c>
      <c r="H147" s="141">
        <v>1071.12</v>
      </c>
      <c r="I147" s="142"/>
      <c r="J147" s="143">
        <f>ROUND(I147*H147,2)</f>
        <v>0</v>
      </c>
      <c r="K147" s="144"/>
      <c r="L147" s="31"/>
      <c r="M147" s="145" t="s">
        <v>1</v>
      </c>
      <c r="N147" s="146" t="s">
        <v>37</v>
      </c>
      <c r="P147" s="147">
        <f>O147*H147</f>
        <v>0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AR147" s="149" t="s">
        <v>201</v>
      </c>
      <c r="AT147" s="149" t="s">
        <v>197</v>
      </c>
      <c r="AU147" s="149" t="s">
        <v>81</v>
      </c>
      <c r="AY147" s="16" t="s">
        <v>195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6" t="s">
        <v>79</v>
      </c>
      <c r="BK147" s="150">
        <f>ROUND(I147*H147,2)</f>
        <v>0</v>
      </c>
      <c r="BL147" s="16" t="s">
        <v>201</v>
      </c>
      <c r="BM147" s="149" t="s">
        <v>2336</v>
      </c>
    </row>
    <row r="148" spans="2:65" s="1" customFormat="1" ht="37.9" customHeight="1">
      <c r="B148" s="136"/>
      <c r="C148" s="137" t="s">
        <v>258</v>
      </c>
      <c r="D148" s="137" t="s">
        <v>197</v>
      </c>
      <c r="E148" s="138" t="s">
        <v>302</v>
      </c>
      <c r="F148" s="139" t="s">
        <v>303</v>
      </c>
      <c r="G148" s="140" t="s">
        <v>212</v>
      </c>
      <c r="H148" s="141">
        <v>737.229</v>
      </c>
      <c r="I148" s="142"/>
      <c r="J148" s="143">
        <f>ROUND(I148*H148,2)</f>
        <v>0</v>
      </c>
      <c r="K148" s="144"/>
      <c r="L148" s="31"/>
      <c r="M148" s="145" t="s">
        <v>1</v>
      </c>
      <c r="N148" s="146" t="s">
        <v>37</v>
      </c>
      <c r="P148" s="147">
        <f>O148*H148</f>
        <v>0</v>
      </c>
      <c r="Q148" s="147">
        <v>0</v>
      </c>
      <c r="R148" s="147">
        <f>Q148*H148</f>
        <v>0</v>
      </c>
      <c r="S148" s="147">
        <v>0</v>
      </c>
      <c r="T148" s="148">
        <f>S148*H148</f>
        <v>0</v>
      </c>
      <c r="AR148" s="149" t="s">
        <v>201</v>
      </c>
      <c r="AT148" s="149" t="s">
        <v>197</v>
      </c>
      <c r="AU148" s="149" t="s">
        <v>81</v>
      </c>
      <c r="AY148" s="16" t="s">
        <v>195</v>
      </c>
      <c r="BE148" s="150">
        <f>IF(N148="základní",J148,0)</f>
        <v>0</v>
      </c>
      <c r="BF148" s="150">
        <f>IF(N148="snížená",J148,0)</f>
        <v>0</v>
      </c>
      <c r="BG148" s="150">
        <f>IF(N148="zákl. přenesená",J148,0)</f>
        <v>0</v>
      </c>
      <c r="BH148" s="150">
        <f>IF(N148="sníž. přenesená",J148,0)</f>
        <v>0</v>
      </c>
      <c r="BI148" s="150">
        <f>IF(N148="nulová",J148,0)</f>
        <v>0</v>
      </c>
      <c r="BJ148" s="16" t="s">
        <v>79</v>
      </c>
      <c r="BK148" s="150">
        <f>ROUND(I148*H148,2)</f>
        <v>0</v>
      </c>
      <c r="BL148" s="16" t="s">
        <v>201</v>
      </c>
      <c r="BM148" s="149" t="s">
        <v>2337</v>
      </c>
    </row>
    <row r="149" spans="2:51" s="12" customFormat="1" ht="12">
      <c r="B149" s="151"/>
      <c r="D149" s="152" t="s">
        <v>203</v>
      </c>
      <c r="E149" s="153" t="s">
        <v>1</v>
      </c>
      <c r="F149" s="154" t="s">
        <v>2338</v>
      </c>
      <c r="H149" s="155">
        <v>567.546</v>
      </c>
      <c r="I149" s="156"/>
      <c r="L149" s="151"/>
      <c r="M149" s="157"/>
      <c r="T149" s="158"/>
      <c r="AT149" s="153" t="s">
        <v>203</v>
      </c>
      <c r="AU149" s="153" t="s">
        <v>81</v>
      </c>
      <c r="AV149" s="12" t="s">
        <v>81</v>
      </c>
      <c r="AW149" s="12" t="s">
        <v>29</v>
      </c>
      <c r="AX149" s="12" t="s">
        <v>72</v>
      </c>
      <c r="AY149" s="153" t="s">
        <v>195</v>
      </c>
    </row>
    <row r="150" spans="2:51" s="12" customFormat="1" ht="12">
      <c r="B150" s="151"/>
      <c r="D150" s="152" t="s">
        <v>203</v>
      </c>
      <c r="E150" s="153" t="s">
        <v>1</v>
      </c>
      <c r="F150" s="154" t="s">
        <v>2339</v>
      </c>
      <c r="H150" s="155">
        <v>69.843</v>
      </c>
      <c r="I150" s="156"/>
      <c r="L150" s="151"/>
      <c r="M150" s="157"/>
      <c r="T150" s="158"/>
      <c r="AT150" s="153" t="s">
        <v>203</v>
      </c>
      <c r="AU150" s="153" t="s">
        <v>81</v>
      </c>
      <c r="AV150" s="12" t="s">
        <v>81</v>
      </c>
      <c r="AW150" s="12" t="s">
        <v>29</v>
      </c>
      <c r="AX150" s="12" t="s">
        <v>72</v>
      </c>
      <c r="AY150" s="153" t="s">
        <v>195</v>
      </c>
    </row>
    <row r="151" spans="2:51" s="12" customFormat="1" ht="12">
      <c r="B151" s="151"/>
      <c r="D151" s="152" t="s">
        <v>203</v>
      </c>
      <c r="E151" s="153" t="s">
        <v>1</v>
      </c>
      <c r="F151" s="154" t="s">
        <v>2340</v>
      </c>
      <c r="H151" s="155">
        <v>99.84</v>
      </c>
      <c r="I151" s="156"/>
      <c r="L151" s="151"/>
      <c r="M151" s="157"/>
      <c r="T151" s="158"/>
      <c r="AT151" s="153" t="s">
        <v>203</v>
      </c>
      <c r="AU151" s="153" t="s">
        <v>81</v>
      </c>
      <c r="AV151" s="12" t="s">
        <v>81</v>
      </c>
      <c r="AW151" s="12" t="s">
        <v>29</v>
      </c>
      <c r="AX151" s="12" t="s">
        <v>72</v>
      </c>
      <c r="AY151" s="153" t="s">
        <v>195</v>
      </c>
    </row>
    <row r="152" spans="2:51" s="13" customFormat="1" ht="12">
      <c r="B152" s="159"/>
      <c r="D152" s="152" t="s">
        <v>203</v>
      </c>
      <c r="E152" s="160" t="s">
        <v>1</v>
      </c>
      <c r="F152" s="161" t="s">
        <v>205</v>
      </c>
      <c r="H152" s="162">
        <v>737.229</v>
      </c>
      <c r="I152" s="163"/>
      <c r="L152" s="159"/>
      <c r="M152" s="164"/>
      <c r="T152" s="165"/>
      <c r="AT152" s="160" t="s">
        <v>203</v>
      </c>
      <c r="AU152" s="160" t="s">
        <v>81</v>
      </c>
      <c r="AV152" s="13" t="s">
        <v>201</v>
      </c>
      <c r="AW152" s="13" t="s">
        <v>29</v>
      </c>
      <c r="AX152" s="13" t="s">
        <v>79</v>
      </c>
      <c r="AY152" s="160" t="s">
        <v>195</v>
      </c>
    </row>
    <row r="153" spans="2:65" s="1" customFormat="1" ht="37.9" customHeight="1">
      <c r="B153" s="136"/>
      <c r="C153" s="137" t="s">
        <v>264</v>
      </c>
      <c r="D153" s="137" t="s">
        <v>197</v>
      </c>
      <c r="E153" s="138" t="s">
        <v>307</v>
      </c>
      <c r="F153" s="139" t="s">
        <v>308</v>
      </c>
      <c r="G153" s="140" t="s">
        <v>212</v>
      </c>
      <c r="H153" s="141">
        <v>94.787</v>
      </c>
      <c r="I153" s="142"/>
      <c r="J153" s="143">
        <f>ROUND(I153*H153,2)</f>
        <v>0</v>
      </c>
      <c r="K153" s="144"/>
      <c r="L153" s="31"/>
      <c r="M153" s="145" t="s">
        <v>1</v>
      </c>
      <c r="N153" s="146" t="s">
        <v>37</v>
      </c>
      <c r="P153" s="147">
        <f>O153*H153</f>
        <v>0</v>
      </c>
      <c r="Q153" s="147">
        <v>0</v>
      </c>
      <c r="R153" s="147">
        <f>Q153*H153</f>
        <v>0</v>
      </c>
      <c r="S153" s="147">
        <v>0</v>
      </c>
      <c r="T153" s="148">
        <f>S153*H153</f>
        <v>0</v>
      </c>
      <c r="AR153" s="149" t="s">
        <v>201</v>
      </c>
      <c r="AT153" s="149" t="s">
        <v>197</v>
      </c>
      <c r="AU153" s="149" t="s">
        <v>81</v>
      </c>
      <c r="AY153" s="16" t="s">
        <v>195</v>
      </c>
      <c r="BE153" s="150">
        <f>IF(N153="základní",J153,0)</f>
        <v>0</v>
      </c>
      <c r="BF153" s="150">
        <f>IF(N153="snížená",J153,0)</f>
        <v>0</v>
      </c>
      <c r="BG153" s="150">
        <f>IF(N153="zákl. přenesená",J153,0)</f>
        <v>0</v>
      </c>
      <c r="BH153" s="150">
        <f>IF(N153="sníž. přenesená",J153,0)</f>
        <v>0</v>
      </c>
      <c r="BI153" s="150">
        <f>IF(N153="nulová",J153,0)</f>
        <v>0</v>
      </c>
      <c r="BJ153" s="16" t="s">
        <v>79</v>
      </c>
      <c r="BK153" s="150">
        <f>ROUND(I153*H153,2)</f>
        <v>0</v>
      </c>
      <c r="BL153" s="16" t="s">
        <v>201</v>
      </c>
      <c r="BM153" s="149" t="s">
        <v>2341</v>
      </c>
    </row>
    <row r="154" spans="2:51" s="12" customFormat="1" ht="12">
      <c r="B154" s="151"/>
      <c r="D154" s="152" t="s">
        <v>203</v>
      </c>
      <c r="E154" s="153" t="s">
        <v>1</v>
      </c>
      <c r="F154" s="154" t="s">
        <v>2342</v>
      </c>
      <c r="H154" s="155">
        <v>94.787</v>
      </c>
      <c r="I154" s="156"/>
      <c r="L154" s="151"/>
      <c r="M154" s="157"/>
      <c r="T154" s="158"/>
      <c r="AT154" s="153" t="s">
        <v>203</v>
      </c>
      <c r="AU154" s="153" t="s">
        <v>81</v>
      </c>
      <c r="AV154" s="12" t="s">
        <v>81</v>
      </c>
      <c r="AW154" s="12" t="s">
        <v>29</v>
      </c>
      <c r="AX154" s="12" t="s">
        <v>72</v>
      </c>
      <c r="AY154" s="153" t="s">
        <v>195</v>
      </c>
    </row>
    <row r="155" spans="2:51" s="13" customFormat="1" ht="12">
      <c r="B155" s="159"/>
      <c r="D155" s="152" t="s">
        <v>203</v>
      </c>
      <c r="E155" s="160" t="s">
        <v>1</v>
      </c>
      <c r="F155" s="161" t="s">
        <v>205</v>
      </c>
      <c r="H155" s="162">
        <v>94.787</v>
      </c>
      <c r="I155" s="163"/>
      <c r="L155" s="159"/>
      <c r="M155" s="164"/>
      <c r="T155" s="165"/>
      <c r="AT155" s="160" t="s">
        <v>203</v>
      </c>
      <c r="AU155" s="160" t="s">
        <v>81</v>
      </c>
      <c r="AV155" s="13" t="s">
        <v>201</v>
      </c>
      <c r="AW155" s="13" t="s">
        <v>29</v>
      </c>
      <c r="AX155" s="13" t="s">
        <v>79</v>
      </c>
      <c r="AY155" s="160" t="s">
        <v>195</v>
      </c>
    </row>
    <row r="156" spans="2:65" s="1" customFormat="1" ht="37.9" customHeight="1">
      <c r="B156" s="136"/>
      <c r="C156" s="137" t="s">
        <v>270</v>
      </c>
      <c r="D156" s="137" t="s">
        <v>197</v>
      </c>
      <c r="E156" s="138" t="s">
        <v>312</v>
      </c>
      <c r="F156" s="139" t="s">
        <v>313</v>
      </c>
      <c r="G156" s="140" t="s">
        <v>212</v>
      </c>
      <c r="H156" s="141">
        <v>284.361</v>
      </c>
      <c r="I156" s="142"/>
      <c r="J156" s="143">
        <f>ROUND(I156*H156,2)</f>
        <v>0</v>
      </c>
      <c r="K156" s="144"/>
      <c r="L156" s="31"/>
      <c r="M156" s="145" t="s">
        <v>1</v>
      </c>
      <c r="N156" s="146" t="s">
        <v>37</v>
      </c>
      <c r="P156" s="147">
        <f>O156*H156</f>
        <v>0</v>
      </c>
      <c r="Q156" s="147">
        <v>0</v>
      </c>
      <c r="R156" s="147">
        <f>Q156*H156</f>
        <v>0</v>
      </c>
      <c r="S156" s="147">
        <v>0</v>
      </c>
      <c r="T156" s="148">
        <f>S156*H156</f>
        <v>0</v>
      </c>
      <c r="AR156" s="149" t="s">
        <v>201</v>
      </c>
      <c r="AT156" s="149" t="s">
        <v>197</v>
      </c>
      <c r="AU156" s="149" t="s">
        <v>81</v>
      </c>
      <c r="AY156" s="16" t="s">
        <v>195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6" t="s">
        <v>79</v>
      </c>
      <c r="BK156" s="150">
        <f>ROUND(I156*H156,2)</f>
        <v>0</v>
      </c>
      <c r="BL156" s="16" t="s">
        <v>201</v>
      </c>
      <c r="BM156" s="149" t="s">
        <v>2343</v>
      </c>
    </row>
    <row r="157" spans="2:51" s="12" customFormat="1" ht="12">
      <c r="B157" s="151"/>
      <c r="D157" s="152" t="s">
        <v>203</v>
      </c>
      <c r="F157" s="154" t="s">
        <v>2344</v>
      </c>
      <c r="H157" s="155">
        <v>284.361</v>
      </c>
      <c r="I157" s="156"/>
      <c r="L157" s="151"/>
      <c r="M157" s="157"/>
      <c r="T157" s="158"/>
      <c r="AT157" s="153" t="s">
        <v>203</v>
      </c>
      <c r="AU157" s="153" t="s">
        <v>81</v>
      </c>
      <c r="AV157" s="12" t="s">
        <v>81</v>
      </c>
      <c r="AW157" s="12" t="s">
        <v>3</v>
      </c>
      <c r="AX157" s="12" t="s">
        <v>79</v>
      </c>
      <c r="AY157" s="153" t="s">
        <v>195</v>
      </c>
    </row>
    <row r="158" spans="2:65" s="1" customFormat="1" ht="24.2" customHeight="1">
      <c r="B158" s="136"/>
      <c r="C158" s="137" t="s">
        <v>275</v>
      </c>
      <c r="D158" s="137" t="s">
        <v>197</v>
      </c>
      <c r="E158" s="138" t="s">
        <v>326</v>
      </c>
      <c r="F158" s="139" t="s">
        <v>327</v>
      </c>
      <c r="G158" s="140" t="s">
        <v>212</v>
      </c>
      <c r="H158" s="141">
        <v>403.536</v>
      </c>
      <c r="I158" s="142"/>
      <c r="J158" s="143">
        <f>ROUND(I158*H158,2)</f>
        <v>0</v>
      </c>
      <c r="K158" s="144"/>
      <c r="L158" s="31"/>
      <c r="M158" s="145" t="s">
        <v>1</v>
      </c>
      <c r="N158" s="146" t="s">
        <v>37</v>
      </c>
      <c r="P158" s="147">
        <f>O158*H158</f>
        <v>0</v>
      </c>
      <c r="Q158" s="147">
        <v>0</v>
      </c>
      <c r="R158" s="147">
        <f>Q158*H158</f>
        <v>0</v>
      </c>
      <c r="S158" s="147">
        <v>0</v>
      </c>
      <c r="T158" s="148">
        <f>S158*H158</f>
        <v>0</v>
      </c>
      <c r="AR158" s="149" t="s">
        <v>201</v>
      </c>
      <c r="AT158" s="149" t="s">
        <v>197</v>
      </c>
      <c r="AU158" s="149" t="s">
        <v>81</v>
      </c>
      <c r="AY158" s="16" t="s">
        <v>195</v>
      </c>
      <c r="BE158" s="150">
        <f>IF(N158="základní",J158,0)</f>
        <v>0</v>
      </c>
      <c r="BF158" s="150">
        <f>IF(N158="snížená",J158,0)</f>
        <v>0</v>
      </c>
      <c r="BG158" s="150">
        <f>IF(N158="zákl. přenesená",J158,0)</f>
        <v>0</v>
      </c>
      <c r="BH158" s="150">
        <f>IF(N158="sníž. přenesená",J158,0)</f>
        <v>0</v>
      </c>
      <c r="BI158" s="150">
        <f>IF(N158="nulová",J158,0)</f>
        <v>0</v>
      </c>
      <c r="BJ158" s="16" t="s">
        <v>79</v>
      </c>
      <c r="BK158" s="150">
        <f>ROUND(I158*H158,2)</f>
        <v>0</v>
      </c>
      <c r="BL158" s="16" t="s">
        <v>201</v>
      </c>
      <c r="BM158" s="149" t="s">
        <v>2345</v>
      </c>
    </row>
    <row r="159" spans="2:51" s="12" customFormat="1" ht="12">
      <c r="B159" s="151"/>
      <c r="D159" s="152" t="s">
        <v>203</v>
      </c>
      <c r="E159" s="153" t="s">
        <v>1</v>
      </c>
      <c r="F159" s="154" t="s">
        <v>2346</v>
      </c>
      <c r="H159" s="155">
        <v>283.773</v>
      </c>
      <c r="I159" s="156"/>
      <c r="L159" s="151"/>
      <c r="M159" s="157"/>
      <c r="T159" s="158"/>
      <c r="AT159" s="153" t="s">
        <v>203</v>
      </c>
      <c r="AU159" s="153" t="s">
        <v>81</v>
      </c>
      <c r="AV159" s="12" t="s">
        <v>81</v>
      </c>
      <c r="AW159" s="12" t="s">
        <v>29</v>
      </c>
      <c r="AX159" s="12" t="s">
        <v>72</v>
      </c>
      <c r="AY159" s="153" t="s">
        <v>195</v>
      </c>
    </row>
    <row r="160" spans="2:51" s="12" customFormat="1" ht="12">
      <c r="B160" s="151"/>
      <c r="D160" s="152" t="s">
        <v>203</v>
      </c>
      <c r="E160" s="153" t="s">
        <v>1</v>
      </c>
      <c r="F160" s="154" t="s">
        <v>2339</v>
      </c>
      <c r="H160" s="155">
        <v>69.843</v>
      </c>
      <c r="I160" s="156"/>
      <c r="L160" s="151"/>
      <c r="M160" s="157"/>
      <c r="T160" s="158"/>
      <c r="AT160" s="153" t="s">
        <v>203</v>
      </c>
      <c r="AU160" s="153" t="s">
        <v>81</v>
      </c>
      <c r="AV160" s="12" t="s">
        <v>81</v>
      </c>
      <c r="AW160" s="12" t="s">
        <v>29</v>
      </c>
      <c r="AX160" s="12" t="s">
        <v>72</v>
      </c>
      <c r="AY160" s="153" t="s">
        <v>195</v>
      </c>
    </row>
    <row r="161" spans="2:51" s="12" customFormat="1" ht="12">
      <c r="B161" s="151"/>
      <c r="D161" s="152" t="s">
        <v>203</v>
      </c>
      <c r="E161" s="153" t="s">
        <v>1</v>
      </c>
      <c r="F161" s="154" t="s">
        <v>2347</v>
      </c>
      <c r="H161" s="155">
        <v>49.92</v>
      </c>
      <c r="I161" s="156"/>
      <c r="L161" s="151"/>
      <c r="M161" s="157"/>
      <c r="T161" s="158"/>
      <c r="AT161" s="153" t="s">
        <v>203</v>
      </c>
      <c r="AU161" s="153" t="s">
        <v>81</v>
      </c>
      <c r="AV161" s="12" t="s">
        <v>81</v>
      </c>
      <c r="AW161" s="12" t="s">
        <v>29</v>
      </c>
      <c r="AX161" s="12" t="s">
        <v>72</v>
      </c>
      <c r="AY161" s="153" t="s">
        <v>195</v>
      </c>
    </row>
    <row r="162" spans="2:51" s="13" customFormat="1" ht="12">
      <c r="B162" s="159"/>
      <c r="D162" s="152" t="s">
        <v>203</v>
      </c>
      <c r="E162" s="160" t="s">
        <v>1</v>
      </c>
      <c r="F162" s="161" t="s">
        <v>205</v>
      </c>
      <c r="H162" s="162">
        <v>403.536</v>
      </c>
      <c r="I162" s="163"/>
      <c r="L162" s="159"/>
      <c r="M162" s="164"/>
      <c r="T162" s="165"/>
      <c r="AT162" s="160" t="s">
        <v>203</v>
      </c>
      <c r="AU162" s="160" t="s">
        <v>81</v>
      </c>
      <c r="AV162" s="13" t="s">
        <v>201</v>
      </c>
      <c r="AW162" s="13" t="s">
        <v>29</v>
      </c>
      <c r="AX162" s="13" t="s">
        <v>79</v>
      </c>
      <c r="AY162" s="160" t="s">
        <v>195</v>
      </c>
    </row>
    <row r="163" spans="2:65" s="1" customFormat="1" ht="33" customHeight="1">
      <c r="B163" s="136"/>
      <c r="C163" s="137" t="s">
        <v>280</v>
      </c>
      <c r="D163" s="137" t="s">
        <v>197</v>
      </c>
      <c r="E163" s="138" t="s">
        <v>331</v>
      </c>
      <c r="F163" s="139" t="s">
        <v>332</v>
      </c>
      <c r="G163" s="140" t="s">
        <v>232</v>
      </c>
      <c r="H163" s="141">
        <v>170.617</v>
      </c>
      <c r="I163" s="142"/>
      <c r="J163" s="143">
        <f>ROUND(I163*H163,2)</f>
        <v>0</v>
      </c>
      <c r="K163" s="144"/>
      <c r="L163" s="31"/>
      <c r="M163" s="145" t="s">
        <v>1</v>
      </c>
      <c r="N163" s="146" t="s">
        <v>37</v>
      </c>
      <c r="P163" s="147">
        <f>O163*H163</f>
        <v>0</v>
      </c>
      <c r="Q163" s="147">
        <v>0</v>
      </c>
      <c r="R163" s="147">
        <f>Q163*H163</f>
        <v>0</v>
      </c>
      <c r="S163" s="147">
        <v>0</v>
      </c>
      <c r="T163" s="148">
        <f>S163*H163</f>
        <v>0</v>
      </c>
      <c r="AR163" s="149" t="s">
        <v>201</v>
      </c>
      <c r="AT163" s="149" t="s">
        <v>197</v>
      </c>
      <c r="AU163" s="149" t="s">
        <v>81</v>
      </c>
      <c r="AY163" s="16" t="s">
        <v>195</v>
      </c>
      <c r="BE163" s="150">
        <f>IF(N163="základní",J163,0)</f>
        <v>0</v>
      </c>
      <c r="BF163" s="150">
        <f>IF(N163="snížená",J163,0)</f>
        <v>0</v>
      </c>
      <c r="BG163" s="150">
        <f>IF(N163="zákl. přenesená",J163,0)</f>
        <v>0</v>
      </c>
      <c r="BH163" s="150">
        <f>IF(N163="sníž. přenesená",J163,0)</f>
        <v>0</v>
      </c>
      <c r="BI163" s="150">
        <f>IF(N163="nulová",J163,0)</f>
        <v>0</v>
      </c>
      <c r="BJ163" s="16" t="s">
        <v>79</v>
      </c>
      <c r="BK163" s="150">
        <f>ROUND(I163*H163,2)</f>
        <v>0</v>
      </c>
      <c r="BL163" s="16" t="s">
        <v>201</v>
      </c>
      <c r="BM163" s="149" t="s">
        <v>2348</v>
      </c>
    </row>
    <row r="164" spans="2:51" s="12" customFormat="1" ht="12">
      <c r="B164" s="151"/>
      <c r="D164" s="152" t="s">
        <v>203</v>
      </c>
      <c r="E164" s="153" t="s">
        <v>1</v>
      </c>
      <c r="F164" s="154" t="s">
        <v>2349</v>
      </c>
      <c r="H164" s="155">
        <v>170.617</v>
      </c>
      <c r="I164" s="156"/>
      <c r="L164" s="151"/>
      <c r="M164" s="157"/>
      <c r="T164" s="158"/>
      <c r="AT164" s="153" t="s">
        <v>203</v>
      </c>
      <c r="AU164" s="153" t="s">
        <v>81</v>
      </c>
      <c r="AV164" s="12" t="s">
        <v>81</v>
      </c>
      <c r="AW164" s="12" t="s">
        <v>29</v>
      </c>
      <c r="AX164" s="12" t="s">
        <v>72</v>
      </c>
      <c r="AY164" s="153" t="s">
        <v>195</v>
      </c>
    </row>
    <row r="165" spans="2:51" s="13" customFormat="1" ht="12">
      <c r="B165" s="159"/>
      <c r="D165" s="152" t="s">
        <v>203</v>
      </c>
      <c r="E165" s="160" t="s">
        <v>1</v>
      </c>
      <c r="F165" s="161" t="s">
        <v>205</v>
      </c>
      <c r="H165" s="162">
        <v>170.617</v>
      </c>
      <c r="I165" s="163"/>
      <c r="L165" s="159"/>
      <c r="M165" s="164"/>
      <c r="T165" s="165"/>
      <c r="AT165" s="160" t="s">
        <v>203</v>
      </c>
      <c r="AU165" s="160" t="s">
        <v>81</v>
      </c>
      <c r="AV165" s="13" t="s">
        <v>201</v>
      </c>
      <c r="AW165" s="13" t="s">
        <v>29</v>
      </c>
      <c r="AX165" s="13" t="s">
        <v>79</v>
      </c>
      <c r="AY165" s="160" t="s">
        <v>195</v>
      </c>
    </row>
    <row r="166" spans="2:65" s="1" customFormat="1" ht="24.2" customHeight="1">
      <c r="B166" s="136"/>
      <c r="C166" s="137" t="s">
        <v>8</v>
      </c>
      <c r="D166" s="137" t="s">
        <v>197</v>
      </c>
      <c r="E166" s="138" t="s">
        <v>336</v>
      </c>
      <c r="F166" s="139" t="s">
        <v>337</v>
      </c>
      <c r="G166" s="140" t="s">
        <v>212</v>
      </c>
      <c r="H166" s="141">
        <v>283.773</v>
      </c>
      <c r="I166" s="142"/>
      <c r="J166" s="143">
        <f>ROUND(I166*H166,2)</f>
        <v>0</v>
      </c>
      <c r="K166" s="144"/>
      <c r="L166" s="31"/>
      <c r="M166" s="145" t="s">
        <v>1</v>
      </c>
      <c r="N166" s="146" t="s">
        <v>37</v>
      </c>
      <c r="P166" s="147">
        <f>O166*H166</f>
        <v>0</v>
      </c>
      <c r="Q166" s="147">
        <v>0</v>
      </c>
      <c r="R166" s="147">
        <f>Q166*H166</f>
        <v>0</v>
      </c>
      <c r="S166" s="147">
        <v>0</v>
      </c>
      <c r="T166" s="148">
        <f>S166*H166</f>
        <v>0</v>
      </c>
      <c r="AR166" s="149" t="s">
        <v>201</v>
      </c>
      <c r="AT166" s="149" t="s">
        <v>197</v>
      </c>
      <c r="AU166" s="149" t="s">
        <v>81</v>
      </c>
      <c r="AY166" s="16" t="s">
        <v>195</v>
      </c>
      <c r="BE166" s="150">
        <f>IF(N166="základní",J166,0)</f>
        <v>0</v>
      </c>
      <c r="BF166" s="150">
        <f>IF(N166="snížená",J166,0)</f>
        <v>0</v>
      </c>
      <c r="BG166" s="150">
        <f>IF(N166="zákl. přenesená",J166,0)</f>
        <v>0</v>
      </c>
      <c r="BH166" s="150">
        <f>IF(N166="sníž. přenesená",J166,0)</f>
        <v>0</v>
      </c>
      <c r="BI166" s="150">
        <f>IF(N166="nulová",J166,0)</f>
        <v>0</v>
      </c>
      <c r="BJ166" s="16" t="s">
        <v>79</v>
      </c>
      <c r="BK166" s="150">
        <f>ROUND(I166*H166,2)</f>
        <v>0</v>
      </c>
      <c r="BL166" s="16" t="s">
        <v>201</v>
      </c>
      <c r="BM166" s="149" t="s">
        <v>2350</v>
      </c>
    </row>
    <row r="167" spans="2:51" s="12" customFormat="1" ht="12">
      <c r="B167" s="151"/>
      <c r="D167" s="152" t="s">
        <v>203</v>
      </c>
      <c r="E167" s="153" t="s">
        <v>1</v>
      </c>
      <c r="F167" s="154" t="s">
        <v>2351</v>
      </c>
      <c r="H167" s="155">
        <v>378.56</v>
      </c>
      <c r="I167" s="156"/>
      <c r="L167" s="151"/>
      <c r="M167" s="157"/>
      <c r="T167" s="158"/>
      <c r="AT167" s="153" t="s">
        <v>203</v>
      </c>
      <c r="AU167" s="153" t="s">
        <v>81</v>
      </c>
      <c r="AV167" s="12" t="s">
        <v>81</v>
      </c>
      <c r="AW167" s="12" t="s">
        <v>29</v>
      </c>
      <c r="AX167" s="12" t="s">
        <v>72</v>
      </c>
      <c r="AY167" s="153" t="s">
        <v>195</v>
      </c>
    </row>
    <row r="168" spans="2:51" s="12" customFormat="1" ht="12">
      <c r="B168" s="151"/>
      <c r="D168" s="152" t="s">
        <v>203</v>
      </c>
      <c r="E168" s="153" t="s">
        <v>1</v>
      </c>
      <c r="F168" s="154" t="s">
        <v>2352</v>
      </c>
      <c r="H168" s="155">
        <v>-94.787</v>
      </c>
      <c r="I168" s="156"/>
      <c r="L168" s="151"/>
      <c r="M168" s="157"/>
      <c r="T168" s="158"/>
      <c r="AT168" s="153" t="s">
        <v>203</v>
      </c>
      <c r="AU168" s="153" t="s">
        <v>81</v>
      </c>
      <c r="AV168" s="12" t="s">
        <v>81</v>
      </c>
      <c r="AW168" s="12" t="s">
        <v>29</v>
      </c>
      <c r="AX168" s="12" t="s">
        <v>72</v>
      </c>
      <c r="AY168" s="153" t="s">
        <v>195</v>
      </c>
    </row>
    <row r="169" spans="2:51" s="13" customFormat="1" ht="12">
      <c r="B169" s="159"/>
      <c r="D169" s="152" t="s">
        <v>203</v>
      </c>
      <c r="E169" s="160" t="s">
        <v>1</v>
      </c>
      <c r="F169" s="161" t="s">
        <v>205</v>
      </c>
      <c r="H169" s="162">
        <v>283.773</v>
      </c>
      <c r="I169" s="163"/>
      <c r="L169" s="159"/>
      <c r="M169" s="164"/>
      <c r="T169" s="165"/>
      <c r="AT169" s="160" t="s">
        <v>203</v>
      </c>
      <c r="AU169" s="160" t="s">
        <v>81</v>
      </c>
      <c r="AV169" s="13" t="s">
        <v>201</v>
      </c>
      <c r="AW169" s="13" t="s">
        <v>29</v>
      </c>
      <c r="AX169" s="13" t="s">
        <v>79</v>
      </c>
      <c r="AY169" s="160" t="s">
        <v>195</v>
      </c>
    </row>
    <row r="170" spans="2:65" s="1" customFormat="1" ht="24.2" customHeight="1">
      <c r="B170" s="136"/>
      <c r="C170" s="137" t="s">
        <v>291</v>
      </c>
      <c r="D170" s="137" t="s">
        <v>197</v>
      </c>
      <c r="E170" s="138" t="s">
        <v>1286</v>
      </c>
      <c r="F170" s="139" t="s">
        <v>1287</v>
      </c>
      <c r="G170" s="140" t="s">
        <v>212</v>
      </c>
      <c r="H170" s="141">
        <v>69.843</v>
      </c>
      <c r="I170" s="142"/>
      <c r="J170" s="143">
        <f>ROUND(I170*H170,2)</f>
        <v>0</v>
      </c>
      <c r="K170" s="144"/>
      <c r="L170" s="31"/>
      <c r="M170" s="145" t="s">
        <v>1</v>
      </c>
      <c r="N170" s="146" t="s">
        <v>37</v>
      </c>
      <c r="P170" s="147">
        <f>O170*H170</f>
        <v>0</v>
      </c>
      <c r="Q170" s="147">
        <v>0</v>
      </c>
      <c r="R170" s="147">
        <f>Q170*H170</f>
        <v>0</v>
      </c>
      <c r="S170" s="147">
        <v>0</v>
      </c>
      <c r="T170" s="148">
        <f>S170*H170</f>
        <v>0</v>
      </c>
      <c r="AR170" s="149" t="s">
        <v>201</v>
      </c>
      <c r="AT170" s="149" t="s">
        <v>197</v>
      </c>
      <c r="AU170" s="149" t="s">
        <v>81</v>
      </c>
      <c r="AY170" s="16" t="s">
        <v>195</v>
      </c>
      <c r="BE170" s="150">
        <f>IF(N170="základní",J170,0)</f>
        <v>0</v>
      </c>
      <c r="BF170" s="150">
        <f>IF(N170="snížená",J170,0)</f>
        <v>0</v>
      </c>
      <c r="BG170" s="150">
        <f>IF(N170="zákl. přenesená",J170,0)</f>
        <v>0</v>
      </c>
      <c r="BH170" s="150">
        <f>IF(N170="sníž. přenesená",J170,0)</f>
        <v>0</v>
      </c>
      <c r="BI170" s="150">
        <f>IF(N170="nulová",J170,0)</f>
        <v>0</v>
      </c>
      <c r="BJ170" s="16" t="s">
        <v>79</v>
      </c>
      <c r="BK170" s="150">
        <f>ROUND(I170*H170,2)</f>
        <v>0</v>
      </c>
      <c r="BL170" s="16" t="s">
        <v>201</v>
      </c>
      <c r="BM170" s="149" t="s">
        <v>2353</v>
      </c>
    </row>
    <row r="171" spans="2:51" s="12" customFormat="1" ht="12">
      <c r="B171" s="151"/>
      <c r="D171" s="152" t="s">
        <v>203</v>
      </c>
      <c r="E171" s="153" t="s">
        <v>1</v>
      </c>
      <c r="F171" s="154" t="s">
        <v>2354</v>
      </c>
      <c r="H171" s="155">
        <v>69.843</v>
      </c>
      <c r="I171" s="156"/>
      <c r="L171" s="151"/>
      <c r="M171" s="157"/>
      <c r="T171" s="158"/>
      <c r="AT171" s="153" t="s">
        <v>203</v>
      </c>
      <c r="AU171" s="153" t="s">
        <v>81</v>
      </c>
      <c r="AV171" s="12" t="s">
        <v>81</v>
      </c>
      <c r="AW171" s="12" t="s">
        <v>29</v>
      </c>
      <c r="AX171" s="12" t="s">
        <v>72</v>
      </c>
      <c r="AY171" s="153" t="s">
        <v>195</v>
      </c>
    </row>
    <row r="172" spans="2:51" s="13" customFormat="1" ht="12">
      <c r="B172" s="159"/>
      <c r="D172" s="152" t="s">
        <v>203</v>
      </c>
      <c r="E172" s="160" t="s">
        <v>1</v>
      </c>
      <c r="F172" s="161" t="s">
        <v>205</v>
      </c>
      <c r="H172" s="162">
        <v>69.843</v>
      </c>
      <c r="I172" s="163"/>
      <c r="L172" s="159"/>
      <c r="M172" s="164"/>
      <c r="T172" s="165"/>
      <c r="AT172" s="160" t="s">
        <v>203</v>
      </c>
      <c r="AU172" s="160" t="s">
        <v>81</v>
      </c>
      <c r="AV172" s="13" t="s">
        <v>201</v>
      </c>
      <c r="AW172" s="13" t="s">
        <v>29</v>
      </c>
      <c r="AX172" s="13" t="s">
        <v>79</v>
      </c>
      <c r="AY172" s="160" t="s">
        <v>195</v>
      </c>
    </row>
    <row r="173" spans="2:65" s="1" customFormat="1" ht="16.5" customHeight="1">
      <c r="B173" s="136"/>
      <c r="C173" s="172" t="s">
        <v>296</v>
      </c>
      <c r="D173" s="172" t="s">
        <v>229</v>
      </c>
      <c r="E173" s="173" t="s">
        <v>2008</v>
      </c>
      <c r="F173" s="174" t="s">
        <v>2009</v>
      </c>
      <c r="G173" s="175" t="s">
        <v>232</v>
      </c>
      <c r="H173" s="176">
        <v>139.686</v>
      </c>
      <c r="I173" s="177"/>
      <c r="J173" s="178">
        <f>ROUND(I173*H173,2)</f>
        <v>0</v>
      </c>
      <c r="K173" s="179"/>
      <c r="L173" s="180"/>
      <c r="M173" s="181" t="s">
        <v>1</v>
      </c>
      <c r="N173" s="182" t="s">
        <v>37</v>
      </c>
      <c r="P173" s="147">
        <f>O173*H173</f>
        <v>0</v>
      </c>
      <c r="Q173" s="147">
        <v>0</v>
      </c>
      <c r="R173" s="147">
        <f>Q173*H173</f>
        <v>0</v>
      </c>
      <c r="S173" s="147">
        <v>0</v>
      </c>
      <c r="T173" s="148">
        <f>S173*H173</f>
        <v>0</v>
      </c>
      <c r="AR173" s="149" t="s">
        <v>233</v>
      </c>
      <c r="AT173" s="149" t="s">
        <v>229</v>
      </c>
      <c r="AU173" s="149" t="s">
        <v>81</v>
      </c>
      <c r="AY173" s="16" t="s">
        <v>195</v>
      </c>
      <c r="BE173" s="150">
        <f>IF(N173="základní",J173,0)</f>
        <v>0</v>
      </c>
      <c r="BF173" s="150">
        <f>IF(N173="snížená",J173,0)</f>
        <v>0</v>
      </c>
      <c r="BG173" s="150">
        <f>IF(N173="zákl. přenesená",J173,0)</f>
        <v>0</v>
      </c>
      <c r="BH173" s="150">
        <f>IF(N173="sníž. přenesená",J173,0)</f>
        <v>0</v>
      </c>
      <c r="BI173" s="150">
        <f>IF(N173="nulová",J173,0)</f>
        <v>0</v>
      </c>
      <c r="BJ173" s="16" t="s">
        <v>79</v>
      </c>
      <c r="BK173" s="150">
        <f>ROUND(I173*H173,2)</f>
        <v>0</v>
      </c>
      <c r="BL173" s="16" t="s">
        <v>201</v>
      </c>
      <c r="BM173" s="149" t="s">
        <v>2355</v>
      </c>
    </row>
    <row r="174" spans="2:51" s="12" customFormat="1" ht="12">
      <c r="B174" s="151"/>
      <c r="D174" s="152" t="s">
        <v>203</v>
      </c>
      <c r="E174" s="153" t="s">
        <v>1</v>
      </c>
      <c r="F174" s="154" t="s">
        <v>2356</v>
      </c>
      <c r="H174" s="155">
        <v>139.686</v>
      </c>
      <c r="I174" s="156"/>
      <c r="L174" s="151"/>
      <c r="M174" s="157"/>
      <c r="T174" s="158"/>
      <c r="AT174" s="153" t="s">
        <v>203</v>
      </c>
      <c r="AU174" s="153" t="s">
        <v>81</v>
      </c>
      <c r="AV174" s="12" t="s">
        <v>81</v>
      </c>
      <c r="AW174" s="12" t="s">
        <v>29</v>
      </c>
      <c r="AX174" s="12" t="s">
        <v>72</v>
      </c>
      <c r="AY174" s="153" t="s">
        <v>195</v>
      </c>
    </row>
    <row r="175" spans="2:51" s="13" customFormat="1" ht="12">
      <c r="B175" s="159"/>
      <c r="D175" s="152" t="s">
        <v>203</v>
      </c>
      <c r="E175" s="160" t="s">
        <v>1</v>
      </c>
      <c r="F175" s="161" t="s">
        <v>205</v>
      </c>
      <c r="H175" s="162">
        <v>139.686</v>
      </c>
      <c r="I175" s="163"/>
      <c r="L175" s="159"/>
      <c r="M175" s="164"/>
      <c r="T175" s="165"/>
      <c r="AT175" s="160" t="s">
        <v>203</v>
      </c>
      <c r="AU175" s="160" t="s">
        <v>81</v>
      </c>
      <c r="AV175" s="13" t="s">
        <v>201</v>
      </c>
      <c r="AW175" s="13" t="s">
        <v>29</v>
      </c>
      <c r="AX175" s="13" t="s">
        <v>79</v>
      </c>
      <c r="AY175" s="160" t="s">
        <v>195</v>
      </c>
    </row>
    <row r="176" spans="2:65" s="1" customFormat="1" ht="33" customHeight="1">
      <c r="B176" s="136"/>
      <c r="C176" s="137" t="s">
        <v>301</v>
      </c>
      <c r="D176" s="137" t="s">
        <v>197</v>
      </c>
      <c r="E176" s="138" t="s">
        <v>2012</v>
      </c>
      <c r="F176" s="139" t="s">
        <v>2013</v>
      </c>
      <c r="G176" s="140" t="s">
        <v>288</v>
      </c>
      <c r="H176" s="141">
        <v>249.6</v>
      </c>
      <c r="I176" s="142"/>
      <c r="J176" s="143">
        <f>ROUND(I176*H176,2)</f>
        <v>0</v>
      </c>
      <c r="K176" s="144"/>
      <c r="L176" s="31"/>
      <c r="M176" s="145" t="s">
        <v>1</v>
      </c>
      <c r="N176" s="146" t="s">
        <v>37</v>
      </c>
      <c r="P176" s="147">
        <f>O176*H176</f>
        <v>0</v>
      </c>
      <c r="Q176" s="147">
        <v>0</v>
      </c>
      <c r="R176" s="147">
        <f>Q176*H176</f>
        <v>0</v>
      </c>
      <c r="S176" s="147">
        <v>0</v>
      </c>
      <c r="T176" s="148">
        <f>S176*H176</f>
        <v>0</v>
      </c>
      <c r="AR176" s="149" t="s">
        <v>201</v>
      </c>
      <c r="AT176" s="149" t="s">
        <v>197</v>
      </c>
      <c r="AU176" s="149" t="s">
        <v>81</v>
      </c>
      <c r="AY176" s="16" t="s">
        <v>195</v>
      </c>
      <c r="BE176" s="150">
        <f>IF(N176="základní",J176,0)</f>
        <v>0</v>
      </c>
      <c r="BF176" s="150">
        <f>IF(N176="snížená",J176,0)</f>
        <v>0</v>
      </c>
      <c r="BG176" s="150">
        <f>IF(N176="zákl. přenesená",J176,0)</f>
        <v>0</v>
      </c>
      <c r="BH176" s="150">
        <f>IF(N176="sníž. přenesená",J176,0)</f>
        <v>0</v>
      </c>
      <c r="BI176" s="150">
        <f>IF(N176="nulová",J176,0)</f>
        <v>0</v>
      </c>
      <c r="BJ176" s="16" t="s">
        <v>79</v>
      </c>
      <c r="BK176" s="150">
        <f>ROUND(I176*H176,2)</f>
        <v>0</v>
      </c>
      <c r="BL176" s="16" t="s">
        <v>201</v>
      </c>
      <c r="BM176" s="149" t="s">
        <v>2357</v>
      </c>
    </row>
    <row r="177" spans="2:51" s="12" customFormat="1" ht="12">
      <c r="B177" s="151"/>
      <c r="D177" s="152" t="s">
        <v>203</v>
      </c>
      <c r="E177" s="153" t="s">
        <v>1</v>
      </c>
      <c r="F177" s="154" t="s">
        <v>2328</v>
      </c>
      <c r="H177" s="155">
        <v>249.6</v>
      </c>
      <c r="I177" s="156"/>
      <c r="L177" s="151"/>
      <c r="M177" s="157"/>
      <c r="T177" s="158"/>
      <c r="AT177" s="153" t="s">
        <v>203</v>
      </c>
      <c r="AU177" s="153" t="s">
        <v>81</v>
      </c>
      <c r="AV177" s="12" t="s">
        <v>81</v>
      </c>
      <c r="AW177" s="12" t="s">
        <v>29</v>
      </c>
      <c r="AX177" s="12" t="s">
        <v>72</v>
      </c>
      <c r="AY177" s="153" t="s">
        <v>195</v>
      </c>
    </row>
    <row r="178" spans="2:51" s="13" customFormat="1" ht="12">
      <c r="B178" s="159"/>
      <c r="D178" s="152" t="s">
        <v>203</v>
      </c>
      <c r="E178" s="160" t="s">
        <v>1</v>
      </c>
      <c r="F178" s="161" t="s">
        <v>205</v>
      </c>
      <c r="H178" s="162">
        <v>249.6</v>
      </c>
      <c r="I178" s="163"/>
      <c r="L178" s="159"/>
      <c r="M178" s="164"/>
      <c r="T178" s="165"/>
      <c r="AT178" s="160" t="s">
        <v>203</v>
      </c>
      <c r="AU178" s="160" t="s">
        <v>81</v>
      </c>
      <c r="AV178" s="13" t="s">
        <v>201</v>
      </c>
      <c r="AW178" s="13" t="s">
        <v>29</v>
      </c>
      <c r="AX178" s="13" t="s">
        <v>79</v>
      </c>
      <c r="AY178" s="160" t="s">
        <v>195</v>
      </c>
    </row>
    <row r="179" spans="2:65" s="1" customFormat="1" ht="24.2" customHeight="1">
      <c r="B179" s="136"/>
      <c r="C179" s="137" t="s">
        <v>306</v>
      </c>
      <c r="D179" s="137" t="s">
        <v>197</v>
      </c>
      <c r="E179" s="138" t="s">
        <v>1781</v>
      </c>
      <c r="F179" s="139" t="s">
        <v>1782</v>
      </c>
      <c r="G179" s="140" t="s">
        <v>288</v>
      </c>
      <c r="H179" s="141">
        <v>249.6</v>
      </c>
      <c r="I179" s="142"/>
      <c r="J179" s="143">
        <f>ROUND(I179*H179,2)</f>
        <v>0</v>
      </c>
      <c r="K179" s="144"/>
      <c r="L179" s="31"/>
      <c r="M179" s="145" t="s">
        <v>1</v>
      </c>
      <c r="N179" s="146" t="s">
        <v>37</v>
      </c>
      <c r="P179" s="147">
        <f>O179*H179</f>
        <v>0</v>
      </c>
      <c r="Q179" s="147">
        <v>0</v>
      </c>
      <c r="R179" s="147">
        <f>Q179*H179</f>
        <v>0</v>
      </c>
      <c r="S179" s="147">
        <v>0</v>
      </c>
      <c r="T179" s="148">
        <f>S179*H179</f>
        <v>0</v>
      </c>
      <c r="AR179" s="149" t="s">
        <v>201</v>
      </c>
      <c r="AT179" s="149" t="s">
        <v>197</v>
      </c>
      <c r="AU179" s="149" t="s">
        <v>81</v>
      </c>
      <c r="AY179" s="16" t="s">
        <v>195</v>
      </c>
      <c r="BE179" s="150">
        <f>IF(N179="základní",J179,0)</f>
        <v>0</v>
      </c>
      <c r="BF179" s="150">
        <f>IF(N179="snížená",J179,0)</f>
        <v>0</v>
      </c>
      <c r="BG179" s="150">
        <f>IF(N179="zákl. přenesená",J179,0)</f>
        <v>0</v>
      </c>
      <c r="BH179" s="150">
        <f>IF(N179="sníž. přenesená",J179,0)</f>
        <v>0</v>
      </c>
      <c r="BI179" s="150">
        <f>IF(N179="nulová",J179,0)</f>
        <v>0</v>
      </c>
      <c r="BJ179" s="16" t="s">
        <v>79</v>
      </c>
      <c r="BK179" s="150">
        <f>ROUND(I179*H179,2)</f>
        <v>0</v>
      </c>
      <c r="BL179" s="16" t="s">
        <v>201</v>
      </c>
      <c r="BM179" s="149" t="s">
        <v>2358</v>
      </c>
    </row>
    <row r="180" spans="2:51" s="12" customFormat="1" ht="12">
      <c r="B180" s="151"/>
      <c r="D180" s="152" t="s">
        <v>203</v>
      </c>
      <c r="E180" s="153" t="s">
        <v>1</v>
      </c>
      <c r="F180" s="154" t="s">
        <v>2328</v>
      </c>
      <c r="H180" s="155">
        <v>249.6</v>
      </c>
      <c r="I180" s="156"/>
      <c r="L180" s="151"/>
      <c r="M180" s="157"/>
      <c r="T180" s="158"/>
      <c r="AT180" s="153" t="s">
        <v>203</v>
      </c>
      <c r="AU180" s="153" t="s">
        <v>81</v>
      </c>
      <c r="AV180" s="12" t="s">
        <v>81</v>
      </c>
      <c r="AW180" s="12" t="s">
        <v>29</v>
      </c>
      <c r="AX180" s="12" t="s">
        <v>72</v>
      </c>
      <c r="AY180" s="153" t="s">
        <v>195</v>
      </c>
    </row>
    <row r="181" spans="2:51" s="13" customFormat="1" ht="12">
      <c r="B181" s="159"/>
      <c r="D181" s="152" t="s">
        <v>203</v>
      </c>
      <c r="E181" s="160" t="s">
        <v>1</v>
      </c>
      <c r="F181" s="161" t="s">
        <v>205</v>
      </c>
      <c r="H181" s="162">
        <v>249.6</v>
      </c>
      <c r="I181" s="163"/>
      <c r="L181" s="159"/>
      <c r="M181" s="164"/>
      <c r="T181" s="165"/>
      <c r="AT181" s="160" t="s">
        <v>203</v>
      </c>
      <c r="AU181" s="160" t="s">
        <v>81</v>
      </c>
      <c r="AV181" s="13" t="s">
        <v>201</v>
      </c>
      <c r="AW181" s="13" t="s">
        <v>29</v>
      </c>
      <c r="AX181" s="13" t="s">
        <v>79</v>
      </c>
      <c r="AY181" s="160" t="s">
        <v>195</v>
      </c>
    </row>
    <row r="182" spans="2:65" s="1" customFormat="1" ht="16.5" customHeight="1">
      <c r="B182" s="136"/>
      <c r="C182" s="172" t="s">
        <v>311</v>
      </c>
      <c r="D182" s="172" t="s">
        <v>229</v>
      </c>
      <c r="E182" s="173" t="s">
        <v>1784</v>
      </c>
      <c r="F182" s="174" t="s">
        <v>1785</v>
      </c>
      <c r="G182" s="175" t="s">
        <v>916</v>
      </c>
      <c r="H182" s="176">
        <v>3.744</v>
      </c>
      <c r="I182" s="177"/>
      <c r="J182" s="178">
        <f>ROUND(I182*H182,2)</f>
        <v>0</v>
      </c>
      <c r="K182" s="179"/>
      <c r="L182" s="180"/>
      <c r="M182" s="181" t="s">
        <v>1</v>
      </c>
      <c r="N182" s="182" t="s">
        <v>37</v>
      </c>
      <c r="P182" s="147">
        <f>O182*H182</f>
        <v>0</v>
      </c>
      <c r="Q182" s="147">
        <v>0.001</v>
      </c>
      <c r="R182" s="147">
        <f>Q182*H182</f>
        <v>0.0037440000000000004</v>
      </c>
      <c r="S182" s="147">
        <v>0</v>
      </c>
      <c r="T182" s="148">
        <f>S182*H182</f>
        <v>0</v>
      </c>
      <c r="AR182" s="149" t="s">
        <v>233</v>
      </c>
      <c r="AT182" s="149" t="s">
        <v>229</v>
      </c>
      <c r="AU182" s="149" t="s">
        <v>81</v>
      </c>
      <c r="AY182" s="16" t="s">
        <v>195</v>
      </c>
      <c r="BE182" s="150">
        <f>IF(N182="základní",J182,0)</f>
        <v>0</v>
      </c>
      <c r="BF182" s="150">
        <f>IF(N182="snížená",J182,0)</f>
        <v>0</v>
      </c>
      <c r="BG182" s="150">
        <f>IF(N182="zákl. přenesená",J182,0)</f>
        <v>0</v>
      </c>
      <c r="BH182" s="150">
        <f>IF(N182="sníž. přenesená",J182,0)</f>
        <v>0</v>
      </c>
      <c r="BI182" s="150">
        <f>IF(N182="nulová",J182,0)</f>
        <v>0</v>
      </c>
      <c r="BJ182" s="16" t="s">
        <v>79</v>
      </c>
      <c r="BK182" s="150">
        <f>ROUND(I182*H182,2)</f>
        <v>0</v>
      </c>
      <c r="BL182" s="16" t="s">
        <v>201</v>
      </c>
      <c r="BM182" s="149" t="s">
        <v>2359</v>
      </c>
    </row>
    <row r="183" spans="2:51" s="12" customFormat="1" ht="12">
      <c r="B183" s="151"/>
      <c r="D183" s="152" t="s">
        <v>203</v>
      </c>
      <c r="F183" s="154" t="s">
        <v>2360</v>
      </c>
      <c r="H183" s="155">
        <v>3.744</v>
      </c>
      <c r="I183" s="156"/>
      <c r="L183" s="151"/>
      <c r="M183" s="157"/>
      <c r="T183" s="158"/>
      <c r="AT183" s="153" t="s">
        <v>203</v>
      </c>
      <c r="AU183" s="153" t="s">
        <v>81</v>
      </c>
      <c r="AV183" s="12" t="s">
        <v>81</v>
      </c>
      <c r="AW183" s="12" t="s">
        <v>3</v>
      </c>
      <c r="AX183" s="12" t="s">
        <v>79</v>
      </c>
      <c r="AY183" s="153" t="s">
        <v>195</v>
      </c>
    </row>
    <row r="184" spans="2:65" s="1" customFormat="1" ht="24.2" customHeight="1">
      <c r="B184" s="136"/>
      <c r="C184" s="137" t="s">
        <v>7</v>
      </c>
      <c r="D184" s="137" t="s">
        <v>197</v>
      </c>
      <c r="E184" s="138" t="s">
        <v>2018</v>
      </c>
      <c r="F184" s="139" t="s">
        <v>2019</v>
      </c>
      <c r="G184" s="140" t="s">
        <v>288</v>
      </c>
      <c r="H184" s="141">
        <v>249.6</v>
      </c>
      <c r="I184" s="142"/>
      <c r="J184" s="143">
        <f>ROUND(I184*H184,2)</f>
        <v>0</v>
      </c>
      <c r="K184" s="144"/>
      <c r="L184" s="31"/>
      <c r="M184" s="145" t="s">
        <v>1</v>
      </c>
      <c r="N184" s="146" t="s">
        <v>37</v>
      </c>
      <c r="P184" s="147">
        <f>O184*H184</f>
        <v>0</v>
      </c>
      <c r="Q184" s="147">
        <v>0</v>
      </c>
      <c r="R184" s="147">
        <f>Q184*H184</f>
        <v>0</v>
      </c>
      <c r="S184" s="147">
        <v>0</v>
      </c>
      <c r="T184" s="148">
        <f>S184*H184</f>
        <v>0</v>
      </c>
      <c r="AR184" s="149" t="s">
        <v>201</v>
      </c>
      <c r="AT184" s="149" t="s">
        <v>197</v>
      </c>
      <c r="AU184" s="149" t="s">
        <v>81</v>
      </c>
      <c r="AY184" s="16" t="s">
        <v>195</v>
      </c>
      <c r="BE184" s="150">
        <f>IF(N184="základní",J184,0)</f>
        <v>0</v>
      </c>
      <c r="BF184" s="150">
        <f>IF(N184="snížená",J184,0)</f>
        <v>0</v>
      </c>
      <c r="BG184" s="150">
        <f>IF(N184="zákl. přenesená",J184,0)</f>
        <v>0</v>
      </c>
      <c r="BH184" s="150">
        <f>IF(N184="sníž. přenesená",J184,0)</f>
        <v>0</v>
      </c>
      <c r="BI184" s="150">
        <f>IF(N184="nulová",J184,0)</f>
        <v>0</v>
      </c>
      <c r="BJ184" s="16" t="s">
        <v>79</v>
      </c>
      <c r="BK184" s="150">
        <f>ROUND(I184*H184,2)</f>
        <v>0</v>
      </c>
      <c r="BL184" s="16" t="s">
        <v>201</v>
      </c>
      <c r="BM184" s="149" t="s">
        <v>2361</v>
      </c>
    </row>
    <row r="185" spans="2:51" s="12" customFormat="1" ht="12">
      <c r="B185" s="151"/>
      <c r="D185" s="152" t="s">
        <v>203</v>
      </c>
      <c r="E185" s="153" t="s">
        <v>1</v>
      </c>
      <c r="F185" s="154" t="s">
        <v>2328</v>
      </c>
      <c r="H185" s="155">
        <v>249.6</v>
      </c>
      <c r="I185" s="156"/>
      <c r="L185" s="151"/>
      <c r="M185" s="157"/>
      <c r="T185" s="158"/>
      <c r="AT185" s="153" t="s">
        <v>203</v>
      </c>
      <c r="AU185" s="153" t="s">
        <v>81</v>
      </c>
      <c r="AV185" s="12" t="s">
        <v>81</v>
      </c>
      <c r="AW185" s="12" t="s">
        <v>29</v>
      </c>
      <c r="AX185" s="12" t="s">
        <v>72</v>
      </c>
      <c r="AY185" s="153" t="s">
        <v>195</v>
      </c>
    </row>
    <row r="186" spans="2:51" s="13" customFormat="1" ht="12">
      <c r="B186" s="159"/>
      <c r="D186" s="152" t="s">
        <v>203</v>
      </c>
      <c r="E186" s="160" t="s">
        <v>1</v>
      </c>
      <c r="F186" s="161" t="s">
        <v>205</v>
      </c>
      <c r="H186" s="162">
        <v>249.6</v>
      </c>
      <c r="I186" s="163"/>
      <c r="L186" s="159"/>
      <c r="M186" s="164"/>
      <c r="T186" s="165"/>
      <c r="AT186" s="160" t="s">
        <v>203</v>
      </c>
      <c r="AU186" s="160" t="s">
        <v>81</v>
      </c>
      <c r="AV186" s="13" t="s">
        <v>201</v>
      </c>
      <c r="AW186" s="13" t="s">
        <v>29</v>
      </c>
      <c r="AX186" s="13" t="s">
        <v>79</v>
      </c>
      <c r="AY186" s="160" t="s">
        <v>195</v>
      </c>
    </row>
    <row r="187" spans="2:63" s="11" customFormat="1" ht="22.9" customHeight="1">
      <c r="B187" s="124"/>
      <c r="D187" s="125" t="s">
        <v>71</v>
      </c>
      <c r="E187" s="134" t="s">
        <v>201</v>
      </c>
      <c r="F187" s="134" t="s">
        <v>441</v>
      </c>
      <c r="I187" s="127"/>
      <c r="J187" s="135">
        <f>BK187</f>
        <v>0</v>
      </c>
      <c r="L187" s="124"/>
      <c r="M187" s="129"/>
      <c r="P187" s="130">
        <f>SUM(P188:P190)</f>
        <v>0</v>
      </c>
      <c r="R187" s="130">
        <f>SUM(R188:R190)</f>
        <v>0</v>
      </c>
      <c r="T187" s="131">
        <f>SUM(T188:T190)</f>
        <v>0</v>
      </c>
      <c r="AR187" s="125" t="s">
        <v>79</v>
      </c>
      <c r="AT187" s="132" t="s">
        <v>71</v>
      </c>
      <c r="AU187" s="132" t="s">
        <v>79</v>
      </c>
      <c r="AY187" s="125" t="s">
        <v>195</v>
      </c>
      <c r="BK187" s="133">
        <f>SUM(BK188:BK190)</f>
        <v>0</v>
      </c>
    </row>
    <row r="188" spans="2:65" s="1" customFormat="1" ht="16.5" customHeight="1">
      <c r="B188" s="136"/>
      <c r="C188" s="137" t="s">
        <v>320</v>
      </c>
      <c r="D188" s="137" t="s">
        <v>197</v>
      </c>
      <c r="E188" s="138" t="s">
        <v>1318</v>
      </c>
      <c r="F188" s="139" t="s">
        <v>1319</v>
      </c>
      <c r="G188" s="140" t="s">
        <v>212</v>
      </c>
      <c r="H188" s="141">
        <v>24.944</v>
      </c>
      <c r="I188" s="142"/>
      <c r="J188" s="143">
        <f>ROUND(I188*H188,2)</f>
        <v>0</v>
      </c>
      <c r="K188" s="144"/>
      <c r="L188" s="31"/>
      <c r="M188" s="145" t="s">
        <v>1</v>
      </c>
      <c r="N188" s="146" t="s">
        <v>37</v>
      </c>
      <c r="P188" s="147">
        <f>O188*H188</f>
        <v>0</v>
      </c>
      <c r="Q188" s="147">
        <v>0</v>
      </c>
      <c r="R188" s="147">
        <f>Q188*H188</f>
        <v>0</v>
      </c>
      <c r="S188" s="147">
        <v>0</v>
      </c>
      <c r="T188" s="148">
        <f>S188*H188</f>
        <v>0</v>
      </c>
      <c r="AR188" s="149" t="s">
        <v>201</v>
      </c>
      <c r="AT188" s="149" t="s">
        <v>197</v>
      </c>
      <c r="AU188" s="149" t="s">
        <v>81</v>
      </c>
      <c r="AY188" s="16" t="s">
        <v>195</v>
      </c>
      <c r="BE188" s="150">
        <f>IF(N188="základní",J188,0)</f>
        <v>0</v>
      </c>
      <c r="BF188" s="150">
        <f>IF(N188="snížená",J188,0)</f>
        <v>0</v>
      </c>
      <c r="BG188" s="150">
        <f>IF(N188="zákl. přenesená",J188,0)</f>
        <v>0</v>
      </c>
      <c r="BH188" s="150">
        <f>IF(N188="sníž. přenesená",J188,0)</f>
        <v>0</v>
      </c>
      <c r="BI188" s="150">
        <f>IF(N188="nulová",J188,0)</f>
        <v>0</v>
      </c>
      <c r="BJ188" s="16" t="s">
        <v>79</v>
      </c>
      <c r="BK188" s="150">
        <f>ROUND(I188*H188,2)</f>
        <v>0</v>
      </c>
      <c r="BL188" s="16" t="s">
        <v>201</v>
      </c>
      <c r="BM188" s="149" t="s">
        <v>2362</v>
      </c>
    </row>
    <row r="189" spans="2:51" s="12" customFormat="1" ht="12">
      <c r="B189" s="151"/>
      <c r="D189" s="152" t="s">
        <v>203</v>
      </c>
      <c r="E189" s="153" t="s">
        <v>1</v>
      </c>
      <c r="F189" s="154" t="s">
        <v>2363</v>
      </c>
      <c r="H189" s="155">
        <v>24.944</v>
      </c>
      <c r="I189" s="156"/>
      <c r="L189" s="151"/>
      <c r="M189" s="157"/>
      <c r="T189" s="158"/>
      <c r="AT189" s="153" t="s">
        <v>203</v>
      </c>
      <c r="AU189" s="153" t="s">
        <v>81</v>
      </c>
      <c r="AV189" s="12" t="s">
        <v>81</v>
      </c>
      <c r="AW189" s="12" t="s">
        <v>29</v>
      </c>
      <c r="AX189" s="12" t="s">
        <v>72</v>
      </c>
      <c r="AY189" s="153" t="s">
        <v>195</v>
      </c>
    </row>
    <row r="190" spans="2:51" s="13" customFormat="1" ht="12">
      <c r="B190" s="159"/>
      <c r="D190" s="152" t="s">
        <v>203</v>
      </c>
      <c r="E190" s="160" t="s">
        <v>1</v>
      </c>
      <c r="F190" s="161" t="s">
        <v>205</v>
      </c>
      <c r="H190" s="162">
        <v>24.944</v>
      </c>
      <c r="I190" s="163"/>
      <c r="L190" s="159"/>
      <c r="M190" s="164"/>
      <c r="T190" s="165"/>
      <c r="AT190" s="160" t="s">
        <v>203</v>
      </c>
      <c r="AU190" s="160" t="s">
        <v>81</v>
      </c>
      <c r="AV190" s="13" t="s">
        <v>201</v>
      </c>
      <c r="AW190" s="13" t="s">
        <v>29</v>
      </c>
      <c r="AX190" s="13" t="s">
        <v>79</v>
      </c>
      <c r="AY190" s="160" t="s">
        <v>195</v>
      </c>
    </row>
    <row r="191" spans="2:63" s="11" customFormat="1" ht="22.9" customHeight="1">
      <c r="B191" s="124"/>
      <c r="D191" s="125" t="s">
        <v>71</v>
      </c>
      <c r="E191" s="134" t="s">
        <v>233</v>
      </c>
      <c r="F191" s="134" t="s">
        <v>492</v>
      </c>
      <c r="I191" s="127"/>
      <c r="J191" s="135">
        <f>BK191</f>
        <v>0</v>
      </c>
      <c r="L191" s="124"/>
      <c r="M191" s="129"/>
      <c r="P191" s="130">
        <f>SUM(P192:P223)</f>
        <v>0</v>
      </c>
      <c r="R191" s="130">
        <f>SUM(R192:R223)</f>
        <v>2.7118051899999998</v>
      </c>
      <c r="T191" s="131">
        <f>SUM(T192:T223)</f>
        <v>0</v>
      </c>
      <c r="AR191" s="125" t="s">
        <v>79</v>
      </c>
      <c r="AT191" s="132" t="s">
        <v>71</v>
      </c>
      <c r="AU191" s="132" t="s">
        <v>79</v>
      </c>
      <c r="AY191" s="125" t="s">
        <v>195</v>
      </c>
      <c r="BK191" s="133">
        <f>SUM(BK192:BK223)</f>
        <v>0</v>
      </c>
    </row>
    <row r="192" spans="2:65" s="1" customFormat="1" ht="37.9" customHeight="1">
      <c r="B192" s="136"/>
      <c r="C192" s="137" t="s">
        <v>325</v>
      </c>
      <c r="D192" s="137" t="s">
        <v>197</v>
      </c>
      <c r="E192" s="138" t="s">
        <v>2364</v>
      </c>
      <c r="F192" s="139" t="s">
        <v>2365</v>
      </c>
      <c r="G192" s="140" t="s">
        <v>223</v>
      </c>
      <c r="H192" s="141">
        <v>311.8</v>
      </c>
      <c r="I192" s="142"/>
      <c r="J192" s="143">
        <f>ROUND(I192*H192,2)</f>
        <v>0</v>
      </c>
      <c r="K192" s="144"/>
      <c r="L192" s="31"/>
      <c r="M192" s="145" t="s">
        <v>1</v>
      </c>
      <c r="N192" s="146" t="s">
        <v>37</v>
      </c>
      <c r="P192" s="147">
        <f>O192*H192</f>
        <v>0</v>
      </c>
      <c r="Q192" s="147">
        <v>0</v>
      </c>
      <c r="R192" s="147">
        <f>Q192*H192</f>
        <v>0</v>
      </c>
      <c r="S192" s="147">
        <v>0</v>
      </c>
      <c r="T192" s="148">
        <f>S192*H192</f>
        <v>0</v>
      </c>
      <c r="AR192" s="149" t="s">
        <v>201</v>
      </c>
      <c r="AT192" s="149" t="s">
        <v>197</v>
      </c>
      <c r="AU192" s="149" t="s">
        <v>81</v>
      </c>
      <c r="AY192" s="16" t="s">
        <v>195</v>
      </c>
      <c r="BE192" s="150">
        <f>IF(N192="základní",J192,0)</f>
        <v>0</v>
      </c>
      <c r="BF192" s="150">
        <f>IF(N192="snížená",J192,0)</f>
        <v>0</v>
      </c>
      <c r="BG192" s="150">
        <f>IF(N192="zákl. přenesená",J192,0)</f>
        <v>0</v>
      </c>
      <c r="BH192" s="150">
        <f>IF(N192="sníž. přenesená",J192,0)</f>
        <v>0</v>
      </c>
      <c r="BI192" s="150">
        <f>IF(N192="nulová",J192,0)</f>
        <v>0</v>
      </c>
      <c r="BJ192" s="16" t="s">
        <v>79</v>
      </c>
      <c r="BK192" s="150">
        <f>ROUND(I192*H192,2)</f>
        <v>0</v>
      </c>
      <c r="BL192" s="16" t="s">
        <v>201</v>
      </c>
      <c r="BM192" s="149" t="s">
        <v>2366</v>
      </c>
    </row>
    <row r="193" spans="2:51" s="12" customFormat="1" ht="12">
      <c r="B193" s="151"/>
      <c r="D193" s="152" t="s">
        <v>203</v>
      </c>
      <c r="E193" s="153" t="s">
        <v>1</v>
      </c>
      <c r="F193" s="154" t="s">
        <v>2367</v>
      </c>
      <c r="H193" s="155">
        <v>311.8</v>
      </c>
      <c r="I193" s="156"/>
      <c r="L193" s="151"/>
      <c r="M193" s="157"/>
      <c r="T193" s="158"/>
      <c r="AT193" s="153" t="s">
        <v>203</v>
      </c>
      <c r="AU193" s="153" t="s">
        <v>81</v>
      </c>
      <c r="AV193" s="12" t="s">
        <v>81</v>
      </c>
      <c r="AW193" s="12" t="s">
        <v>29</v>
      </c>
      <c r="AX193" s="12" t="s">
        <v>72</v>
      </c>
      <c r="AY193" s="153" t="s">
        <v>195</v>
      </c>
    </row>
    <row r="194" spans="2:51" s="13" customFormat="1" ht="12">
      <c r="B194" s="159"/>
      <c r="D194" s="152" t="s">
        <v>203</v>
      </c>
      <c r="E194" s="160" t="s">
        <v>1</v>
      </c>
      <c r="F194" s="161" t="s">
        <v>205</v>
      </c>
      <c r="H194" s="162">
        <v>311.8</v>
      </c>
      <c r="I194" s="163"/>
      <c r="L194" s="159"/>
      <c r="M194" s="164"/>
      <c r="T194" s="165"/>
      <c r="AT194" s="160" t="s">
        <v>203</v>
      </c>
      <c r="AU194" s="160" t="s">
        <v>81</v>
      </c>
      <c r="AV194" s="13" t="s">
        <v>201</v>
      </c>
      <c r="AW194" s="13" t="s">
        <v>29</v>
      </c>
      <c r="AX194" s="13" t="s">
        <v>79</v>
      </c>
      <c r="AY194" s="160" t="s">
        <v>195</v>
      </c>
    </row>
    <row r="195" spans="2:65" s="1" customFormat="1" ht="24.2" customHeight="1">
      <c r="B195" s="136"/>
      <c r="C195" s="172" t="s">
        <v>330</v>
      </c>
      <c r="D195" s="172" t="s">
        <v>229</v>
      </c>
      <c r="E195" s="173" t="s">
        <v>2368</v>
      </c>
      <c r="F195" s="174" t="s">
        <v>2369</v>
      </c>
      <c r="G195" s="175" t="s">
        <v>223</v>
      </c>
      <c r="H195" s="176">
        <v>316.477</v>
      </c>
      <c r="I195" s="177"/>
      <c r="J195" s="178">
        <f>ROUND(I195*H195,2)</f>
        <v>0</v>
      </c>
      <c r="K195" s="179"/>
      <c r="L195" s="180"/>
      <c r="M195" s="181" t="s">
        <v>1</v>
      </c>
      <c r="N195" s="182" t="s">
        <v>37</v>
      </c>
      <c r="P195" s="147">
        <f>O195*H195</f>
        <v>0</v>
      </c>
      <c r="Q195" s="147">
        <v>0.00147</v>
      </c>
      <c r="R195" s="147">
        <f>Q195*H195</f>
        <v>0.46522118999999995</v>
      </c>
      <c r="S195" s="147">
        <v>0</v>
      </c>
      <c r="T195" s="148">
        <f>S195*H195</f>
        <v>0</v>
      </c>
      <c r="AR195" s="149" t="s">
        <v>233</v>
      </c>
      <c r="AT195" s="149" t="s">
        <v>229</v>
      </c>
      <c r="AU195" s="149" t="s">
        <v>81</v>
      </c>
      <c r="AY195" s="16" t="s">
        <v>195</v>
      </c>
      <c r="BE195" s="150">
        <f>IF(N195="základní",J195,0)</f>
        <v>0</v>
      </c>
      <c r="BF195" s="150">
        <f>IF(N195="snížená",J195,0)</f>
        <v>0</v>
      </c>
      <c r="BG195" s="150">
        <f>IF(N195="zákl. přenesená",J195,0)</f>
        <v>0</v>
      </c>
      <c r="BH195" s="150">
        <f>IF(N195="sníž. přenesená",J195,0)</f>
        <v>0</v>
      </c>
      <c r="BI195" s="150">
        <f>IF(N195="nulová",J195,0)</f>
        <v>0</v>
      </c>
      <c r="BJ195" s="16" t="s">
        <v>79</v>
      </c>
      <c r="BK195" s="150">
        <f>ROUND(I195*H195,2)</f>
        <v>0</v>
      </c>
      <c r="BL195" s="16" t="s">
        <v>201</v>
      </c>
      <c r="BM195" s="149" t="s">
        <v>2370</v>
      </c>
    </row>
    <row r="196" spans="2:51" s="12" customFormat="1" ht="12">
      <c r="B196" s="151"/>
      <c r="D196" s="152" t="s">
        <v>203</v>
      </c>
      <c r="F196" s="154" t="s">
        <v>2371</v>
      </c>
      <c r="H196" s="155">
        <v>316.477</v>
      </c>
      <c r="I196" s="156"/>
      <c r="L196" s="151"/>
      <c r="M196" s="157"/>
      <c r="T196" s="158"/>
      <c r="AT196" s="153" t="s">
        <v>203</v>
      </c>
      <c r="AU196" s="153" t="s">
        <v>81</v>
      </c>
      <c r="AV196" s="12" t="s">
        <v>81</v>
      </c>
      <c r="AW196" s="12" t="s">
        <v>3</v>
      </c>
      <c r="AX196" s="12" t="s">
        <v>79</v>
      </c>
      <c r="AY196" s="153" t="s">
        <v>195</v>
      </c>
    </row>
    <row r="197" spans="2:65" s="1" customFormat="1" ht="24.2" customHeight="1">
      <c r="B197" s="136"/>
      <c r="C197" s="137" t="s">
        <v>335</v>
      </c>
      <c r="D197" s="137" t="s">
        <v>197</v>
      </c>
      <c r="E197" s="138" t="s">
        <v>2372</v>
      </c>
      <c r="F197" s="139" t="s">
        <v>2373</v>
      </c>
      <c r="G197" s="140" t="s">
        <v>496</v>
      </c>
      <c r="H197" s="141">
        <v>10</v>
      </c>
      <c r="I197" s="142"/>
      <c r="J197" s="143">
        <f>ROUND(I197*H197,2)</f>
        <v>0</v>
      </c>
      <c r="K197" s="144"/>
      <c r="L197" s="31"/>
      <c r="M197" s="145" t="s">
        <v>1</v>
      </c>
      <c r="N197" s="146" t="s">
        <v>37</v>
      </c>
      <c r="P197" s="147">
        <f>O197*H197</f>
        <v>0</v>
      </c>
      <c r="Q197" s="147">
        <v>0</v>
      </c>
      <c r="R197" s="147">
        <f>Q197*H197</f>
        <v>0</v>
      </c>
      <c r="S197" s="147">
        <v>0</v>
      </c>
      <c r="T197" s="148">
        <f>S197*H197</f>
        <v>0</v>
      </c>
      <c r="AR197" s="149" t="s">
        <v>201</v>
      </c>
      <c r="AT197" s="149" t="s">
        <v>197</v>
      </c>
      <c r="AU197" s="149" t="s">
        <v>81</v>
      </c>
      <c r="AY197" s="16" t="s">
        <v>195</v>
      </c>
      <c r="BE197" s="150">
        <f>IF(N197="základní",J197,0)</f>
        <v>0</v>
      </c>
      <c r="BF197" s="150">
        <f>IF(N197="snížená",J197,0)</f>
        <v>0</v>
      </c>
      <c r="BG197" s="150">
        <f>IF(N197="zákl. přenesená",J197,0)</f>
        <v>0</v>
      </c>
      <c r="BH197" s="150">
        <f>IF(N197="sníž. přenesená",J197,0)</f>
        <v>0</v>
      </c>
      <c r="BI197" s="150">
        <f>IF(N197="nulová",J197,0)</f>
        <v>0</v>
      </c>
      <c r="BJ197" s="16" t="s">
        <v>79</v>
      </c>
      <c r="BK197" s="150">
        <f>ROUND(I197*H197,2)</f>
        <v>0</v>
      </c>
      <c r="BL197" s="16" t="s">
        <v>201</v>
      </c>
      <c r="BM197" s="149" t="s">
        <v>2374</v>
      </c>
    </row>
    <row r="198" spans="2:51" s="12" customFormat="1" ht="12">
      <c r="B198" s="151"/>
      <c r="D198" s="152" t="s">
        <v>203</v>
      </c>
      <c r="E198" s="153" t="s">
        <v>1</v>
      </c>
      <c r="F198" s="154" t="s">
        <v>2375</v>
      </c>
      <c r="H198" s="155">
        <v>10</v>
      </c>
      <c r="I198" s="156"/>
      <c r="L198" s="151"/>
      <c r="M198" s="157"/>
      <c r="T198" s="158"/>
      <c r="AT198" s="153" t="s">
        <v>203</v>
      </c>
      <c r="AU198" s="153" t="s">
        <v>81</v>
      </c>
      <c r="AV198" s="12" t="s">
        <v>81</v>
      </c>
      <c r="AW198" s="12" t="s">
        <v>29</v>
      </c>
      <c r="AX198" s="12" t="s">
        <v>72</v>
      </c>
      <c r="AY198" s="153" t="s">
        <v>195</v>
      </c>
    </row>
    <row r="199" spans="2:51" s="13" customFormat="1" ht="12">
      <c r="B199" s="159"/>
      <c r="D199" s="152" t="s">
        <v>203</v>
      </c>
      <c r="E199" s="160" t="s">
        <v>1</v>
      </c>
      <c r="F199" s="161" t="s">
        <v>205</v>
      </c>
      <c r="H199" s="162">
        <v>10</v>
      </c>
      <c r="I199" s="163"/>
      <c r="L199" s="159"/>
      <c r="M199" s="164"/>
      <c r="T199" s="165"/>
      <c r="AT199" s="160" t="s">
        <v>203</v>
      </c>
      <c r="AU199" s="160" t="s">
        <v>81</v>
      </c>
      <c r="AV199" s="13" t="s">
        <v>201</v>
      </c>
      <c r="AW199" s="13" t="s">
        <v>29</v>
      </c>
      <c r="AX199" s="13" t="s">
        <v>79</v>
      </c>
      <c r="AY199" s="160" t="s">
        <v>195</v>
      </c>
    </row>
    <row r="200" spans="2:65" s="1" customFormat="1" ht="16.5" customHeight="1">
      <c r="B200" s="136"/>
      <c r="C200" s="172" t="s">
        <v>342</v>
      </c>
      <c r="D200" s="172" t="s">
        <v>229</v>
      </c>
      <c r="E200" s="173" t="s">
        <v>2376</v>
      </c>
      <c r="F200" s="174" t="s">
        <v>2377</v>
      </c>
      <c r="G200" s="175" t="s">
        <v>496</v>
      </c>
      <c r="H200" s="176">
        <v>4</v>
      </c>
      <c r="I200" s="177"/>
      <c r="J200" s="178">
        <f aca="true" t="shared" si="0" ref="J200:J212">ROUND(I200*H200,2)</f>
        <v>0</v>
      </c>
      <c r="K200" s="179"/>
      <c r="L200" s="180"/>
      <c r="M200" s="181" t="s">
        <v>1</v>
      </c>
      <c r="N200" s="182" t="s">
        <v>37</v>
      </c>
      <c r="P200" s="147">
        <f aca="true" t="shared" si="1" ref="P200:P212">O200*H200</f>
        <v>0</v>
      </c>
      <c r="Q200" s="147">
        <v>0.0003</v>
      </c>
      <c r="R200" s="147">
        <f aca="true" t="shared" si="2" ref="R200:R212">Q200*H200</f>
        <v>0.0012</v>
      </c>
      <c r="S200" s="147">
        <v>0</v>
      </c>
      <c r="T200" s="148">
        <f aca="true" t="shared" si="3" ref="T200:T212">S200*H200</f>
        <v>0</v>
      </c>
      <c r="AR200" s="149" t="s">
        <v>233</v>
      </c>
      <c r="AT200" s="149" t="s">
        <v>229</v>
      </c>
      <c r="AU200" s="149" t="s">
        <v>81</v>
      </c>
      <c r="AY200" s="16" t="s">
        <v>195</v>
      </c>
      <c r="BE200" s="150">
        <f aca="true" t="shared" si="4" ref="BE200:BE212">IF(N200="základní",J200,0)</f>
        <v>0</v>
      </c>
      <c r="BF200" s="150">
        <f aca="true" t="shared" si="5" ref="BF200:BF212">IF(N200="snížená",J200,0)</f>
        <v>0</v>
      </c>
      <c r="BG200" s="150">
        <f aca="true" t="shared" si="6" ref="BG200:BG212">IF(N200="zákl. přenesená",J200,0)</f>
        <v>0</v>
      </c>
      <c r="BH200" s="150">
        <f aca="true" t="shared" si="7" ref="BH200:BH212">IF(N200="sníž. přenesená",J200,0)</f>
        <v>0</v>
      </c>
      <c r="BI200" s="150">
        <f aca="true" t="shared" si="8" ref="BI200:BI212">IF(N200="nulová",J200,0)</f>
        <v>0</v>
      </c>
      <c r="BJ200" s="16" t="s">
        <v>79</v>
      </c>
      <c r="BK200" s="150">
        <f aca="true" t="shared" si="9" ref="BK200:BK212">ROUND(I200*H200,2)</f>
        <v>0</v>
      </c>
      <c r="BL200" s="16" t="s">
        <v>201</v>
      </c>
      <c r="BM200" s="149" t="s">
        <v>2378</v>
      </c>
    </row>
    <row r="201" spans="2:65" s="1" customFormat="1" ht="24.2" customHeight="1">
      <c r="B201" s="136"/>
      <c r="C201" s="172" t="s">
        <v>348</v>
      </c>
      <c r="D201" s="172" t="s">
        <v>229</v>
      </c>
      <c r="E201" s="173" t="s">
        <v>2379</v>
      </c>
      <c r="F201" s="174" t="s">
        <v>2380</v>
      </c>
      <c r="G201" s="175" t="s">
        <v>496</v>
      </c>
      <c r="H201" s="176">
        <v>4</v>
      </c>
      <c r="I201" s="177"/>
      <c r="J201" s="178">
        <f t="shared" si="0"/>
        <v>0</v>
      </c>
      <c r="K201" s="179"/>
      <c r="L201" s="180"/>
      <c r="M201" s="181" t="s">
        <v>1</v>
      </c>
      <c r="N201" s="182" t="s">
        <v>37</v>
      </c>
      <c r="P201" s="147">
        <f t="shared" si="1"/>
        <v>0</v>
      </c>
      <c r="Q201" s="147">
        <v>0.00032</v>
      </c>
      <c r="R201" s="147">
        <f t="shared" si="2"/>
        <v>0.00128</v>
      </c>
      <c r="S201" s="147">
        <v>0</v>
      </c>
      <c r="T201" s="148">
        <f t="shared" si="3"/>
        <v>0</v>
      </c>
      <c r="AR201" s="149" t="s">
        <v>233</v>
      </c>
      <c r="AT201" s="149" t="s">
        <v>229</v>
      </c>
      <c r="AU201" s="149" t="s">
        <v>81</v>
      </c>
      <c r="AY201" s="16" t="s">
        <v>195</v>
      </c>
      <c r="BE201" s="150">
        <f t="shared" si="4"/>
        <v>0</v>
      </c>
      <c r="BF201" s="150">
        <f t="shared" si="5"/>
        <v>0</v>
      </c>
      <c r="BG201" s="150">
        <f t="shared" si="6"/>
        <v>0</v>
      </c>
      <c r="BH201" s="150">
        <f t="shared" si="7"/>
        <v>0</v>
      </c>
      <c r="BI201" s="150">
        <f t="shared" si="8"/>
        <v>0</v>
      </c>
      <c r="BJ201" s="16" t="s">
        <v>79</v>
      </c>
      <c r="BK201" s="150">
        <f t="shared" si="9"/>
        <v>0</v>
      </c>
      <c r="BL201" s="16" t="s">
        <v>201</v>
      </c>
      <c r="BM201" s="149" t="s">
        <v>2381</v>
      </c>
    </row>
    <row r="202" spans="2:65" s="1" customFormat="1" ht="16.5" customHeight="1">
      <c r="B202" s="136"/>
      <c r="C202" s="172" t="s">
        <v>353</v>
      </c>
      <c r="D202" s="172" t="s">
        <v>229</v>
      </c>
      <c r="E202" s="173" t="s">
        <v>2382</v>
      </c>
      <c r="F202" s="174" t="s">
        <v>2383</v>
      </c>
      <c r="G202" s="175" t="s">
        <v>496</v>
      </c>
      <c r="H202" s="176">
        <v>2</v>
      </c>
      <c r="I202" s="177"/>
      <c r="J202" s="178">
        <f t="shared" si="0"/>
        <v>0</v>
      </c>
      <c r="K202" s="179"/>
      <c r="L202" s="180"/>
      <c r="M202" s="181" t="s">
        <v>1</v>
      </c>
      <c r="N202" s="182" t="s">
        <v>37</v>
      </c>
      <c r="P202" s="147">
        <f t="shared" si="1"/>
        <v>0</v>
      </c>
      <c r="Q202" s="147">
        <v>0.00045</v>
      </c>
      <c r="R202" s="147">
        <f t="shared" si="2"/>
        <v>0.0009</v>
      </c>
      <c r="S202" s="147">
        <v>0</v>
      </c>
      <c r="T202" s="148">
        <f t="shared" si="3"/>
        <v>0</v>
      </c>
      <c r="AR202" s="149" t="s">
        <v>233</v>
      </c>
      <c r="AT202" s="149" t="s">
        <v>229</v>
      </c>
      <c r="AU202" s="149" t="s">
        <v>81</v>
      </c>
      <c r="AY202" s="16" t="s">
        <v>195</v>
      </c>
      <c r="BE202" s="150">
        <f t="shared" si="4"/>
        <v>0</v>
      </c>
      <c r="BF202" s="150">
        <f t="shared" si="5"/>
        <v>0</v>
      </c>
      <c r="BG202" s="150">
        <f t="shared" si="6"/>
        <v>0</v>
      </c>
      <c r="BH202" s="150">
        <f t="shared" si="7"/>
        <v>0</v>
      </c>
      <c r="BI202" s="150">
        <f t="shared" si="8"/>
        <v>0</v>
      </c>
      <c r="BJ202" s="16" t="s">
        <v>79</v>
      </c>
      <c r="BK202" s="150">
        <f t="shared" si="9"/>
        <v>0</v>
      </c>
      <c r="BL202" s="16" t="s">
        <v>201</v>
      </c>
      <c r="BM202" s="149" t="s">
        <v>2384</v>
      </c>
    </row>
    <row r="203" spans="2:65" s="1" customFormat="1" ht="24.2" customHeight="1">
      <c r="B203" s="136"/>
      <c r="C203" s="137" t="s">
        <v>358</v>
      </c>
      <c r="D203" s="137" t="s">
        <v>197</v>
      </c>
      <c r="E203" s="138" t="s">
        <v>2385</v>
      </c>
      <c r="F203" s="139" t="s">
        <v>2386</v>
      </c>
      <c r="G203" s="140" t="s">
        <v>496</v>
      </c>
      <c r="H203" s="141">
        <v>2</v>
      </c>
      <c r="I203" s="142"/>
      <c r="J203" s="143">
        <f t="shared" si="0"/>
        <v>0</v>
      </c>
      <c r="K203" s="144"/>
      <c r="L203" s="31"/>
      <c r="M203" s="145" t="s">
        <v>1</v>
      </c>
      <c r="N203" s="146" t="s">
        <v>37</v>
      </c>
      <c r="P203" s="147">
        <f t="shared" si="1"/>
        <v>0</v>
      </c>
      <c r="Q203" s="147">
        <v>0</v>
      </c>
      <c r="R203" s="147">
        <f t="shared" si="2"/>
        <v>0</v>
      </c>
      <c r="S203" s="147">
        <v>0</v>
      </c>
      <c r="T203" s="148">
        <f t="shared" si="3"/>
        <v>0</v>
      </c>
      <c r="AR203" s="149" t="s">
        <v>201</v>
      </c>
      <c r="AT203" s="149" t="s">
        <v>197</v>
      </c>
      <c r="AU203" s="149" t="s">
        <v>81</v>
      </c>
      <c r="AY203" s="16" t="s">
        <v>195</v>
      </c>
      <c r="BE203" s="150">
        <f t="shared" si="4"/>
        <v>0</v>
      </c>
      <c r="BF203" s="150">
        <f t="shared" si="5"/>
        <v>0</v>
      </c>
      <c r="BG203" s="150">
        <f t="shared" si="6"/>
        <v>0</v>
      </c>
      <c r="BH203" s="150">
        <f t="shared" si="7"/>
        <v>0</v>
      </c>
      <c r="BI203" s="150">
        <f t="shared" si="8"/>
        <v>0</v>
      </c>
      <c r="BJ203" s="16" t="s">
        <v>79</v>
      </c>
      <c r="BK203" s="150">
        <f t="shared" si="9"/>
        <v>0</v>
      </c>
      <c r="BL203" s="16" t="s">
        <v>201</v>
      </c>
      <c r="BM203" s="149" t="s">
        <v>2387</v>
      </c>
    </row>
    <row r="204" spans="2:65" s="1" customFormat="1" ht="16.5" customHeight="1">
      <c r="B204" s="136"/>
      <c r="C204" s="172" t="s">
        <v>364</v>
      </c>
      <c r="D204" s="172" t="s">
        <v>229</v>
      </c>
      <c r="E204" s="173" t="s">
        <v>2388</v>
      </c>
      <c r="F204" s="174" t="s">
        <v>2389</v>
      </c>
      <c r="G204" s="175" t="s">
        <v>496</v>
      </c>
      <c r="H204" s="176">
        <v>2</v>
      </c>
      <c r="I204" s="177"/>
      <c r="J204" s="178">
        <f t="shared" si="0"/>
        <v>0</v>
      </c>
      <c r="K204" s="179"/>
      <c r="L204" s="180"/>
      <c r="M204" s="181" t="s">
        <v>1</v>
      </c>
      <c r="N204" s="182" t="s">
        <v>37</v>
      </c>
      <c r="P204" s="147">
        <f t="shared" si="1"/>
        <v>0</v>
      </c>
      <c r="Q204" s="147">
        <v>0.00045</v>
      </c>
      <c r="R204" s="147">
        <f t="shared" si="2"/>
        <v>0.0009</v>
      </c>
      <c r="S204" s="147">
        <v>0</v>
      </c>
      <c r="T204" s="148">
        <f t="shared" si="3"/>
        <v>0</v>
      </c>
      <c r="AR204" s="149" t="s">
        <v>233</v>
      </c>
      <c r="AT204" s="149" t="s">
        <v>229</v>
      </c>
      <c r="AU204" s="149" t="s">
        <v>81</v>
      </c>
      <c r="AY204" s="16" t="s">
        <v>195</v>
      </c>
      <c r="BE204" s="150">
        <f t="shared" si="4"/>
        <v>0</v>
      </c>
      <c r="BF204" s="150">
        <f t="shared" si="5"/>
        <v>0</v>
      </c>
      <c r="BG204" s="150">
        <f t="shared" si="6"/>
        <v>0</v>
      </c>
      <c r="BH204" s="150">
        <f t="shared" si="7"/>
        <v>0</v>
      </c>
      <c r="BI204" s="150">
        <f t="shared" si="8"/>
        <v>0</v>
      </c>
      <c r="BJ204" s="16" t="s">
        <v>79</v>
      </c>
      <c r="BK204" s="150">
        <f t="shared" si="9"/>
        <v>0</v>
      </c>
      <c r="BL204" s="16" t="s">
        <v>201</v>
      </c>
      <c r="BM204" s="149" t="s">
        <v>2390</v>
      </c>
    </row>
    <row r="205" spans="2:65" s="1" customFormat="1" ht="24.2" customHeight="1">
      <c r="B205" s="136"/>
      <c r="C205" s="137" t="s">
        <v>368</v>
      </c>
      <c r="D205" s="137" t="s">
        <v>197</v>
      </c>
      <c r="E205" s="138" t="s">
        <v>2391</v>
      </c>
      <c r="F205" s="139" t="s">
        <v>2392</v>
      </c>
      <c r="G205" s="140" t="s">
        <v>496</v>
      </c>
      <c r="H205" s="141">
        <v>3</v>
      </c>
      <c r="I205" s="142"/>
      <c r="J205" s="143">
        <f t="shared" si="0"/>
        <v>0</v>
      </c>
      <c r="K205" s="144"/>
      <c r="L205" s="31"/>
      <c r="M205" s="145" t="s">
        <v>1</v>
      </c>
      <c r="N205" s="146" t="s">
        <v>37</v>
      </c>
      <c r="P205" s="147">
        <f t="shared" si="1"/>
        <v>0</v>
      </c>
      <c r="Q205" s="147">
        <v>0</v>
      </c>
      <c r="R205" s="147">
        <f t="shared" si="2"/>
        <v>0</v>
      </c>
      <c r="S205" s="147">
        <v>0</v>
      </c>
      <c r="T205" s="148">
        <f t="shared" si="3"/>
        <v>0</v>
      </c>
      <c r="AR205" s="149" t="s">
        <v>201</v>
      </c>
      <c r="AT205" s="149" t="s">
        <v>197</v>
      </c>
      <c r="AU205" s="149" t="s">
        <v>81</v>
      </c>
      <c r="AY205" s="16" t="s">
        <v>195</v>
      </c>
      <c r="BE205" s="150">
        <f t="shared" si="4"/>
        <v>0</v>
      </c>
      <c r="BF205" s="150">
        <f t="shared" si="5"/>
        <v>0</v>
      </c>
      <c r="BG205" s="150">
        <f t="shared" si="6"/>
        <v>0</v>
      </c>
      <c r="BH205" s="150">
        <f t="shared" si="7"/>
        <v>0</v>
      </c>
      <c r="BI205" s="150">
        <f t="shared" si="8"/>
        <v>0</v>
      </c>
      <c r="BJ205" s="16" t="s">
        <v>79</v>
      </c>
      <c r="BK205" s="150">
        <f t="shared" si="9"/>
        <v>0</v>
      </c>
      <c r="BL205" s="16" t="s">
        <v>201</v>
      </c>
      <c r="BM205" s="149" t="s">
        <v>2393</v>
      </c>
    </row>
    <row r="206" spans="2:65" s="1" customFormat="1" ht="16.5" customHeight="1">
      <c r="B206" s="136"/>
      <c r="C206" s="172" t="s">
        <v>373</v>
      </c>
      <c r="D206" s="172" t="s">
        <v>229</v>
      </c>
      <c r="E206" s="173" t="s">
        <v>2394</v>
      </c>
      <c r="F206" s="174" t="s">
        <v>2395</v>
      </c>
      <c r="G206" s="175" t="s">
        <v>496</v>
      </c>
      <c r="H206" s="176">
        <v>3</v>
      </c>
      <c r="I206" s="177"/>
      <c r="J206" s="178">
        <f t="shared" si="0"/>
        <v>0</v>
      </c>
      <c r="K206" s="179"/>
      <c r="L206" s="180"/>
      <c r="M206" s="181" t="s">
        <v>1</v>
      </c>
      <c r="N206" s="182" t="s">
        <v>37</v>
      </c>
      <c r="P206" s="147">
        <f t="shared" si="1"/>
        <v>0</v>
      </c>
      <c r="Q206" s="147">
        <v>0.0005</v>
      </c>
      <c r="R206" s="147">
        <f t="shared" si="2"/>
        <v>0.0015</v>
      </c>
      <c r="S206" s="147">
        <v>0</v>
      </c>
      <c r="T206" s="148">
        <f t="shared" si="3"/>
        <v>0</v>
      </c>
      <c r="AR206" s="149" t="s">
        <v>233</v>
      </c>
      <c r="AT206" s="149" t="s">
        <v>229</v>
      </c>
      <c r="AU206" s="149" t="s">
        <v>81</v>
      </c>
      <c r="AY206" s="16" t="s">
        <v>195</v>
      </c>
      <c r="BE206" s="150">
        <f t="shared" si="4"/>
        <v>0</v>
      </c>
      <c r="BF206" s="150">
        <f t="shared" si="5"/>
        <v>0</v>
      </c>
      <c r="BG206" s="150">
        <f t="shared" si="6"/>
        <v>0</v>
      </c>
      <c r="BH206" s="150">
        <f t="shared" si="7"/>
        <v>0</v>
      </c>
      <c r="BI206" s="150">
        <f t="shared" si="8"/>
        <v>0</v>
      </c>
      <c r="BJ206" s="16" t="s">
        <v>79</v>
      </c>
      <c r="BK206" s="150">
        <f t="shared" si="9"/>
        <v>0</v>
      </c>
      <c r="BL206" s="16" t="s">
        <v>201</v>
      </c>
      <c r="BM206" s="149" t="s">
        <v>2396</v>
      </c>
    </row>
    <row r="207" spans="2:65" s="1" customFormat="1" ht="24.2" customHeight="1">
      <c r="B207" s="136"/>
      <c r="C207" s="137" t="s">
        <v>378</v>
      </c>
      <c r="D207" s="137" t="s">
        <v>197</v>
      </c>
      <c r="E207" s="138" t="s">
        <v>2397</v>
      </c>
      <c r="F207" s="139" t="s">
        <v>2398</v>
      </c>
      <c r="G207" s="140" t="s">
        <v>496</v>
      </c>
      <c r="H207" s="141">
        <v>1</v>
      </c>
      <c r="I207" s="142"/>
      <c r="J207" s="143">
        <f t="shared" si="0"/>
        <v>0</v>
      </c>
      <c r="K207" s="144"/>
      <c r="L207" s="31"/>
      <c r="M207" s="145" t="s">
        <v>1</v>
      </c>
      <c r="N207" s="146" t="s">
        <v>37</v>
      </c>
      <c r="P207" s="147">
        <f t="shared" si="1"/>
        <v>0</v>
      </c>
      <c r="Q207" s="147">
        <v>0.00072</v>
      </c>
      <c r="R207" s="147">
        <f t="shared" si="2"/>
        <v>0.00072</v>
      </c>
      <c r="S207" s="147">
        <v>0</v>
      </c>
      <c r="T207" s="148">
        <f t="shared" si="3"/>
        <v>0</v>
      </c>
      <c r="AR207" s="149" t="s">
        <v>201</v>
      </c>
      <c r="AT207" s="149" t="s">
        <v>197</v>
      </c>
      <c r="AU207" s="149" t="s">
        <v>81</v>
      </c>
      <c r="AY207" s="16" t="s">
        <v>195</v>
      </c>
      <c r="BE207" s="150">
        <f t="shared" si="4"/>
        <v>0</v>
      </c>
      <c r="BF207" s="150">
        <f t="shared" si="5"/>
        <v>0</v>
      </c>
      <c r="BG207" s="150">
        <f t="shared" si="6"/>
        <v>0</v>
      </c>
      <c r="BH207" s="150">
        <f t="shared" si="7"/>
        <v>0</v>
      </c>
      <c r="BI207" s="150">
        <f t="shared" si="8"/>
        <v>0</v>
      </c>
      <c r="BJ207" s="16" t="s">
        <v>79</v>
      </c>
      <c r="BK207" s="150">
        <f t="shared" si="9"/>
        <v>0</v>
      </c>
      <c r="BL207" s="16" t="s">
        <v>201</v>
      </c>
      <c r="BM207" s="149" t="s">
        <v>2399</v>
      </c>
    </row>
    <row r="208" spans="2:65" s="1" customFormat="1" ht="24.2" customHeight="1">
      <c r="B208" s="136"/>
      <c r="C208" s="172" t="s">
        <v>384</v>
      </c>
      <c r="D208" s="172" t="s">
        <v>229</v>
      </c>
      <c r="E208" s="173" t="s">
        <v>2400</v>
      </c>
      <c r="F208" s="174" t="s">
        <v>2401</v>
      </c>
      <c r="G208" s="175" t="s">
        <v>496</v>
      </c>
      <c r="H208" s="176">
        <v>1</v>
      </c>
      <c r="I208" s="177"/>
      <c r="J208" s="178">
        <f t="shared" si="0"/>
        <v>0</v>
      </c>
      <c r="K208" s="179"/>
      <c r="L208" s="180"/>
      <c r="M208" s="181" t="s">
        <v>1</v>
      </c>
      <c r="N208" s="182" t="s">
        <v>37</v>
      </c>
      <c r="P208" s="147">
        <f t="shared" si="1"/>
        <v>0</v>
      </c>
      <c r="Q208" s="147">
        <v>0.012</v>
      </c>
      <c r="R208" s="147">
        <f t="shared" si="2"/>
        <v>0.012</v>
      </c>
      <c r="S208" s="147">
        <v>0</v>
      </c>
      <c r="T208" s="148">
        <f t="shared" si="3"/>
        <v>0</v>
      </c>
      <c r="AR208" s="149" t="s">
        <v>233</v>
      </c>
      <c r="AT208" s="149" t="s">
        <v>229</v>
      </c>
      <c r="AU208" s="149" t="s">
        <v>81</v>
      </c>
      <c r="AY208" s="16" t="s">
        <v>195</v>
      </c>
      <c r="BE208" s="150">
        <f t="shared" si="4"/>
        <v>0</v>
      </c>
      <c r="BF208" s="150">
        <f t="shared" si="5"/>
        <v>0</v>
      </c>
      <c r="BG208" s="150">
        <f t="shared" si="6"/>
        <v>0</v>
      </c>
      <c r="BH208" s="150">
        <f t="shared" si="7"/>
        <v>0</v>
      </c>
      <c r="BI208" s="150">
        <f t="shared" si="8"/>
        <v>0</v>
      </c>
      <c r="BJ208" s="16" t="s">
        <v>79</v>
      </c>
      <c r="BK208" s="150">
        <f t="shared" si="9"/>
        <v>0</v>
      </c>
      <c r="BL208" s="16" t="s">
        <v>201</v>
      </c>
      <c r="BM208" s="149" t="s">
        <v>2402</v>
      </c>
    </row>
    <row r="209" spans="2:65" s="1" customFormat="1" ht="24.2" customHeight="1">
      <c r="B209" s="136"/>
      <c r="C209" s="137" t="s">
        <v>390</v>
      </c>
      <c r="D209" s="137" t="s">
        <v>197</v>
      </c>
      <c r="E209" s="138" t="s">
        <v>2403</v>
      </c>
      <c r="F209" s="139" t="s">
        <v>2404</v>
      </c>
      <c r="G209" s="140" t="s">
        <v>496</v>
      </c>
      <c r="H209" s="141">
        <v>1</v>
      </c>
      <c r="I209" s="142"/>
      <c r="J209" s="143">
        <f t="shared" si="0"/>
        <v>0</v>
      </c>
      <c r="K209" s="144"/>
      <c r="L209" s="31"/>
      <c r="M209" s="145" t="s">
        <v>1</v>
      </c>
      <c r="N209" s="146" t="s">
        <v>37</v>
      </c>
      <c r="P209" s="147">
        <f t="shared" si="1"/>
        <v>0</v>
      </c>
      <c r="Q209" s="147">
        <v>0.00072</v>
      </c>
      <c r="R209" s="147">
        <f t="shared" si="2"/>
        <v>0.00072</v>
      </c>
      <c r="S209" s="147">
        <v>0</v>
      </c>
      <c r="T209" s="148">
        <f t="shared" si="3"/>
        <v>0</v>
      </c>
      <c r="AR209" s="149" t="s">
        <v>201</v>
      </c>
      <c r="AT209" s="149" t="s">
        <v>197</v>
      </c>
      <c r="AU209" s="149" t="s">
        <v>81</v>
      </c>
      <c r="AY209" s="16" t="s">
        <v>195</v>
      </c>
      <c r="BE209" s="150">
        <f t="shared" si="4"/>
        <v>0</v>
      </c>
      <c r="BF209" s="150">
        <f t="shared" si="5"/>
        <v>0</v>
      </c>
      <c r="BG209" s="150">
        <f t="shared" si="6"/>
        <v>0</v>
      </c>
      <c r="BH209" s="150">
        <f t="shared" si="7"/>
        <v>0</v>
      </c>
      <c r="BI209" s="150">
        <f t="shared" si="8"/>
        <v>0</v>
      </c>
      <c r="BJ209" s="16" t="s">
        <v>79</v>
      </c>
      <c r="BK209" s="150">
        <f t="shared" si="9"/>
        <v>0</v>
      </c>
      <c r="BL209" s="16" t="s">
        <v>201</v>
      </c>
      <c r="BM209" s="149" t="s">
        <v>2405</v>
      </c>
    </row>
    <row r="210" spans="2:65" s="1" customFormat="1" ht="24.2" customHeight="1">
      <c r="B210" s="136"/>
      <c r="C210" s="172" t="s">
        <v>395</v>
      </c>
      <c r="D210" s="172" t="s">
        <v>229</v>
      </c>
      <c r="E210" s="173" t="s">
        <v>2406</v>
      </c>
      <c r="F210" s="174" t="s">
        <v>2407</v>
      </c>
      <c r="G210" s="175" t="s">
        <v>496</v>
      </c>
      <c r="H210" s="176">
        <v>1</v>
      </c>
      <c r="I210" s="177"/>
      <c r="J210" s="178">
        <f t="shared" si="0"/>
        <v>0</v>
      </c>
      <c r="K210" s="179"/>
      <c r="L210" s="180"/>
      <c r="M210" s="181" t="s">
        <v>1</v>
      </c>
      <c r="N210" s="182" t="s">
        <v>37</v>
      </c>
      <c r="P210" s="147">
        <f t="shared" si="1"/>
        <v>0</v>
      </c>
      <c r="Q210" s="147">
        <v>0.0233</v>
      </c>
      <c r="R210" s="147">
        <f t="shared" si="2"/>
        <v>0.0233</v>
      </c>
      <c r="S210" s="147">
        <v>0</v>
      </c>
      <c r="T210" s="148">
        <f t="shared" si="3"/>
        <v>0</v>
      </c>
      <c r="AR210" s="149" t="s">
        <v>233</v>
      </c>
      <c r="AT210" s="149" t="s">
        <v>229</v>
      </c>
      <c r="AU210" s="149" t="s">
        <v>81</v>
      </c>
      <c r="AY210" s="16" t="s">
        <v>195</v>
      </c>
      <c r="BE210" s="150">
        <f t="shared" si="4"/>
        <v>0</v>
      </c>
      <c r="BF210" s="150">
        <f t="shared" si="5"/>
        <v>0</v>
      </c>
      <c r="BG210" s="150">
        <f t="shared" si="6"/>
        <v>0</v>
      </c>
      <c r="BH210" s="150">
        <f t="shared" si="7"/>
        <v>0</v>
      </c>
      <c r="BI210" s="150">
        <f t="shared" si="8"/>
        <v>0</v>
      </c>
      <c r="BJ210" s="16" t="s">
        <v>79</v>
      </c>
      <c r="BK210" s="150">
        <f t="shared" si="9"/>
        <v>0</v>
      </c>
      <c r="BL210" s="16" t="s">
        <v>201</v>
      </c>
      <c r="BM210" s="149" t="s">
        <v>2408</v>
      </c>
    </row>
    <row r="211" spans="2:65" s="1" customFormat="1" ht="24.2" customHeight="1">
      <c r="B211" s="136"/>
      <c r="C211" s="137" t="s">
        <v>401</v>
      </c>
      <c r="D211" s="137" t="s">
        <v>197</v>
      </c>
      <c r="E211" s="138" t="s">
        <v>2409</v>
      </c>
      <c r="F211" s="139" t="s">
        <v>2410</v>
      </c>
      <c r="G211" s="140" t="s">
        <v>496</v>
      </c>
      <c r="H211" s="141">
        <v>1</v>
      </c>
      <c r="I211" s="142"/>
      <c r="J211" s="143">
        <f t="shared" si="0"/>
        <v>0</v>
      </c>
      <c r="K211" s="144"/>
      <c r="L211" s="31"/>
      <c r="M211" s="145" t="s">
        <v>1</v>
      </c>
      <c r="N211" s="146" t="s">
        <v>37</v>
      </c>
      <c r="P211" s="147">
        <f t="shared" si="1"/>
        <v>0</v>
      </c>
      <c r="Q211" s="147">
        <v>0</v>
      </c>
      <c r="R211" s="147">
        <f t="shared" si="2"/>
        <v>0</v>
      </c>
      <c r="S211" s="147">
        <v>0</v>
      </c>
      <c r="T211" s="148">
        <f t="shared" si="3"/>
        <v>0</v>
      </c>
      <c r="AR211" s="149" t="s">
        <v>201</v>
      </c>
      <c r="AT211" s="149" t="s">
        <v>197</v>
      </c>
      <c r="AU211" s="149" t="s">
        <v>81</v>
      </c>
      <c r="AY211" s="16" t="s">
        <v>195</v>
      </c>
      <c r="BE211" s="150">
        <f t="shared" si="4"/>
        <v>0</v>
      </c>
      <c r="BF211" s="150">
        <f t="shared" si="5"/>
        <v>0</v>
      </c>
      <c r="BG211" s="150">
        <f t="shared" si="6"/>
        <v>0</v>
      </c>
      <c r="BH211" s="150">
        <f t="shared" si="7"/>
        <v>0</v>
      </c>
      <c r="BI211" s="150">
        <f t="shared" si="8"/>
        <v>0</v>
      </c>
      <c r="BJ211" s="16" t="s">
        <v>79</v>
      </c>
      <c r="BK211" s="150">
        <f t="shared" si="9"/>
        <v>0</v>
      </c>
      <c r="BL211" s="16" t="s">
        <v>201</v>
      </c>
      <c r="BM211" s="149" t="s">
        <v>2411</v>
      </c>
    </row>
    <row r="212" spans="2:65" s="1" customFormat="1" ht="16.5" customHeight="1">
      <c r="B212" s="136"/>
      <c r="C212" s="137" t="s">
        <v>406</v>
      </c>
      <c r="D212" s="137" t="s">
        <v>197</v>
      </c>
      <c r="E212" s="138" t="s">
        <v>1543</v>
      </c>
      <c r="F212" s="139" t="s">
        <v>1544</v>
      </c>
      <c r="G212" s="140" t="s">
        <v>223</v>
      </c>
      <c r="H212" s="141">
        <v>311.8</v>
      </c>
      <c r="I212" s="142"/>
      <c r="J212" s="143">
        <f t="shared" si="0"/>
        <v>0</v>
      </c>
      <c r="K212" s="144"/>
      <c r="L212" s="31"/>
      <c r="M212" s="145" t="s">
        <v>1</v>
      </c>
      <c r="N212" s="146" t="s">
        <v>37</v>
      </c>
      <c r="P212" s="147">
        <f t="shared" si="1"/>
        <v>0</v>
      </c>
      <c r="Q212" s="147">
        <v>0</v>
      </c>
      <c r="R212" s="147">
        <f t="shared" si="2"/>
        <v>0</v>
      </c>
      <c r="S212" s="147">
        <v>0</v>
      </c>
      <c r="T212" s="148">
        <f t="shared" si="3"/>
        <v>0</v>
      </c>
      <c r="AR212" s="149" t="s">
        <v>201</v>
      </c>
      <c r="AT212" s="149" t="s">
        <v>197</v>
      </c>
      <c r="AU212" s="149" t="s">
        <v>81</v>
      </c>
      <c r="AY212" s="16" t="s">
        <v>195</v>
      </c>
      <c r="BE212" s="150">
        <f t="shared" si="4"/>
        <v>0</v>
      </c>
      <c r="BF212" s="150">
        <f t="shared" si="5"/>
        <v>0</v>
      </c>
      <c r="BG212" s="150">
        <f t="shared" si="6"/>
        <v>0</v>
      </c>
      <c r="BH212" s="150">
        <f t="shared" si="7"/>
        <v>0</v>
      </c>
      <c r="BI212" s="150">
        <f t="shared" si="8"/>
        <v>0</v>
      </c>
      <c r="BJ212" s="16" t="s">
        <v>79</v>
      </c>
      <c r="BK212" s="150">
        <f t="shared" si="9"/>
        <v>0</v>
      </c>
      <c r="BL212" s="16" t="s">
        <v>201</v>
      </c>
      <c r="BM212" s="149" t="s">
        <v>2412</v>
      </c>
    </row>
    <row r="213" spans="2:51" s="12" customFormat="1" ht="12">
      <c r="B213" s="151"/>
      <c r="D213" s="152" t="s">
        <v>203</v>
      </c>
      <c r="E213" s="153" t="s">
        <v>1</v>
      </c>
      <c r="F213" s="154" t="s">
        <v>2413</v>
      </c>
      <c r="H213" s="155">
        <v>311.8</v>
      </c>
      <c r="I213" s="156"/>
      <c r="L213" s="151"/>
      <c r="M213" s="157"/>
      <c r="T213" s="158"/>
      <c r="AT213" s="153" t="s">
        <v>203</v>
      </c>
      <c r="AU213" s="153" t="s">
        <v>81</v>
      </c>
      <c r="AV213" s="12" t="s">
        <v>81</v>
      </c>
      <c r="AW213" s="12" t="s">
        <v>29</v>
      </c>
      <c r="AX213" s="12" t="s">
        <v>72</v>
      </c>
      <c r="AY213" s="153" t="s">
        <v>195</v>
      </c>
    </row>
    <row r="214" spans="2:51" s="13" customFormat="1" ht="12">
      <c r="B214" s="159"/>
      <c r="D214" s="152" t="s">
        <v>203</v>
      </c>
      <c r="E214" s="160" t="s">
        <v>1</v>
      </c>
      <c r="F214" s="161" t="s">
        <v>205</v>
      </c>
      <c r="H214" s="162">
        <v>311.8</v>
      </c>
      <c r="I214" s="163"/>
      <c r="L214" s="159"/>
      <c r="M214" s="164"/>
      <c r="T214" s="165"/>
      <c r="AT214" s="160" t="s">
        <v>203</v>
      </c>
      <c r="AU214" s="160" t="s">
        <v>81</v>
      </c>
      <c r="AV214" s="13" t="s">
        <v>201</v>
      </c>
      <c r="AW214" s="13" t="s">
        <v>29</v>
      </c>
      <c r="AX214" s="13" t="s">
        <v>79</v>
      </c>
      <c r="AY214" s="160" t="s">
        <v>195</v>
      </c>
    </row>
    <row r="215" spans="2:65" s="1" customFormat="1" ht="16.5" customHeight="1">
      <c r="B215" s="136"/>
      <c r="C215" s="137" t="s">
        <v>412</v>
      </c>
      <c r="D215" s="137" t="s">
        <v>197</v>
      </c>
      <c r="E215" s="138" t="s">
        <v>2414</v>
      </c>
      <c r="F215" s="139" t="s">
        <v>2415</v>
      </c>
      <c r="G215" s="140" t="s">
        <v>496</v>
      </c>
      <c r="H215" s="141">
        <v>1</v>
      </c>
      <c r="I215" s="142"/>
      <c r="J215" s="143">
        <f>ROUND(I215*H215,2)</f>
        <v>0</v>
      </c>
      <c r="K215" s="144"/>
      <c r="L215" s="31"/>
      <c r="M215" s="145" t="s">
        <v>1</v>
      </c>
      <c r="N215" s="146" t="s">
        <v>37</v>
      </c>
      <c r="P215" s="147">
        <f>O215*H215</f>
        <v>0</v>
      </c>
      <c r="Q215" s="147">
        <v>2.11676</v>
      </c>
      <c r="R215" s="147">
        <f>Q215*H215</f>
        <v>2.11676</v>
      </c>
      <c r="S215" s="147">
        <v>0</v>
      </c>
      <c r="T215" s="148">
        <f>S215*H215</f>
        <v>0</v>
      </c>
      <c r="AR215" s="149" t="s">
        <v>201</v>
      </c>
      <c r="AT215" s="149" t="s">
        <v>197</v>
      </c>
      <c r="AU215" s="149" t="s">
        <v>81</v>
      </c>
      <c r="AY215" s="16" t="s">
        <v>195</v>
      </c>
      <c r="BE215" s="150">
        <f>IF(N215="základní",J215,0)</f>
        <v>0</v>
      </c>
      <c r="BF215" s="150">
        <f>IF(N215="snížená",J215,0)</f>
        <v>0</v>
      </c>
      <c r="BG215" s="150">
        <f>IF(N215="zákl. přenesená",J215,0)</f>
        <v>0</v>
      </c>
      <c r="BH215" s="150">
        <f>IF(N215="sníž. přenesená",J215,0)</f>
        <v>0</v>
      </c>
      <c r="BI215" s="150">
        <f>IF(N215="nulová",J215,0)</f>
        <v>0</v>
      </c>
      <c r="BJ215" s="16" t="s">
        <v>79</v>
      </c>
      <c r="BK215" s="150">
        <f>ROUND(I215*H215,2)</f>
        <v>0</v>
      </c>
      <c r="BL215" s="16" t="s">
        <v>201</v>
      </c>
      <c r="BM215" s="149" t="s">
        <v>2416</v>
      </c>
    </row>
    <row r="216" spans="2:65" s="1" customFormat="1" ht="16.5" customHeight="1">
      <c r="B216" s="136"/>
      <c r="C216" s="137" t="s">
        <v>417</v>
      </c>
      <c r="D216" s="137" t="s">
        <v>197</v>
      </c>
      <c r="E216" s="138" t="s">
        <v>1559</v>
      </c>
      <c r="F216" s="139" t="s">
        <v>1560</v>
      </c>
      <c r="G216" s="140" t="s">
        <v>223</v>
      </c>
      <c r="H216" s="141">
        <v>311.8</v>
      </c>
      <c r="I216" s="142"/>
      <c r="J216" s="143">
        <f>ROUND(I216*H216,2)</f>
        <v>0</v>
      </c>
      <c r="K216" s="144"/>
      <c r="L216" s="31"/>
      <c r="M216" s="145" t="s">
        <v>1</v>
      </c>
      <c r="N216" s="146" t="s">
        <v>37</v>
      </c>
      <c r="P216" s="147">
        <f>O216*H216</f>
        <v>0</v>
      </c>
      <c r="Q216" s="147">
        <v>0.00019</v>
      </c>
      <c r="R216" s="147">
        <f>Q216*H216</f>
        <v>0.059242</v>
      </c>
      <c r="S216" s="147">
        <v>0</v>
      </c>
      <c r="T216" s="148">
        <f>S216*H216</f>
        <v>0</v>
      </c>
      <c r="AR216" s="149" t="s">
        <v>201</v>
      </c>
      <c r="AT216" s="149" t="s">
        <v>197</v>
      </c>
      <c r="AU216" s="149" t="s">
        <v>81</v>
      </c>
      <c r="AY216" s="16" t="s">
        <v>195</v>
      </c>
      <c r="BE216" s="150">
        <f>IF(N216="základní",J216,0)</f>
        <v>0</v>
      </c>
      <c r="BF216" s="150">
        <f>IF(N216="snížená",J216,0)</f>
        <v>0</v>
      </c>
      <c r="BG216" s="150">
        <f>IF(N216="zákl. přenesená",J216,0)</f>
        <v>0</v>
      </c>
      <c r="BH216" s="150">
        <f>IF(N216="sníž. přenesená",J216,0)</f>
        <v>0</v>
      </c>
      <c r="BI216" s="150">
        <f>IF(N216="nulová",J216,0)</f>
        <v>0</v>
      </c>
      <c r="BJ216" s="16" t="s">
        <v>79</v>
      </c>
      <c r="BK216" s="150">
        <f>ROUND(I216*H216,2)</f>
        <v>0</v>
      </c>
      <c r="BL216" s="16" t="s">
        <v>201</v>
      </c>
      <c r="BM216" s="149" t="s">
        <v>2417</v>
      </c>
    </row>
    <row r="217" spans="2:51" s="14" customFormat="1" ht="12">
      <c r="B217" s="166"/>
      <c r="D217" s="152" t="s">
        <v>203</v>
      </c>
      <c r="E217" s="167" t="s">
        <v>1</v>
      </c>
      <c r="F217" s="168" t="s">
        <v>362</v>
      </c>
      <c r="H217" s="167" t="s">
        <v>1</v>
      </c>
      <c r="I217" s="169"/>
      <c r="L217" s="166"/>
      <c r="M217" s="170"/>
      <c r="T217" s="171"/>
      <c r="AT217" s="167" t="s">
        <v>203</v>
      </c>
      <c r="AU217" s="167" t="s">
        <v>81</v>
      </c>
      <c r="AV217" s="14" t="s">
        <v>79</v>
      </c>
      <c r="AW217" s="14" t="s">
        <v>29</v>
      </c>
      <c r="AX217" s="14" t="s">
        <v>72</v>
      </c>
      <c r="AY217" s="167" t="s">
        <v>195</v>
      </c>
    </row>
    <row r="218" spans="2:51" s="12" customFormat="1" ht="12">
      <c r="B218" s="151"/>
      <c r="D218" s="152" t="s">
        <v>203</v>
      </c>
      <c r="E218" s="153" t="s">
        <v>1</v>
      </c>
      <c r="F218" s="154" t="s">
        <v>2367</v>
      </c>
      <c r="H218" s="155">
        <v>311.8</v>
      </c>
      <c r="I218" s="156"/>
      <c r="L218" s="151"/>
      <c r="M218" s="157"/>
      <c r="T218" s="158"/>
      <c r="AT218" s="153" t="s">
        <v>203</v>
      </c>
      <c r="AU218" s="153" t="s">
        <v>81</v>
      </c>
      <c r="AV218" s="12" t="s">
        <v>81</v>
      </c>
      <c r="AW218" s="12" t="s">
        <v>29</v>
      </c>
      <c r="AX218" s="12" t="s">
        <v>72</v>
      </c>
      <c r="AY218" s="153" t="s">
        <v>195</v>
      </c>
    </row>
    <row r="219" spans="2:51" s="13" customFormat="1" ht="12">
      <c r="B219" s="159"/>
      <c r="D219" s="152" t="s">
        <v>203</v>
      </c>
      <c r="E219" s="160" t="s">
        <v>1</v>
      </c>
      <c r="F219" s="161" t="s">
        <v>205</v>
      </c>
      <c r="H219" s="162">
        <v>311.8</v>
      </c>
      <c r="I219" s="163"/>
      <c r="L219" s="159"/>
      <c r="M219" s="164"/>
      <c r="T219" s="165"/>
      <c r="AT219" s="160" t="s">
        <v>203</v>
      </c>
      <c r="AU219" s="160" t="s">
        <v>81</v>
      </c>
      <c r="AV219" s="13" t="s">
        <v>201</v>
      </c>
      <c r="AW219" s="13" t="s">
        <v>29</v>
      </c>
      <c r="AX219" s="13" t="s">
        <v>79</v>
      </c>
      <c r="AY219" s="160" t="s">
        <v>195</v>
      </c>
    </row>
    <row r="220" spans="2:65" s="1" customFormat="1" ht="21.75" customHeight="1">
      <c r="B220" s="136"/>
      <c r="C220" s="137" t="s">
        <v>423</v>
      </c>
      <c r="D220" s="137" t="s">
        <v>197</v>
      </c>
      <c r="E220" s="138" t="s">
        <v>2418</v>
      </c>
      <c r="F220" s="139" t="s">
        <v>2419</v>
      </c>
      <c r="G220" s="140" t="s">
        <v>223</v>
      </c>
      <c r="H220" s="141">
        <v>311.8</v>
      </c>
      <c r="I220" s="142"/>
      <c r="J220" s="143">
        <f>ROUND(I220*H220,2)</f>
        <v>0</v>
      </c>
      <c r="K220" s="144"/>
      <c r="L220" s="31"/>
      <c r="M220" s="145" t="s">
        <v>1</v>
      </c>
      <c r="N220" s="146" t="s">
        <v>37</v>
      </c>
      <c r="P220" s="147">
        <f>O220*H220</f>
        <v>0</v>
      </c>
      <c r="Q220" s="147">
        <v>9E-05</v>
      </c>
      <c r="R220" s="147">
        <f>Q220*H220</f>
        <v>0.028062000000000004</v>
      </c>
      <c r="S220" s="147">
        <v>0</v>
      </c>
      <c r="T220" s="148">
        <f>S220*H220</f>
        <v>0</v>
      </c>
      <c r="AR220" s="149" t="s">
        <v>201</v>
      </c>
      <c r="AT220" s="149" t="s">
        <v>197</v>
      </c>
      <c r="AU220" s="149" t="s">
        <v>81</v>
      </c>
      <c r="AY220" s="16" t="s">
        <v>195</v>
      </c>
      <c r="BE220" s="150">
        <f>IF(N220="základní",J220,0)</f>
        <v>0</v>
      </c>
      <c r="BF220" s="150">
        <f>IF(N220="snížená",J220,0)</f>
        <v>0</v>
      </c>
      <c r="BG220" s="150">
        <f>IF(N220="zákl. přenesená",J220,0)</f>
        <v>0</v>
      </c>
      <c r="BH220" s="150">
        <f>IF(N220="sníž. přenesená",J220,0)</f>
        <v>0</v>
      </c>
      <c r="BI220" s="150">
        <f>IF(N220="nulová",J220,0)</f>
        <v>0</v>
      </c>
      <c r="BJ220" s="16" t="s">
        <v>79</v>
      </c>
      <c r="BK220" s="150">
        <f>ROUND(I220*H220,2)</f>
        <v>0</v>
      </c>
      <c r="BL220" s="16" t="s">
        <v>201</v>
      </c>
      <c r="BM220" s="149" t="s">
        <v>2420</v>
      </c>
    </row>
    <row r="221" spans="2:51" s="14" customFormat="1" ht="12">
      <c r="B221" s="166"/>
      <c r="D221" s="152" t="s">
        <v>203</v>
      </c>
      <c r="E221" s="167" t="s">
        <v>1</v>
      </c>
      <c r="F221" s="168" t="s">
        <v>362</v>
      </c>
      <c r="H221" s="167" t="s">
        <v>1</v>
      </c>
      <c r="I221" s="169"/>
      <c r="L221" s="166"/>
      <c r="M221" s="170"/>
      <c r="T221" s="171"/>
      <c r="AT221" s="167" t="s">
        <v>203</v>
      </c>
      <c r="AU221" s="167" t="s">
        <v>81</v>
      </c>
      <c r="AV221" s="14" t="s">
        <v>79</v>
      </c>
      <c r="AW221" s="14" t="s">
        <v>29</v>
      </c>
      <c r="AX221" s="14" t="s">
        <v>72</v>
      </c>
      <c r="AY221" s="167" t="s">
        <v>195</v>
      </c>
    </row>
    <row r="222" spans="2:51" s="12" customFormat="1" ht="12">
      <c r="B222" s="151"/>
      <c r="D222" s="152" t="s">
        <v>203</v>
      </c>
      <c r="E222" s="153" t="s">
        <v>1</v>
      </c>
      <c r="F222" s="154" t="s">
        <v>2367</v>
      </c>
      <c r="H222" s="155">
        <v>311.8</v>
      </c>
      <c r="I222" s="156"/>
      <c r="L222" s="151"/>
      <c r="M222" s="157"/>
      <c r="T222" s="158"/>
      <c r="AT222" s="153" t="s">
        <v>203</v>
      </c>
      <c r="AU222" s="153" t="s">
        <v>81</v>
      </c>
      <c r="AV222" s="12" t="s">
        <v>81</v>
      </c>
      <c r="AW222" s="12" t="s">
        <v>29</v>
      </c>
      <c r="AX222" s="12" t="s">
        <v>72</v>
      </c>
      <c r="AY222" s="153" t="s">
        <v>195</v>
      </c>
    </row>
    <row r="223" spans="2:51" s="13" customFormat="1" ht="12">
      <c r="B223" s="159"/>
      <c r="D223" s="152" t="s">
        <v>203</v>
      </c>
      <c r="E223" s="160" t="s">
        <v>1</v>
      </c>
      <c r="F223" s="161" t="s">
        <v>205</v>
      </c>
      <c r="H223" s="162">
        <v>311.8</v>
      </c>
      <c r="I223" s="163"/>
      <c r="L223" s="159"/>
      <c r="M223" s="164"/>
      <c r="T223" s="165"/>
      <c r="AT223" s="160" t="s">
        <v>203</v>
      </c>
      <c r="AU223" s="160" t="s">
        <v>81</v>
      </c>
      <c r="AV223" s="13" t="s">
        <v>201</v>
      </c>
      <c r="AW223" s="13" t="s">
        <v>29</v>
      </c>
      <c r="AX223" s="13" t="s">
        <v>79</v>
      </c>
      <c r="AY223" s="160" t="s">
        <v>195</v>
      </c>
    </row>
    <row r="224" spans="2:63" s="11" customFormat="1" ht="22.9" customHeight="1">
      <c r="B224" s="124"/>
      <c r="D224" s="125" t="s">
        <v>71</v>
      </c>
      <c r="E224" s="134" t="s">
        <v>570</v>
      </c>
      <c r="F224" s="134" t="s">
        <v>571</v>
      </c>
      <c r="I224" s="127"/>
      <c r="J224" s="135">
        <f>BK224</f>
        <v>0</v>
      </c>
      <c r="L224" s="124"/>
      <c r="M224" s="129"/>
      <c r="P224" s="130">
        <f>SUM(P225:P226)</f>
        <v>0</v>
      </c>
      <c r="R224" s="130">
        <f>SUM(R225:R226)</f>
        <v>0</v>
      </c>
      <c r="T224" s="131">
        <f>SUM(T225:T226)</f>
        <v>0</v>
      </c>
      <c r="AR224" s="125" t="s">
        <v>79</v>
      </c>
      <c r="AT224" s="132" t="s">
        <v>71</v>
      </c>
      <c r="AU224" s="132" t="s">
        <v>79</v>
      </c>
      <c r="AY224" s="125" t="s">
        <v>195</v>
      </c>
      <c r="BK224" s="133">
        <f>SUM(BK225:BK226)</f>
        <v>0</v>
      </c>
    </row>
    <row r="225" spans="2:65" s="1" customFormat="1" ht="24.2" customHeight="1">
      <c r="B225" s="136"/>
      <c r="C225" s="137" t="s">
        <v>432</v>
      </c>
      <c r="D225" s="137" t="s">
        <v>197</v>
      </c>
      <c r="E225" s="138" t="s">
        <v>1391</v>
      </c>
      <c r="F225" s="139" t="s">
        <v>1392</v>
      </c>
      <c r="G225" s="140" t="s">
        <v>232</v>
      </c>
      <c r="H225" s="141">
        <v>3.659</v>
      </c>
      <c r="I225" s="142"/>
      <c r="J225" s="143">
        <f>ROUND(I225*H225,2)</f>
        <v>0</v>
      </c>
      <c r="K225" s="144"/>
      <c r="L225" s="31"/>
      <c r="M225" s="145" t="s">
        <v>1</v>
      </c>
      <c r="N225" s="146" t="s">
        <v>37</v>
      </c>
      <c r="P225" s="147">
        <f>O225*H225</f>
        <v>0</v>
      </c>
      <c r="Q225" s="147">
        <v>0</v>
      </c>
      <c r="R225" s="147">
        <f>Q225*H225</f>
        <v>0</v>
      </c>
      <c r="S225" s="147">
        <v>0</v>
      </c>
      <c r="T225" s="148">
        <f>S225*H225</f>
        <v>0</v>
      </c>
      <c r="AR225" s="149" t="s">
        <v>201</v>
      </c>
      <c r="AT225" s="149" t="s">
        <v>197</v>
      </c>
      <c r="AU225" s="149" t="s">
        <v>81</v>
      </c>
      <c r="AY225" s="16" t="s">
        <v>195</v>
      </c>
      <c r="BE225" s="150">
        <f>IF(N225="základní",J225,0)</f>
        <v>0</v>
      </c>
      <c r="BF225" s="150">
        <f>IF(N225="snížená",J225,0)</f>
        <v>0</v>
      </c>
      <c r="BG225" s="150">
        <f>IF(N225="zákl. přenesená",J225,0)</f>
        <v>0</v>
      </c>
      <c r="BH225" s="150">
        <f>IF(N225="sníž. přenesená",J225,0)</f>
        <v>0</v>
      </c>
      <c r="BI225" s="150">
        <f>IF(N225="nulová",J225,0)</f>
        <v>0</v>
      </c>
      <c r="BJ225" s="16" t="s">
        <v>79</v>
      </c>
      <c r="BK225" s="150">
        <f>ROUND(I225*H225,2)</f>
        <v>0</v>
      </c>
      <c r="BL225" s="16" t="s">
        <v>201</v>
      </c>
      <c r="BM225" s="149" t="s">
        <v>2421</v>
      </c>
    </row>
    <row r="226" spans="2:65" s="1" customFormat="1" ht="33" customHeight="1">
      <c r="B226" s="136"/>
      <c r="C226" s="137" t="s">
        <v>436</v>
      </c>
      <c r="D226" s="137" t="s">
        <v>197</v>
      </c>
      <c r="E226" s="138" t="s">
        <v>1394</v>
      </c>
      <c r="F226" s="139" t="s">
        <v>1395</v>
      </c>
      <c r="G226" s="140" t="s">
        <v>232</v>
      </c>
      <c r="H226" s="141">
        <v>3.659</v>
      </c>
      <c r="I226" s="142"/>
      <c r="J226" s="143">
        <f>ROUND(I226*H226,2)</f>
        <v>0</v>
      </c>
      <c r="K226" s="144"/>
      <c r="L226" s="31"/>
      <c r="M226" s="187" t="s">
        <v>1</v>
      </c>
      <c r="N226" s="188" t="s">
        <v>37</v>
      </c>
      <c r="O226" s="189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AR226" s="149" t="s">
        <v>201</v>
      </c>
      <c r="AT226" s="149" t="s">
        <v>197</v>
      </c>
      <c r="AU226" s="149" t="s">
        <v>81</v>
      </c>
      <c r="AY226" s="16" t="s">
        <v>195</v>
      </c>
      <c r="BE226" s="150">
        <f>IF(N226="základní",J226,0)</f>
        <v>0</v>
      </c>
      <c r="BF226" s="150">
        <f>IF(N226="snížená",J226,0)</f>
        <v>0</v>
      </c>
      <c r="BG226" s="150">
        <f>IF(N226="zákl. přenesená",J226,0)</f>
        <v>0</v>
      </c>
      <c r="BH226" s="150">
        <f>IF(N226="sníž. přenesená",J226,0)</f>
        <v>0</v>
      </c>
      <c r="BI226" s="150">
        <f>IF(N226="nulová",J226,0)</f>
        <v>0</v>
      </c>
      <c r="BJ226" s="16" t="s">
        <v>79</v>
      </c>
      <c r="BK226" s="150">
        <f>ROUND(I226*H226,2)</f>
        <v>0</v>
      </c>
      <c r="BL226" s="16" t="s">
        <v>201</v>
      </c>
      <c r="BM226" s="149" t="s">
        <v>2422</v>
      </c>
    </row>
    <row r="227" spans="2:12" s="1" customFormat="1" ht="6.95" customHeight="1">
      <c r="B227" s="43"/>
      <c r="C227" s="44"/>
      <c r="D227" s="44"/>
      <c r="E227" s="44"/>
      <c r="F227" s="44"/>
      <c r="G227" s="44"/>
      <c r="H227" s="44"/>
      <c r="I227" s="44"/>
      <c r="J227" s="44"/>
      <c r="K227" s="44"/>
      <c r="L227" s="31"/>
    </row>
  </sheetData>
  <autoFilter ref="C120:K22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3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126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147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7" t="str">
        <f>'Rekapitulace stavby'!K6</f>
        <v>Kanalizace a ČOV v obci Rpety</v>
      </c>
      <c r="F7" s="238"/>
      <c r="G7" s="238"/>
      <c r="H7" s="238"/>
      <c r="L7" s="19"/>
    </row>
    <row r="8" spans="2:12" s="1" customFormat="1" ht="12" customHeight="1">
      <c r="B8" s="31"/>
      <c r="D8" s="26" t="s">
        <v>148</v>
      </c>
      <c r="L8" s="31"/>
    </row>
    <row r="9" spans="2:12" s="1" customFormat="1" ht="16.5" customHeight="1">
      <c r="B9" s="31"/>
      <c r="E9" s="233" t="s">
        <v>2423</v>
      </c>
      <c r="F9" s="239"/>
      <c r="G9" s="239"/>
      <c r="H9" s="239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>
        <f>'Rekapitulace stavby'!AN8</f>
        <v>45110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23</v>
      </c>
      <c r="I14" s="26" t="s">
        <v>24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25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26</v>
      </c>
      <c r="I17" s="26" t="s">
        <v>24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0" t="str">
        <f>'Rekapitulace stavby'!E14</f>
        <v>Vyplň údaj</v>
      </c>
      <c r="F18" s="224"/>
      <c r="G18" s="224"/>
      <c r="H18" s="224"/>
      <c r="I18" s="26" t="s">
        <v>25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28</v>
      </c>
      <c r="I20" s="26" t="s">
        <v>24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25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30</v>
      </c>
      <c r="I23" s="26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31</v>
      </c>
      <c r="L26" s="31"/>
    </row>
    <row r="27" spans="2:12" s="7" customFormat="1" ht="16.5" customHeight="1">
      <c r="B27" s="93"/>
      <c r="E27" s="228" t="s">
        <v>1</v>
      </c>
      <c r="F27" s="228"/>
      <c r="G27" s="228"/>
      <c r="H27" s="228"/>
      <c r="L27" s="93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4" t="s">
        <v>32</v>
      </c>
      <c r="J30" s="65">
        <f>ROUND(J126,2)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34</v>
      </c>
      <c r="I32" s="34" t="s">
        <v>33</v>
      </c>
      <c r="J32" s="34" t="s">
        <v>35</v>
      </c>
      <c r="L32" s="31"/>
    </row>
    <row r="33" spans="2:12" s="1" customFormat="1" ht="14.45" customHeight="1">
      <c r="B33" s="31"/>
      <c r="D33" s="54" t="s">
        <v>36</v>
      </c>
      <c r="E33" s="26" t="s">
        <v>37</v>
      </c>
      <c r="F33" s="84">
        <f>ROUND((SUM(BE126:BE346)),2)</f>
        <v>0</v>
      </c>
      <c r="I33" s="95">
        <v>0.21</v>
      </c>
      <c r="J33" s="84">
        <f>ROUND(((SUM(BE126:BE346))*I33),2)</f>
        <v>0</v>
      </c>
      <c r="L33" s="31"/>
    </row>
    <row r="34" spans="2:12" s="1" customFormat="1" ht="14.45" customHeight="1">
      <c r="B34" s="31"/>
      <c r="E34" s="26" t="s">
        <v>38</v>
      </c>
      <c r="F34" s="84">
        <f>ROUND((SUM(BF126:BF346)),2)</f>
        <v>0</v>
      </c>
      <c r="I34" s="95">
        <v>0.15</v>
      </c>
      <c r="J34" s="84">
        <f>ROUND(((SUM(BF126:BF346))*I34),2)</f>
        <v>0</v>
      </c>
      <c r="L34" s="31"/>
    </row>
    <row r="35" spans="2:12" s="1" customFormat="1" ht="14.45" customHeight="1" hidden="1">
      <c r="B35" s="31"/>
      <c r="E35" s="26" t="s">
        <v>39</v>
      </c>
      <c r="F35" s="84">
        <f>ROUND((SUM(BG126:BG346)),2)</f>
        <v>0</v>
      </c>
      <c r="I35" s="95">
        <v>0.21</v>
      </c>
      <c r="J35" s="84">
        <f>0</f>
        <v>0</v>
      </c>
      <c r="L35" s="31"/>
    </row>
    <row r="36" spans="2:12" s="1" customFormat="1" ht="14.45" customHeight="1" hidden="1">
      <c r="B36" s="31"/>
      <c r="E36" s="26" t="s">
        <v>40</v>
      </c>
      <c r="F36" s="84">
        <f>ROUND((SUM(BH126:BH346)),2)</f>
        <v>0</v>
      </c>
      <c r="I36" s="95">
        <v>0.15</v>
      </c>
      <c r="J36" s="84">
        <f>0</f>
        <v>0</v>
      </c>
      <c r="L36" s="31"/>
    </row>
    <row r="37" spans="2:12" s="1" customFormat="1" ht="14.45" customHeight="1" hidden="1">
      <c r="B37" s="31"/>
      <c r="E37" s="26" t="s">
        <v>41</v>
      </c>
      <c r="F37" s="84">
        <f>ROUND((SUM(BI126:BI346)),2)</f>
        <v>0</v>
      </c>
      <c r="I37" s="95">
        <v>0</v>
      </c>
      <c r="J37" s="84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6"/>
      <c r="D39" s="97" t="s">
        <v>42</v>
      </c>
      <c r="E39" s="56"/>
      <c r="F39" s="56"/>
      <c r="G39" s="98" t="s">
        <v>43</v>
      </c>
      <c r="H39" s="99" t="s">
        <v>44</v>
      </c>
      <c r="I39" s="56"/>
      <c r="J39" s="100">
        <f>SUM(J30:J37)</f>
        <v>0</v>
      </c>
      <c r="K39" s="101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47</v>
      </c>
      <c r="E61" s="33"/>
      <c r="F61" s="102" t="s">
        <v>48</v>
      </c>
      <c r="G61" s="42" t="s">
        <v>47</v>
      </c>
      <c r="H61" s="33"/>
      <c r="I61" s="33"/>
      <c r="J61" s="103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47</v>
      </c>
      <c r="E76" s="33"/>
      <c r="F76" s="102" t="s">
        <v>48</v>
      </c>
      <c r="G76" s="42" t="s">
        <v>47</v>
      </c>
      <c r="H76" s="33"/>
      <c r="I76" s="33"/>
      <c r="J76" s="103" t="s">
        <v>48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154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7" t="str">
        <f>E7</f>
        <v>Kanalizace a ČOV v obci Rpety</v>
      </c>
      <c r="F85" s="238"/>
      <c r="G85" s="238"/>
      <c r="H85" s="238"/>
      <c r="L85" s="31"/>
    </row>
    <row r="86" spans="2:12" s="1" customFormat="1" ht="12" customHeight="1">
      <c r="B86" s="31"/>
      <c r="C86" s="26" t="s">
        <v>148</v>
      </c>
      <c r="L86" s="31"/>
    </row>
    <row r="87" spans="2:12" s="1" customFormat="1" ht="16.5" customHeight="1">
      <c r="B87" s="31"/>
      <c r="E87" s="233" t="str">
        <f>E9</f>
        <v>04 - SO 04 Čerpací stanice ČS 1</v>
      </c>
      <c r="F87" s="239"/>
      <c r="G87" s="239"/>
      <c r="H87" s="239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>
        <f>IF(J12="","",J12)</f>
        <v>45110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23</v>
      </c>
      <c r="F91" s="24" t="str">
        <f>E15</f>
        <v xml:space="preserve"> </v>
      </c>
      <c r="I91" s="26" t="s">
        <v>28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26</v>
      </c>
      <c r="F92" s="24" t="str">
        <f>IF(E18="","",E18)</f>
        <v>Vyplň údaj</v>
      </c>
      <c r="I92" s="26" t="s">
        <v>30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4" t="s">
        <v>155</v>
      </c>
      <c r="D94" s="96"/>
      <c r="E94" s="96"/>
      <c r="F94" s="96"/>
      <c r="G94" s="96"/>
      <c r="H94" s="96"/>
      <c r="I94" s="96"/>
      <c r="J94" s="105" t="s">
        <v>156</v>
      </c>
      <c r="K94" s="96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6" t="s">
        <v>157</v>
      </c>
      <c r="J96" s="65">
        <f>J126</f>
        <v>0</v>
      </c>
      <c r="L96" s="31"/>
      <c r="AU96" s="16" t="s">
        <v>158</v>
      </c>
    </row>
    <row r="97" spans="2:12" s="8" customFormat="1" ht="24.95" customHeight="1">
      <c r="B97" s="107"/>
      <c r="D97" s="108" t="s">
        <v>159</v>
      </c>
      <c r="E97" s="109"/>
      <c r="F97" s="109"/>
      <c r="G97" s="109"/>
      <c r="H97" s="109"/>
      <c r="I97" s="109"/>
      <c r="J97" s="110">
        <f>J127</f>
        <v>0</v>
      </c>
      <c r="L97" s="107"/>
    </row>
    <row r="98" spans="2:12" s="9" customFormat="1" ht="19.9" customHeight="1">
      <c r="B98" s="111"/>
      <c r="D98" s="112" t="s">
        <v>160</v>
      </c>
      <c r="E98" s="113"/>
      <c r="F98" s="113"/>
      <c r="G98" s="113"/>
      <c r="H98" s="113"/>
      <c r="I98" s="113"/>
      <c r="J98" s="114">
        <f>J128</f>
        <v>0</v>
      </c>
      <c r="L98" s="111"/>
    </row>
    <row r="99" spans="2:12" s="9" customFormat="1" ht="19.9" customHeight="1">
      <c r="B99" s="111"/>
      <c r="D99" s="112" t="s">
        <v>161</v>
      </c>
      <c r="E99" s="113"/>
      <c r="F99" s="113"/>
      <c r="G99" s="113"/>
      <c r="H99" s="113"/>
      <c r="I99" s="113"/>
      <c r="J99" s="114">
        <f>J180</f>
        <v>0</v>
      </c>
      <c r="L99" s="111"/>
    </row>
    <row r="100" spans="2:12" s="9" customFormat="1" ht="19.9" customHeight="1">
      <c r="B100" s="111"/>
      <c r="D100" s="112" t="s">
        <v>162</v>
      </c>
      <c r="E100" s="113"/>
      <c r="F100" s="113"/>
      <c r="G100" s="113"/>
      <c r="H100" s="113"/>
      <c r="I100" s="113"/>
      <c r="J100" s="114">
        <f>J211</f>
        <v>0</v>
      </c>
      <c r="L100" s="111"/>
    </row>
    <row r="101" spans="2:12" s="9" customFormat="1" ht="19.9" customHeight="1">
      <c r="B101" s="111"/>
      <c r="D101" s="112" t="s">
        <v>1610</v>
      </c>
      <c r="E101" s="113"/>
      <c r="F101" s="113"/>
      <c r="G101" s="113"/>
      <c r="H101" s="113"/>
      <c r="I101" s="113"/>
      <c r="J101" s="114">
        <f>J237</f>
        <v>0</v>
      </c>
      <c r="L101" s="111"/>
    </row>
    <row r="102" spans="2:12" s="9" customFormat="1" ht="19.9" customHeight="1">
      <c r="B102" s="111"/>
      <c r="D102" s="112" t="s">
        <v>165</v>
      </c>
      <c r="E102" s="113"/>
      <c r="F102" s="113"/>
      <c r="G102" s="113"/>
      <c r="H102" s="113"/>
      <c r="I102" s="113"/>
      <c r="J102" s="114">
        <f>J266</f>
        <v>0</v>
      </c>
      <c r="L102" s="111"/>
    </row>
    <row r="103" spans="2:12" s="9" customFormat="1" ht="19.9" customHeight="1">
      <c r="B103" s="111"/>
      <c r="D103" s="112" t="s">
        <v>166</v>
      </c>
      <c r="E103" s="113"/>
      <c r="F103" s="113"/>
      <c r="G103" s="113"/>
      <c r="H103" s="113"/>
      <c r="I103" s="113"/>
      <c r="J103" s="114">
        <f>J277</f>
        <v>0</v>
      </c>
      <c r="L103" s="111"/>
    </row>
    <row r="104" spans="2:12" s="9" customFormat="1" ht="19.9" customHeight="1">
      <c r="B104" s="111"/>
      <c r="D104" s="112" t="s">
        <v>167</v>
      </c>
      <c r="E104" s="113"/>
      <c r="F104" s="113"/>
      <c r="G104" s="113"/>
      <c r="H104" s="113"/>
      <c r="I104" s="113"/>
      <c r="J104" s="114">
        <f>J301</f>
        <v>0</v>
      </c>
      <c r="L104" s="111"/>
    </row>
    <row r="105" spans="2:12" s="8" customFormat="1" ht="24.95" customHeight="1">
      <c r="B105" s="107"/>
      <c r="D105" s="108" t="s">
        <v>168</v>
      </c>
      <c r="E105" s="109"/>
      <c r="F105" s="109"/>
      <c r="G105" s="109"/>
      <c r="H105" s="109"/>
      <c r="I105" s="109"/>
      <c r="J105" s="110">
        <f>J303</f>
        <v>0</v>
      </c>
      <c r="L105" s="107"/>
    </row>
    <row r="106" spans="2:12" s="9" customFormat="1" ht="19.9" customHeight="1">
      <c r="B106" s="111"/>
      <c r="D106" s="112" t="s">
        <v>175</v>
      </c>
      <c r="E106" s="113"/>
      <c r="F106" s="113"/>
      <c r="G106" s="113"/>
      <c r="H106" s="113"/>
      <c r="I106" s="113"/>
      <c r="J106" s="114">
        <f>J304</f>
        <v>0</v>
      </c>
      <c r="L106" s="111"/>
    </row>
    <row r="107" spans="2:12" s="1" customFormat="1" ht="21.75" customHeight="1">
      <c r="B107" s="31"/>
      <c r="L107" s="31"/>
    </row>
    <row r="108" spans="2:12" s="1" customFormat="1" ht="6.9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1"/>
    </row>
    <row r="112" spans="2:12" s="1" customFormat="1" ht="6.95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31"/>
    </row>
    <row r="113" spans="2:12" s="1" customFormat="1" ht="24.95" customHeight="1">
      <c r="B113" s="31"/>
      <c r="C113" s="20" t="s">
        <v>180</v>
      </c>
      <c r="L113" s="31"/>
    </row>
    <row r="114" spans="2:12" s="1" customFormat="1" ht="6.95" customHeight="1">
      <c r="B114" s="31"/>
      <c r="L114" s="31"/>
    </row>
    <row r="115" spans="2:12" s="1" customFormat="1" ht="12" customHeight="1">
      <c r="B115" s="31"/>
      <c r="C115" s="26" t="s">
        <v>16</v>
      </c>
      <c r="L115" s="31"/>
    </row>
    <row r="116" spans="2:12" s="1" customFormat="1" ht="16.5" customHeight="1">
      <c r="B116" s="31"/>
      <c r="E116" s="237" t="str">
        <f>E7</f>
        <v>Kanalizace a ČOV v obci Rpety</v>
      </c>
      <c r="F116" s="238"/>
      <c r="G116" s="238"/>
      <c r="H116" s="238"/>
      <c r="L116" s="31"/>
    </row>
    <row r="117" spans="2:12" s="1" customFormat="1" ht="12" customHeight="1">
      <c r="B117" s="31"/>
      <c r="C117" s="26" t="s">
        <v>148</v>
      </c>
      <c r="L117" s="31"/>
    </row>
    <row r="118" spans="2:12" s="1" customFormat="1" ht="16.5" customHeight="1">
      <c r="B118" s="31"/>
      <c r="E118" s="233" t="str">
        <f>E9</f>
        <v>04 - SO 04 Čerpací stanice ČS 1</v>
      </c>
      <c r="F118" s="239"/>
      <c r="G118" s="239"/>
      <c r="H118" s="239"/>
      <c r="L118" s="31"/>
    </row>
    <row r="119" spans="2:12" s="1" customFormat="1" ht="6.95" customHeight="1">
      <c r="B119" s="31"/>
      <c r="L119" s="31"/>
    </row>
    <row r="120" spans="2:12" s="1" customFormat="1" ht="12" customHeight="1">
      <c r="B120" s="31"/>
      <c r="C120" s="26" t="s">
        <v>20</v>
      </c>
      <c r="F120" s="24" t="str">
        <f>F12</f>
        <v xml:space="preserve"> </v>
      </c>
      <c r="I120" s="26" t="s">
        <v>22</v>
      </c>
      <c r="J120" s="51">
        <f>IF(J12="","",J12)</f>
        <v>45110</v>
      </c>
      <c r="L120" s="31"/>
    </row>
    <row r="121" spans="2:12" s="1" customFormat="1" ht="6.95" customHeight="1">
      <c r="B121" s="31"/>
      <c r="L121" s="31"/>
    </row>
    <row r="122" spans="2:12" s="1" customFormat="1" ht="15.2" customHeight="1">
      <c r="B122" s="31"/>
      <c r="C122" s="26" t="s">
        <v>23</v>
      </c>
      <c r="F122" s="24" t="str">
        <f>E15</f>
        <v xml:space="preserve"> </v>
      </c>
      <c r="I122" s="26" t="s">
        <v>28</v>
      </c>
      <c r="J122" s="29" t="str">
        <f>E21</f>
        <v xml:space="preserve"> </v>
      </c>
      <c r="L122" s="31"/>
    </row>
    <row r="123" spans="2:12" s="1" customFormat="1" ht="15.2" customHeight="1">
      <c r="B123" s="31"/>
      <c r="C123" s="26" t="s">
        <v>26</v>
      </c>
      <c r="F123" s="24" t="str">
        <f>IF(E18="","",E18)</f>
        <v>Vyplň údaj</v>
      </c>
      <c r="I123" s="26" t="s">
        <v>30</v>
      </c>
      <c r="J123" s="29" t="str">
        <f>E24</f>
        <v xml:space="preserve"> </v>
      </c>
      <c r="L123" s="31"/>
    </row>
    <row r="124" spans="2:12" s="1" customFormat="1" ht="10.35" customHeight="1">
      <c r="B124" s="31"/>
      <c r="L124" s="31"/>
    </row>
    <row r="125" spans="2:20" s="10" customFormat="1" ht="29.25" customHeight="1">
      <c r="B125" s="115"/>
      <c r="C125" s="116" t="s">
        <v>181</v>
      </c>
      <c r="D125" s="117" t="s">
        <v>57</v>
      </c>
      <c r="E125" s="117" t="s">
        <v>53</v>
      </c>
      <c r="F125" s="117" t="s">
        <v>54</v>
      </c>
      <c r="G125" s="117" t="s">
        <v>182</v>
      </c>
      <c r="H125" s="117" t="s">
        <v>183</v>
      </c>
      <c r="I125" s="117" t="s">
        <v>184</v>
      </c>
      <c r="J125" s="118" t="s">
        <v>156</v>
      </c>
      <c r="K125" s="119" t="s">
        <v>185</v>
      </c>
      <c r="L125" s="115"/>
      <c r="M125" s="58" t="s">
        <v>1</v>
      </c>
      <c r="N125" s="59" t="s">
        <v>36</v>
      </c>
      <c r="O125" s="59" t="s">
        <v>186</v>
      </c>
      <c r="P125" s="59" t="s">
        <v>187</v>
      </c>
      <c r="Q125" s="59" t="s">
        <v>188</v>
      </c>
      <c r="R125" s="59" t="s">
        <v>189</v>
      </c>
      <c r="S125" s="59" t="s">
        <v>190</v>
      </c>
      <c r="T125" s="60" t="s">
        <v>191</v>
      </c>
    </row>
    <row r="126" spans="2:63" s="1" customFormat="1" ht="22.9" customHeight="1">
      <c r="B126" s="31"/>
      <c r="C126" s="63" t="s">
        <v>192</v>
      </c>
      <c r="J126" s="120">
        <f>BK126</f>
        <v>0</v>
      </c>
      <c r="L126" s="31"/>
      <c r="M126" s="61"/>
      <c r="N126" s="52"/>
      <c r="O126" s="52"/>
      <c r="P126" s="121">
        <f>P127+P303</f>
        <v>0</v>
      </c>
      <c r="Q126" s="52"/>
      <c r="R126" s="121">
        <f>R127+R303</f>
        <v>99.10767460999999</v>
      </c>
      <c r="S126" s="52"/>
      <c r="T126" s="122">
        <f>T127+T303</f>
        <v>2.8935999999999997</v>
      </c>
      <c r="AT126" s="16" t="s">
        <v>71</v>
      </c>
      <c r="AU126" s="16" t="s">
        <v>158</v>
      </c>
      <c r="BK126" s="123">
        <f>BK127+BK303</f>
        <v>0</v>
      </c>
    </row>
    <row r="127" spans="2:63" s="11" customFormat="1" ht="25.9" customHeight="1">
      <c r="B127" s="124"/>
      <c r="D127" s="125" t="s">
        <v>71</v>
      </c>
      <c r="E127" s="126" t="s">
        <v>193</v>
      </c>
      <c r="F127" s="126" t="s">
        <v>194</v>
      </c>
      <c r="I127" s="127"/>
      <c r="J127" s="128">
        <f>BK127</f>
        <v>0</v>
      </c>
      <c r="L127" s="124"/>
      <c r="M127" s="129"/>
      <c r="P127" s="130">
        <f>P128+P180+P211+P237+P266+P277+P301</f>
        <v>0</v>
      </c>
      <c r="R127" s="130">
        <f>R128+R180+R211+R237+R266+R277+R301</f>
        <v>99.08397681</v>
      </c>
      <c r="T127" s="131">
        <f>T128+T180+T211+T237+T266+T277+T301</f>
        <v>2.8935999999999997</v>
      </c>
      <c r="AR127" s="125" t="s">
        <v>79</v>
      </c>
      <c r="AT127" s="132" t="s">
        <v>71</v>
      </c>
      <c r="AU127" s="132" t="s">
        <v>72</v>
      </c>
      <c r="AY127" s="125" t="s">
        <v>195</v>
      </c>
      <c r="BK127" s="133">
        <f>BK128+BK180+BK211+BK237+BK266+BK277+BK301</f>
        <v>0</v>
      </c>
    </row>
    <row r="128" spans="2:63" s="11" customFormat="1" ht="22.9" customHeight="1">
      <c r="B128" s="124"/>
      <c r="D128" s="125" t="s">
        <v>71</v>
      </c>
      <c r="E128" s="134" t="s">
        <v>79</v>
      </c>
      <c r="F128" s="134" t="s">
        <v>196</v>
      </c>
      <c r="I128" s="127"/>
      <c r="J128" s="135">
        <f>BK128</f>
        <v>0</v>
      </c>
      <c r="L128" s="124"/>
      <c r="M128" s="129"/>
      <c r="P128" s="130">
        <f>SUM(P129:P179)</f>
        <v>0</v>
      </c>
      <c r="R128" s="130">
        <f>SUM(R129:R179)</f>
        <v>5.701016619999999</v>
      </c>
      <c r="T128" s="131">
        <f>SUM(T129:T179)</f>
        <v>2.84</v>
      </c>
      <c r="AR128" s="125" t="s">
        <v>79</v>
      </c>
      <c r="AT128" s="132" t="s">
        <v>71</v>
      </c>
      <c r="AU128" s="132" t="s">
        <v>79</v>
      </c>
      <c r="AY128" s="125" t="s">
        <v>195</v>
      </c>
      <c r="BK128" s="133">
        <f>SUM(BK129:BK179)</f>
        <v>0</v>
      </c>
    </row>
    <row r="129" spans="2:65" s="1" customFormat="1" ht="16.5" customHeight="1">
      <c r="B129" s="136"/>
      <c r="C129" s="137" t="s">
        <v>79</v>
      </c>
      <c r="D129" s="137" t="s">
        <v>197</v>
      </c>
      <c r="E129" s="138" t="s">
        <v>2424</v>
      </c>
      <c r="F129" s="139" t="s">
        <v>2425</v>
      </c>
      <c r="G129" s="140" t="s">
        <v>288</v>
      </c>
      <c r="H129" s="141">
        <v>8</v>
      </c>
      <c r="I129" s="142"/>
      <c r="J129" s="143">
        <f>ROUND(I129*H129,2)</f>
        <v>0</v>
      </c>
      <c r="K129" s="144"/>
      <c r="L129" s="31"/>
      <c r="M129" s="145" t="s">
        <v>1</v>
      </c>
      <c r="N129" s="146" t="s">
        <v>37</v>
      </c>
      <c r="P129" s="147">
        <f>O129*H129</f>
        <v>0</v>
      </c>
      <c r="Q129" s="147">
        <v>0</v>
      </c>
      <c r="R129" s="147">
        <f>Q129*H129</f>
        <v>0</v>
      </c>
      <c r="S129" s="147">
        <v>0.355</v>
      </c>
      <c r="T129" s="148">
        <f>S129*H129</f>
        <v>2.84</v>
      </c>
      <c r="AR129" s="149" t="s">
        <v>201</v>
      </c>
      <c r="AT129" s="149" t="s">
        <v>197</v>
      </c>
      <c r="AU129" s="149" t="s">
        <v>81</v>
      </c>
      <c r="AY129" s="16" t="s">
        <v>195</v>
      </c>
      <c r="BE129" s="150">
        <f>IF(N129="základní",J129,0)</f>
        <v>0</v>
      </c>
      <c r="BF129" s="150">
        <f>IF(N129="snížená",J129,0)</f>
        <v>0</v>
      </c>
      <c r="BG129" s="150">
        <f>IF(N129="zákl. přenesená",J129,0)</f>
        <v>0</v>
      </c>
      <c r="BH129" s="150">
        <f>IF(N129="sníž. přenesená",J129,0)</f>
        <v>0</v>
      </c>
      <c r="BI129" s="150">
        <f>IF(N129="nulová",J129,0)</f>
        <v>0</v>
      </c>
      <c r="BJ129" s="16" t="s">
        <v>79</v>
      </c>
      <c r="BK129" s="150">
        <f>ROUND(I129*H129,2)</f>
        <v>0</v>
      </c>
      <c r="BL129" s="16" t="s">
        <v>201</v>
      </c>
      <c r="BM129" s="149" t="s">
        <v>2426</v>
      </c>
    </row>
    <row r="130" spans="2:51" s="14" customFormat="1" ht="12">
      <c r="B130" s="166"/>
      <c r="D130" s="152" t="s">
        <v>203</v>
      </c>
      <c r="E130" s="167" t="s">
        <v>1</v>
      </c>
      <c r="F130" s="168" t="s">
        <v>362</v>
      </c>
      <c r="H130" s="167" t="s">
        <v>1</v>
      </c>
      <c r="I130" s="169"/>
      <c r="L130" s="166"/>
      <c r="M130" s="170"/>
      <c r="T130" s="171"/>
      <c r="AT130" s="167" t="s">
        <v>203</v>
      </c>
      <c r="AU130" s="167" t="s">
        <v>81</v>
      </c>
      <c r="AV130" s="14" t="s">
        <v>79</v>
      </c>
      <c r="AW130" s="14" t="s">
        <v>29</v>
      </c>
      <c r="AX130" s="14" t="s">
        <v>72</v>
      </c>
      <c r="AY130" s="167" t="s">
        <v>195</v>
      </c>
    </row>
    <row r="131" spans="2:51" s="14" customFormat="1" ht="12">
      <c r="B131" s="166"/>
      <c r="D131" s="152" t="s">
        <v>203</v>
      </c>
      <c r="E131" s="167" t="s">
        <v>1</v>
      </c>
      <c r="F131" s="168" t="s">
        <v>2427</v>
      </c>
      <c r="H131" s="167" t="s">
        <v>1</v>
      </c>
      <c r="I131" s="169"/>
      <c r="L131" s="166"/>
      <c r="M131" s="170"/>
      <c r="T131" s="171"/>
      <c r="AT131" s="167" t="s">
        <v>203</v>
      </c>
      <c r="AU131" s="167" t="s">
        <v>81</v>
      </c>
      <c r="AV131" s="14" t="s">
        <v>79</v>
      </c>
      <c r="AW131" s="14" t="s">
        <v>29</v>
      </c>
      <c r="AX131" s="14" t="s">
        <v>72</v>
      </c>
      <c r="AY131" s="167" t="s">
        <v>195</v>
      </c>
    </row>
    <row r="132" spans="2:51" s="12" customFormat="1" ht="12">
      <c r="B132" s="151"/>
      <c r="D132" s="152" t="s">
        <v>203</v>
      </c>
      <c r="E132" s="153" t="s">
        <v>1</v>
      </c>
      <c r="F132" s="154" t="s">
        <v>2428</v>
      </c>
      <c r="H132" s="155">
        <v>8</v>
      </c>
      <c r="I132" s="156"/>
      <c r="L132" s="151"/>
      <c r="M132" s="157"/>
      <c r="T132" s="158"/>
      <c r="AT132" s="153" t="s">
        <v>203</v>
      </c>
      <c r="AU132" s="153" t="s">
        <v>81</v>
      </c>
      <c r="AV132" s="12" t="s">
        <v>81</v>
      </c>
      <c r="AW132" s="12" t="s">
        <v>29</v>
      </c>
      <c r="AX132" s="12" t="s">
        <v>72</v>
      </c>
      <c r="AY132" s="153" t="s">
        <v>195</v>
      </c>
    </row>
    <row r="133" spans="2:51" s="13" customFormat="1" ht="12">
      <c r="B133" s="159"/>
      <c r="D133" s="152" t="s">
        <v>203</v>
      </c>
      <c r="E133" s="160" t="s">
        <v>1</v>
      </c>
      <c r="F133" s="161" t="s">
        <v>205</v>
      </c>
      <c r="H133" s="162">
        <v>8</v>
      </c>
      <c r="I133" s="163"/>
      <c r="L133" s="159"/>
      <c r="M133" s="164"/>
      <c r="T133" s="165"/>
      <c r="AT133" s="160" t="s">
        <v>203</v>
      </c>
      <c r="AU133" s="160" t="s">
        <v>81</v>
      </c>
      <c r="AV133" s="13" t="s">
        <v>201</v>
      </c>
      <c r="AW133" s="13" t="s">
        <v>29</v>
      </c>
      <c r="AX133" s="13" t="s">
        <v>79</v>
      </c>
      <c r="AY133" s="160" t="s">
        <v>195</v>
      </c>
    </row>
    <row r="134" spans="2:65" s="1" customFormat="1" ht="24.2" customHeight="1">
      <c r="B134" s="136"/>
      <c r="C134" s="137" t="s">
        <v>81</v>
      </c>
      <c r="D134" s="137" t="s">
        <v>197</v>
      </c>
      <c r="E134" s="138" t="s">
        <v>198</v>
      </c>
      <c r="F134" s="139" t="s">
        <v>199</v>
      </c>
      <c r="G134" s="140" t="s">
        <v>200</v>
      </c>
      <c r="H134" s="141">
        <v>240</v>
      </c>
      <c r="I134" s="142"/>
      <c r="J134" s="143">
        <f>ROUND(I134*H134,2)</f>
        <v>0</v>
      </c>
      <c r="K134" s="144"/>
      <c r="L134" s="31"/>
      <c r="M134" s="145" t="s">
        <v>1</v>
      </c>
      <c r="N134" s="146" t="s">
        <v>37</v>
      </c>
      <c r="P134" s="147">
        <f>O134*H134</f>
        <v>0</v>
      </c>
      <c r="Q134" s="147">
        <v>3E-05</v>
      </c>
      <c r="R134" s="147">
        <f>Q134*H134</f>
        <v>0.0072</v>
      </c>
      <c r="S134" s="147">
        <v>0</v>
      </c>
      <c r="T134" s="148">
        <f>S134*H134</f>
        <v>0</v>
      </c>
      <c r="AR134" s="149" t="s">
        <v>201</v>
      </c>
      <c r="AT134" s="149" t="s">
        <v>197</v>
      </c>
      <c r="AU134" s="149" t="s">
        <v>81</v>
      </c>
      <c r="AY134" s="16" t="s">
        <v>195</v>
      </c>
      <c r="BE134" s="150">
        <f>IF(N134="základní",J134,0)</f>
        <v>0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6" t="s">
        <v>79</v>
      </c>
      <c r="BK134" s="150">
        <f>ROUND(I134*H134,2)</f>
        <v>0</v>
      </c>
      <c r="BL134" s="16" t="s">
        <v>201</v>
      </c>
      <c r="BM134" s="149" t="s">
        <v>2429</v>
      </c>
    </row>
    <row r="135" spans="2:51" s="12" customFormat="1" ht="12">
      <c r="B135" s="151"/>
      <c r="D135" s="152" t="s">
        <v>203</v>
      </c>
      <c r="E135" s="153" t="s">
        <v>1</v>
      </c>
      <c r="F135" s="154" t="s">
        <v>1399</v>
      </c>
      <c r="H135" s="155">
        <v>240</v>
      </c>
      <c r="I135" s="156"/>
      <c r="L135" s="151"/>
      <c r="M135" s="157"/>
      <c r="T135" s="158"/>
      <c r="AT135" s="153" t="s">
        <v>203</v>
      </c>
      <c r="AU135" s="153" t="s">
        <v>81</v>
      </c>
      <c r="AV135" s="12" t="s">
        <v>81</v>
      </c>
      <c r="AW135" s="12" t="s">
        <v>29</v>
      </c>
      <c r="AX135" s="12" t="s">
        <v>72</v>
      </c>
      <c r="AY135" s="153" t="s">
        <v>195</v>
      </c>
    </row>
    <row r="136" spans="2:51" s="13" customFormat="1" ht="12">
      <c r="B136" s="159"/>
      <c r="D136" s="152" t="s">
        <v>203</v>
      </c>
      <c r="E136" s="160" t="s">
        <v>1</v>
      </c>
      <c r="F136" s="161" t="s">
        <v>205</v>
      </c>
      <c r="H136" s="162">
        <v>240</v>
      </c>
      <c r="I136" s="163"/>
      <c r="L136" s="159"/>
      <c r="M136" s="164"/>
      <c r="T136" s="165"/>
      <c r="AT136" s="160" t="s">
        <v>203</v>
      </c>
      <c r="AU136" s="160" t="s">
        <v>81</v>
      </c>
      <c r="AV136" s="13" t="s">
        <v>201</v>
      </c>
      <c r="AW136" s="13" t="s">
        <v>29</v>
      </c>
      <c r="AX136" s="13" t="s">
        <v>79</v>
      </c>
      <c r="AY136" s="160" t="s">
        <v>195</v>
      </c>
    </row>
    <row r="137" spans="2:65" s="1" customFormat="1" ht="24.2" customHeight="1">
      <c r="B137" s="136"/>
      <c r="C137" s="137" t="s">
        <v>89</v>
      </c>
      <c r="D137" s="137" t="s">
        <v>197</v>
      </c>
      <c r="E137" s="138" t="s">
        <v>206</v>
      </c>
      <c r="F137" s="139" t="s">
        <v>207</v>
      </c>
      <c r="G137" s="140" t="s">
        <v>208</v>
      </c>
      <c r="H137" s="141">
        <v>10</v>
      </c>
      <c r="I137" s="142"/>
      <c r="J137" s="143">
        <f>ROUND(I137*H137,2)</f>
        <v>0</v>
      </c>
      <c r="K137" s="144"/>
      <c r="L137" s="31"/>
      <c r="M137" s="145" t="s">
        <v>1</v>
      </c>
      <c r="N137" s="146" t="s">
        <v>37</v>
      </c>
      <c r="P137" s="147">
        <f>O137*H137</f>
        <v>0</v>
      </c>
      <c r="Q137" s="147">
        <v>0</v>
      </c>
      <c r="R137" s="147">
        <f>Q137*H137</f>
        <v>0</v>
      </c>
      <c r="S137" s="147">
        <v>0</v>
      </c>
      <c r="T137" s="148">
        <f>S137*H137</f>
        <v>0</v>
      </c>
      <c r="AR137" s="149" t="s">
        <v>201</v>
      </c>
      <c r="AT137" s="149" t="s">
        <v>197</v>
      </c>
      <c r="AU137" s="149" t="s">
        <v>81</v>
      </c>
      <c r="AY137" s="16" t="s">
        <v>195</v>
      </c>
      <c r="BE137" s="150">
        <f>IF(N137="základní",J137,0)</f>
        <v>0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6" t="s">
        <v>79</v>
      </c>
      <c r="BK137" s="150">
        <f>ROUND(I137*H137,2)</f>
        <v>0</v>
      </c>
      <c r="BL137" s="16" t="s">
        <v>201</v>
      </c>
      <c r="BM137" s="149" t="s">
        <v>2430</v>
      </c>
    </row>
    <row r="138" spans="2:65" s="1" customFormat="1" ht="33" customHeight="1">
      <c r="B138" s="136"/>
      <c r="C138" s="137" t="s">
        <v>201</v>
      </c>
      <c r="D138" s="137" t="s">
        <v>197</v>
      </c>
      <c r="E138" s="138" t="s">
        <v>2431</v>
      </c>
      <c r="F138" s="139" t="s">
        <v>2432</v>
      </c>
      <c r="G138" s="140" t="s">
        <v>212</v>
      </c>
      <c r="H138" s="141">
        <v>14.273</v>
      </c>
      <c r="I138" s="142"/>
      <c r="J138" s="143">
        <f>ROUND(I138*H138,2)</f>
        <v>0</v>
      </c>
      <c r="K138" s="144"/>
      <c r="L138" s="31"/>
      <c r="M138" s="145" t="s">
        <v>1</v>
      </c>
      <c r="N138" s="146" t="s">
        <v>37</v>
      </c>
      <c r="P138" s="147">
        <f>O138*H138</f>
        <v>0</v>
      </c>
      <c r="Q138" s="147">
        <v>0</v>
      </c>
      <c r="R138" s="147">
        <f>Q138*H138</f>
        <v>0</v>
      </c>
      <c r="S138" s="147">
        <v>0</v>
      </c>
      <c r="T138" s="148">
        <f>S138*H138</f>
        <v>0</v>
      </c>
      <c r="AR138" s="149" t="s">
        <v>201</v>
      </c>
      <c r="AT138" s="149" t="s">
        <v>197</v>
      </c>
      <c r="AU138" s="149" t="s">
        <v>81</v>
      </c>
      <c r="AY138" s="16" t="s">
        <v>195</v>
      </c>
      <c r="BE138" s="150">
        <f>IF(N138="základní",J138,0)</f>
        <v>0</v>
      </c>
      <c r="BF138" s="150">
        <f>IF(N138="snížená",J138,0)</f>
        <v>0</v>
      </c>
      <c r="BG138" s="150">
        <f>IF(N138="zákl. přenesená",J138,0)</f>
        <v>0</v>
      </c>
      <c r="BH138" s="150">
        <f>IF(N138="sníž. přenesená",J138,0)</f>
        <v>0</v>
      </c>
      <c r="BI138" s="150">
        <f>IF(N138="nulová",J138,0)</f>
        <v>0</v>
      </c>
      <c r="BJ138" s="16" t="s">
        <v>79</v>
      </c>
      <c r="BK138" s="150">
        <f>ROUND(I138*H138,2)</f>
        <v>0</v>
      </c>
      <c r="BL138" s="16" t="s">
        <v>201</v>
      </c>
      <c r="BM138" s="149" t="s">
        <v>2433</v>
      </c>
    </row>
    <row r="139" spans="2:51" s="14" customFormat="1" ht="12">
      <c r="B139" s="166"/>
      <c r="D139" s="152" t="s">
        <v>203</v>
      </c>
      <c r="E139" s="167" t="s">
        <v>1</v>
      </c>
      <c r="F139" s="168" t="s">
        <v>2434</v>
      </c>
      <c r="H139" s="167" t="s">
        <v>1</v>
      </c>
      <c r="I139" s="169"/>
      <c r="L139" s="166"/>
      <c r="M139" s="170"/>
      <c r="T139" s="171"/>
      <c r="AT139" s="167" t="s">
        <v>203</v>
      </c>
      <c r="AU139" s="167" t="s">
        <v>81</v>
      </c>
      <c r="AV139" s="14" t="s">
        <v>79</v>
      </c>
      <c r="AW139" s="14" t="s">
        <v>29</v>
      </c>
      <c r="AX139" s="14" t="s">
        <v>72</v>
      </c>
      <c r="AY139" s="167" t="s">
        <v>195</v>
      </c>
    </row>
    <row r="140" spans="2:51" s="12" customFormat="1" ht="12">
      <c r="B140" s="151"/>
      <c r="D140" s="152" t="s">
        <v>203</v>
      </c>
      <c r="E140" s="153" t="s">
        <v>1</v>
      </c>
      <c r="F140" s="154" t="s">
        <v>2435</v>
      </c>
      <c r="H140" s="155">
        <v>14.273</v>
      </c>
      <c r="I140" s="156"/>
      <c r="L140" s="151"/>
      <c r="M140" s="157"/>
      <c r="T140" s="158"/>
      <c r="AT140" s="153" t="s">
        <v>203</v>
      </c>
      <c r="AU140" s="153" t="s">
        <v>81</v>
      </c>
      <c r="AV140" s="12" t="s">
        <v>81</v>
      </c>
      <c r="AW140" s="12" t="s">
        <v>29</v>
      </c>
      <c r="AX140" s="12" t="s">
        <v>72</v>
      </c>
      <c r="AY140" s="153" t="s">
        <v>195</v>
      </c>
    </row>
    <row r="141" spans="2:51" s="13" customFormat="1" ht="12">
      <c r="B141" s="159"/>
      <c r="D141" s="152" t="s">
        <v>203</v>
      </c>
      <c r="E141" s="160" t="s">
        <v>1</v>
      </c>
      <c r="F141" s="161" t="s">
        <v>205</v>
      </c>
      <c r="H141" s="162">
        <v>14.273</v>
      </c>
      <c r="I141" s="163"/>
      <c r="L141" s="159"/>
      <c r="M141" s="164"/>
      <c r="T141" s="165"/>
      <c r="AT141" s="160" t="s">
        <v>203</v>
      </c>
      <c r="AU141" s="160" t="s">
        <v>81</v>
      </c>
      <c r="AV141" s="13" t="s">
        <v>201</v>
      </c>
      <c r="AW141" s="13" t="s">
        <v>29</v>
      </c>
      <c r="AX141" s="13" t="s">
        <v>79</v>
      </c>
      <c r="AY141" s="160" t="s">
        <v>195</v>
      </c>
    </row>
    <row r="142" spans="2:65" s="1" customFormat="1" ht="33" customHeight="1">
      <c r="B142" s="136"/>
      <c r="C142" s="137" t="s">
        <v>220</v>
      </c>
      <c r="D142" s="137" t="s">
        <v>197</v>
      </c>
      <c r="E142" s="138" t="s">
        <v>1718</v>
      </c>
      <c r="F142" s="139" t="s">
        <v>1719</v>
      </c>
      <c r="G142" s="140" t="s">
        <v>212</v>
      </c>
      <c r="H142" s="141">
        <v>2.886</v>
      </c>
      <c r="I142" s="142"/>
      <c r="J142" s="143">
        <f>ROUND(I142*H142,2)</f>
        <v>0</v>
      </c>
      <c r="K142" s="144"/>
      <c r="L142" s="31"/>
      <c r="M142" s="145" t="s">
        <v>1</v>
      </c>
      <c r="N142" s="146" t="s">
        <v>37</v>
      </c>
      <c r="P142" s="147">
        <f>O142*H142</f>
        <v>0</v>
      </c>
      <c r="Q142" s="147">
        <v>0</v>
      </c>
      <c r="R142" s="147">
        <f>Q142*H142</f>
        <v>0</v>
      </c>
      <c r="S142" s="147">
        <v>0</v>
      </c>
      <c r="T142" s="148">
        <f>S142*H142</f>
        <v>0</v>
      </c>
      <c r="AR142" s="149" t="s">
        <v>201</v>
      </c>
      <c r="AT142" s="149" t="s">
        <v>197</v>
      </c>
      <c r="AU142" s="149" t="s">
        <v>81</v>
      </c>
      <c r="AY142" s="16" t="s">
        <v>195</v>
      </c>
      <c r="BE142" s="150">
        <f>IF(N142="základní",J142,0)</f>
        <v>0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6" t="s">
        <v>79</v>
      </c>
      <c r="BK142" s="150">
        <f>ROUND(I142*H142,2)</f>
        <v>0</v>
      </c>
      <c r="BL142" s="16" t="s">
        <v>201</v>
      </c>
      <c r="BM142" s="149" t="s">
        <v>2436</v>
      </c>
    </row>
    <row r="143" spans="2:51" s="14" customFormat="1" ht="12">
      <c r="B143" s="166"/>
      <c r="D143" s="152" t="s">
        <v>203</v>
      </c>
      <c r="E143" s="167" t="s">
        <v>1</v>
      </c>
      <c r="F143" s="168" t="s">
        <v>1721</v>
      </c>
      <c r="H143" s="167" t="s">
        <v>1</v>
      </c>
      <c r="I143" s="169"/>
      <c r="L143" s="166"/>
      <c r="M143" s="170"/>
      <c r="T143" s="171"/>
      <c r="AT143" s="167" t="s">
        <v>203</v>
      </c>
      <c r="AU143" s="167" t="s">
        <v>81</v>
      </c>
      <c r="AV143" s="14" t="s">
        <v>79</v>
      </c>
      <c r="AW143" s="14" t="s">
        <v>29</v>
      </c>
      <c r="AX143" s="14" t="s">
        <v>72</v>
      </c>
      <c r="AY143" s="167" t="s">
        <v>195</v>
      </c>
    </row>
    <row r="144" spans="2:51" s="12" customFormat="1" ht="12">
      <c r="B144" s="151"/>
      <c r="D144" s="152" t="s">
        <v>203</v>
      </c>
      <c r="E144" s="153" t="s">
        <v>1</v>
      </c>
      <c r="F144" s="154" t="s">
        <v>2437</v>
      </c>
      <c r="H144" s="155">
        <v>2.43</v>
      </c>
      <c r="I144" s="156"/>
      <c r="L144" s="151"/>
      <c r="M144" s="157"/>
      <c r="T144" s="158"/>
      <c r="AT144" s="153" t="s">
        <v>203</v>
      </c>
      <c r="AU144" s="153" t="s">
        <v>81</v>
      </c>
      <c r="AV144" s="12" t="s">
        <v>81</v>
      </c>
      <c r="AW144" s="12" t="s">
        <v>29</v>
      </c>
      <c r="AX144" s="12" t="s">
        <v>72</v>
      </c>
      <c r="AY144" s="153" t="s">
        <v>195</v>
      </c>
    </row>
    <row r="145" spans="2:51" s="12" customFormat="1" ht="12">
      <c r="B145" s="151"/>
      <c r="D145" s="152" t="s">
        <v>203</v>
      </c>
      <c r="E145" s="153" t="s">
        <v>1</v>
      </c>
      <c r="F145" s="154" t="s">
        <v>2438</v>
      </c>
      <c r="H145" s="155">
        <v>0.456</v>
      </c>
      <c r="I145" s="156"/>
      <c r="L145" s="151"/>
      <c r="M145" s="157"/>
      <c r="T145" s="158"/>
      <c r="AT145" s="153" t="s">
        <v>203</v>
      </c>
      <c r="AU145" s="153" t="s">
        <v>81</v>
      </c>
      <c r="AV145" s="12" t="s">
        <v>81</v>
      </c>
      <c r="AW145" s="12" t="s">
        <v>29</v>
      </c>
      <c r="AX145" s="12" t="s">
        <v>72</v>
      </c>
      <c r="AY145" s="153" t="s">
        <v>195</v>
      </c>
    </row>
    <row r="146" spans="2:51" s="13" customFormat="1" ht="12">
      <c r="B146" s="159"/>
      <c r="D146" s="152" t="s">
        <v>203</v>
      </c>
      <c r="E146" s="160" t="s">
        <v>1</v>
      </c>
      <c r="F146" s="161" t="s">
        <v>205</v>
      </c>
      <c r="H146" s="162">
        <v>2.886</v>
      </c>
      <c r="I146" s="163"/>
      <c r="L146" s="159"/>
      <c r="M146" s="164"/>
      <c r="T146" s="165"/>
      <c r="AT146" s="160" t="s">
        <v>203</v>
      </c>
      <c r="AU146" s="160" t="s">
        <v>81</v>
      </c>
      <c r="AV146" s="13" t="s">
        <v>201</v>
      </c>
      <c r="AW146" s="13" t="s">
        <v>29</v>
      </c>
      <c r="AX146" s="13" t="s">
        <v>79</v>
      </c>
      <c r="AY146" s="160" t="s">
        <v>195</v>
      </c>
    </row>
    <row r="147" spans="2:65" s="1" customFormat="1" ht="24.2" customHeight="1">
      <c r="B147" s="136"/>
      <c r="C147" s="137" t="s">
        <v>228</v>
      </c>
      <c r="D147" s="137" t="s">
        <v>197</v>
      </c>
      <c r="E147" s="138" t="s">
        <v>2439</v>
      </c>
      <c r="F147" s="139" t="s">
        <v>2440</v>
      </c>
      <c r="G147" s="140" t="s">
        <v>212</v>
      </c>
      <c r="H147" s="141">
        <v>62.931</v>
      </c>
      <c r="I147" s="142"/>
      <c r="J147" s="143">
        <f>ROUND(I147*H147,2)</f>
        <v>0</v>
      </c>
      <c r="K147" s="144"/>
      <c r="L147" s="31"/>
      <c r="M147" s="145" t="s">
        <v>1</v>
      </c>
      <c r="N147" s="146" t="s">
        <v>37</v>
      </c>
      <c r="P147" s="147">
        <f>O147*H147</f>
        <v>0</v>
      </c>
      <c r="Q147" s="147">
        <v>0.00414</v>
      </c>
      <c r="R147" s="147">
        <f>Q147*H147</f>
        <v>0.26053434</v>
      </c>
      <c r="S147" s="147">
        <v>0</v>
      </c>
      <c r="T147" s="148">
        <f>S147*H147</f>
        <v>0</v>
      </c>
      <c r="AR147" s="149" t="s">
        <v>201</v>
      </c>
      <c r="AT147" s="149" t="s">
        <v>197</v>
      </c>
      <c r="AU147" s="149" t="s">
        <v>81</v>
      </c>
      <c r="AY147" s="16" t="s">
        <v>195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6" t="s">
        <v>79</v>
      </c>
      <c r="BK147" s="150">
        <f>ROUND(I147*H147,2)</f>
        <v>0</v>
      </c>
      <c r="BL147" s="16" t="s">
        <v>201</v>
      </c>
      <c r="BM147" s="149" t="s">
        <v>2441</v>
      </c>
    </row>
    <row r="148" spans="2:51" s="14" customFormat="1" ht="12">
      <c r="B148" s="166"/>
      <c r="D148" s="152" t="s">
        <v>203</v>
      </c>
      <c r="E148" s="167" t="s">
        <v>1</v>
      </c>
      <c r="F148" s="168" t="s">
        <v>225</v>
      </c>
      <c r="H148" s="167" t="s">
        <v>1</v>
      </c>
      <c r="I148" s="169"/>
      <c r="L148" s="166"/>
      <c r="M148" s="170"/>
      <c r="T148" s="171"/>
      <c r="AT148" s="167" t="s">
        <v>203</v>
      </c>
      <c r="AU148" s="167" t="s">
        <v>81</v>
      </c>
      <c r="AV148" s="14" t="s">
        <v>79</v>
      </c>
      <c r="AW148" s="14" t="s">
        <v>29</v>
      </c>
      <c r="AX148" s="14" t="s">
        <v>72</v>
      </c>
      <c r="AY148" s="167" t="s">
        <v>195</v>
      </c>
    </row>
    <row r="149" spans="2:51" s="12" customFormat="1" ht="12">
      <c r="B149" s="151"/>
      <c r="D149" s="152" t="s">
        <v>203</v>
      </c>
      <c r="E149" s="153" t="s">
        <v>1</v>
      </c>
      <c r="F149" s="154" t="s">
        <v>2442</v>
      </c>
      <c r="H149" s="155">
        <v>62.931</v>
      </c>
      <c r="I149" s="156"/>
      <c r="L149" s="151"/>
      <c r="M149" s="157"/>
      <c r="T149" s="158"/>
      <c r="AT149" s="153" t="s">
        <v>203</v>
      </c>
      <c r="AU149" s="153" t="s">
        <v>81</v>
      </c>
      <c r="AV149" s="12" t="s">
        <v>81</v>
      </c>
      <c r="AW149" s="12" t="s">
        <v>29</v>
      </c>
      <c r="AX149" s="12" t="s">
        <v>72</v>
      </c>
      <c r="AY149" s="153" t="s">
        <v>195</v>
      </c>
    </row>
    <row r="150" spans="2:51" s="13" customFormat="1" ht="12">
      <c r="B150" s="159"/>
      <c r="D150" s="152" t="s">
        <v>203</v>
      </c>
      <c r="E150" s="160" t="s">
        <v>1</v>
      </c>
      <c r="F150" s="161" t="s">
        <v>205</v>
      </c>
      <c r="H150" s="162">
        <v>62.931</v>
      </c>
      <c r="I150" s="163"/>
      <c r="L150" s="159"/>
      <c r="M150" s="164"/>
      <c r="T150" s="165"/>
      <c r="AT150" s="160" t="s">
        <v>203</v>
      </c>
      <c r="AU150" s="160" t="s">
        <v>81</v>
      </c>
      <c r="AV150" s="13" t="s">
        <v>201</v>
      </c>
      <c r="AW150" s="13" t="s">
        <v>29</v>
      </c>
      <c r="AX150" s="13" t="s">
        <v>79</v>
      </c>
      <c r="AY150" s="160" t="s">
        <v>195</v>
      </c>
    </row>
    <row r="151" spans="2:65" s="1" customFormat="1" ht="24.2" customHeight="1">
      <c r="B151" s="136"/>
      <c r="C151" s="137" t="s">
        <v>237</v>
      </c>
      <c r="D151" s="137" t="s">
        <v>197</v>
      </c>
      <c r="E151" s="138" t="s">
        <v>2443</v>
      </c>
      <c r="F151" s="139" t="s">
        <v>2444</v>
      </c>
      <c r="G151" s="140" t="s">
        <v>288</v>
      </c>
      <c r="H151" s="141">
        <v>59.032</v>
      </c>
      <c r="I151" s="142"/>
      <c r="J151" s="143">
        <f>ROUND(I151*H151,2)</f>
        <v>0</v>
      </c>
      <c r="K151" s="144"/>
      <c r="L151" s="31"/>
      <c r="M151" s="145" t="s">
        <v>1</v>
      </c>
      <c r="N151" s="146" t="s">
        <v>37</v>
      </c>
      <c r="P151" s="147">
        <f>O151*H151</f>
        <v>0</v>
      </c>
      <c r="Q151" s="147">
        <v>0.06679</v>
      </c>
      <c r="R151" s="147">
        <f>Q151*H151</f>
        <v>3.94274728</v>
      </c>
      <c r="S151" s="147">
        <v>0</v>
      </c>
      <c r="T151" s="148">
        <f>S151*H151</f>
        <v>0</v>
      </c>
      <c r="AR151" s="149" t="s">
        <v>201</v>
      </c>
      <c r="AT151" s="149" t="s">
        <v>197</v>
      </c>
      <c r="AU151" s="149" t="s">
        <v>81</v>
      </c>
      <c r="AY151" s="16" t="s">
        <v>195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6" t="s">
        <v>79</v>
      </c>
      <c r="BK151" s="150">
        <f>ROUND(I151*H151,2)</f>
        <v>0</v>
      </c>
      <c r="BL151" s="16" t="s">
        <v>201</v>
      </c>
      <c r="BM151" s="149" t="s">
        <v>2445</v>
      </c>
    </row>
    <row r="152" spans="2:51" s="14" customFormat="1" ht="12">
      <c r="B152" s="166"/>
      <c r="D152" s="152" t="s">
        <v>203</v>
      </c>
      <c r="E152" s="167" t="s">
        <v>1</v>
      </c>
      <c r="F152" s="168" t="s">
        <v>225</v>
      </c>
      <c r="H152" s="167" t="s">
        <v>1</v>
      </c>
      <c r="I152" s="169"/>
      <c r="L152" s="166"/>
      <c r="M152" s="170"/>
      <c r="T152" s="171"/>
      <c r="AT152" s="167" t="s">
        <v>203</v>
      </c>
      <c r="AU152" s="167" t="s">
        <v>81</v>
      </c>
      <c r="AV152" s="14" t="s">
        <v>79</v>
      </c>
      <c r="AW152" s="14" t="s">
        <v>29</v>
      </c>
      <c r="AX152" s="14" t="s">
        <v>72</v>
      </c>
      <c r="AY152" s="167" t="s">
        <v>195</v>
      </c>
    </row>
    <row r="153" spans="2:51" s="12" customFormat="1" ht="12">
      <c r="B153" s="151"/>
      <c r="D153" s="152" t="s">
        <v>203</v>
      </c>
      <c r="E153" s="153" t="s">
        <v>1</v>
      </c>
      <c r="F153" s="154" t="s">
        <v>2446</v>
      </c>
      <c r="H153" s="155">
        <v>59.032</v>
      </c>
      <c r="I153" s="156"/>
      <c r="L153" s="151"/>
      <c r="M153" s="157"/>
      <c r="T153" s="158"/>
      <c r="AT153" s="153" t="s">
        <v>203</v>
      </c>
      <c r="AU153" s="153" t="s">
        <v>81</v>
      </c>
      <c r="AV153" s="12" t="s">
        <v>81</v>
      </c>
      <c r="AW153" s="12" t="s">
        <v>29</v>
      </c>
      <c r="AX153" s="12" t="s">
        <v>72</v>
      </c>
      <c r="AY153" s="153" t="s">
        <v>195</v>
      </c>
    </row>
    <row r="154" spans="2:51" s="13" customFormat="1" ht="12">
      <c r="B154" s="159"/>
      <c r="D154" s="152" t="s">
        <v>203</v>
      </c>
      <c r="E154" s="160" t="s">
        <v>1</v>
      </c>
      <c r="F154" s="161" t="s">
        <v>205</v>
      </c>
      <c r="H154" s="162">
        <v>59.032</v>
      </c>
      <c r="I154" s="163"/>
      <c r="L154" s="159"/>
      <c r="M154" s="164"/>
      <c r="T154" s="165"/>
      <c r="AT154" s="160" t="s">
        <v>203</v>
      </c>
      <c r="AU154" s="160" t="s">
        <v>81</v>
      </c>
      <c r="AV154" s="13" t="s">
        <v>201</v>
      </c>
      <c r="AW154" s="13" t="s">
        <v>29</v>
      </c>
      <c r="AX154" s="13" t="s">
        <v>79</v>
      </c>
      <c r="AY154" s="160" t="s">
        <v>195</v>
      </c>
    </row>
    <row r="155" spans="2:65" s="1" customFormat="1" ht="24.2" customHeight="1">
      <c r="B155" s="136"/>
      <c r="C155" s="137" t="s">
        <v>233</v>
      </c>
      <c r="D155" s="137" t="s">
        <v>197</v>
      </c>
      <c r="E155" s="138" t="s">
        <v>2447</v>
      </c>
      <c r="F155" s="139" t="s">
        <v>2448</v>
      </c>
      <c r="G155" s="140" t="s">
        <v>916</v>
      </c>
      <c r="H155" s="141">
        <v>2017.7</v>
      </c>
      <c r="I155" s="142"/>
      <c r="J155" s="143">
        <f>ROUND(I155*H155,2)</f>
        <v>0</v>
      </c>
      <c r="K155" s="144"/>
      <c r="L155" s="31"/>
      <c r="M155" s="145" t="s">
        <v>1</v>
      </c>
      <c r="N155" s="146" t="s">
        <v>37</v>
      </c>
      <c r="P155" s="147">
        <f>O155*H155</f>
        <v>0</v>
      </c>
      <c r="Q155" s="147">
        <v>0.00045</v>
      </c>
      <c r="R155" s="147">
        <f>Q155*H155</f>
        <v>0.907965</v>
      </c>
      <c r="S155" s="147">
        <v>0</v>
      </c>
      <c r="T155" s="148">
        <f>S155*H155</f>
        <v>0</v>
      </c>
      <c r="AR155" s="149" t="s">
        <v>201</v>
      </c>
      <c r="AT155" s="149" t="s">
        <v>197</v>
      </c>
      <c r="AU155" s="149" t="s">
        <v>81</v>
      </c>
      <c r="AY155" s="16" t="s">
        <v>195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6" t="s">
        <v>79</v>
      </c>
      <c r="BK155" s="150">
        <f>ROUND(I155*H155,2)</f>
        <v>0</v>
      </c>
      <c r="BL155" s="16" t="s">
        <v>201</v>
      </c>
      <c r="BM155" s="149" t="s">
        <v>2449</v>
      </c>
    </row>
    <row r="156" spans="2:51" s="14" customFormat="1" ht="12">
      <c r="B156" s="166"/>
      <c r="D156" s="152" t="s">
        <v>203</v>
      </c>
      <c r="E156" s="167" t="s">
        <v>1</v>
      </c>
      <c r="F156" s="168" t="s">
        <v>362</v>
      </c>
      <c r="H156" s="167" t="s">
        <v>1</v>
      </c>
      <c r="I156" s="169"/>
      <c r="L156" s="166"/>
      <c r="M156" s="170"/>
      <c r="T156" s="171"/>
      <c r="AT156" s="167" t="s">
        <v>203</v>
      </c>
      <c r="AU156" s="167" t="s">
        <v>81</v>
      </c>
      <c r="AV156" s="14" t="s">
        <v>79</v>
      </c>
      <c r="AW156" s="14" t="s">
        <v>29</v>
      </c>
      <c r="AX156" s="14" t="s">
        <v>72</v>
      </c>
      <c r="AY156" s="167" t="s">
        <v>195</v>
      </c>
    </row>
    <row r="157" spans="2:51" s="12" customFormat="1" ht="12">
      <c r="B157" s="151"/>
      <c r="D157" s="152" t="s">
        <v>203</v>
      </c>
      <c r="E157" s="153" t="s">
        <v>1</v>
      </c>
      <c r="F157" s="154" t="s">
        <v>2450</v>
      </c>
      <c r="H157" s="155">
        <v>1708.2</v>
      </c>
      <c r="I157" s="156"/>
      <c r="L157" s="151"/>
      <c r="M157" s="157"/>
      <c r="T157" s="158"/>
      <c r="AT157" s="153" t="s">
        <v>203</v>
      </c>
      <c r="AU157" s="153" t="s">
        <v>81</v>
      </c>
      <c r="AV157" s="12" t="s">
        <v>81</v>
      </c>
      <c r="AW157" s="12" t="s">
        <v>29</v>
      </c>
      <c r="AX157" s="12" t="s">
        <v>72</v>
      </c>
      <c r="AY157" s="153" t="s">
        <v>195</v>
      </c>
    </row>
    <row r="158" spans="2:51" s="12" customFormat="1" ht="12">
      <c r="B158" s="151"/>
      <c r="D158" s="152" t="s">
        <v>203</v>
      </c>
      <c r="E158" s="153" t="s">
        <v>1</v>
      </c>
      <c r="F158" s="154" t="s">
        <v>2451</v>
      </c>
      <c r="H158" s="155">
        <v>309.5</v>
      </c>
      <c r="I158" s="156"/>
      <c r="L158" s="151"/>
      <c r="M158" s="157"/>
      <c r="T158" s="158"/>
      <c r="AT158" s="153" t="s">
        <v>203</v>
      </c>
      <c r="AU158" s="153" t="s">
        <v>81</v>
      </c>
      <c r="AV158" s="12" t="s">
        <v>81</v>
      </c>
      <c r="AW158" s="12" t="s">
        <v>29</v>
      </c>
      <c r="AX158" s="12" t="s">
        <v>72</v>
      </c>
      <c r="AY158" s="153" t="s">
        <v>195</v>
      </c>
    </row>
    <row r="159" spans="2:51" s="13" customFormat="1" ht="12">
      <c r="B159" s="159"/>
      <c r="D159" s="152" t="s">
        <v>203</v>
      </c>
      <c r="E159" s="160" t="s">
        <v>1</v>
      </c>
      <c r="F159" s="161" t="s">
        <v>205</v>
      </c>
      <c r="H159" s="162">
        <v>2017.7</v>
      </c>
      <c r="I159" s="163"/>
      <c r="L159" s="159"/>
      <c r="M159" s="164"/>
      <c r="T159" s="165"/>
      <c r="AT159" s="160" t="s">
        <v>203</v>
      </c>
      <c r="AU159" s="160" t="s">
        <v>81</v>
      </c>
      <c r="AV159" s="13" t="s">
        <v>201</v>
      </c>
      <c r="AW159" s="13" t="s">
        <v>29</v>
      </c>
      <c r="AX159" s="13" t="s">
        <v>79</v>
      </c>
      <c r="AY159" s="160" t="s">
        <v>195</v>
      </c>
    </row>
    <row r="160" spans="2:65" s="1" customFormat="1" ht="24.2" customHeight="1">
      <c r="B160" s="136"/>
      <c r="C160" s="137" t="s">
        <v>252</v>
      </c>
      <c r="D160" s="137" t="s">
        <v>197</v>
      </c>
      <c r="E160" s="138" t="s">
        <v>2452</v>
      </c>
      <c r="F160" s="139" t="s">
        <v>2453</v>
      </c>
      <c r="G160" s="140" t="s">
        <v>916</v>
      </c>
      <c r="H160" s="141">
        <v>2017.7</v>
      </c>
      <c r="I160" s="142"/>
      <c r="J160" s="143">
        <f>ROUND(I160*H160,2)</f>
        <v>0</v>
      </c>
      <c r="K160" s="144"/>
      <c r="L160" s="31"/>
      <c r="M160" s="145" t="s">
        <v>1</v>
      </c>
      <c r="N160" s="146" t="s">
        <v>37</v>
      </c>
      <c r="P160" s="147">
        <f>O160*H160</f>
        <v>0</v>
      </c>
      <c r="Q160" s="147">
        <v>0</v>
      </c>
      <c r="R160" s="147">
        <f>Q160*H160</f>
        <v>0</v>
      </c>
      <c r="S160" s="147">
        <v>0</v>
      </c>
      <c r="T160" s="148">
        <f>S160*H160</f>
        <v>0</v>
      </c>
      <c r="AR160" s="149" t="s">
        <v>201</v>
      </c>
      <c r="AT160" s="149" t="s">
        <v>197</v>
      </c>
      <c r="AU160" s="149" t="s">
        <v>81</v>
      </c>
      <c r="AY160" s="16" t="s">
        <v>195</v>
      </c>
      <c r="BE160" s="150">
        <f>IF(N160="základní",J160,0)</f>
        <v>0</v>
      </c>
      <c r="BF160" s="150">
        <f>IF(N160="snížená",J160,0)</f>
        <v>0</v>
      </c>
      <c r="BG160" s="150">
        <f>IF(N160="zákl. přenesená",J160,0)</f>
        <v>0</v>
      </c>
      <c r="BH160" s="150">
        <f>IF(N160="sníž. přenesená",J160,0)</f>
        <v>0</v>
      </c>
      <c r="BI160" s="150">
        <f>IF(N160="nulová",J160,0)</f>
        <v>0</v>
      </c>
      <c r="BJ160" s="16" t="s">
        <v>79</v>
      </c>
      <c r="BK160" s="150">
        <f>ROUND(I160*H160,2)</f>
        <v>0</v>
      </c>
      <c r="BL160" s="16" t="s">
        <v>201</v>
      </c>
      <c r="BM160" s="149" t="s">
        <v>2454</v>
      </c>
    </row>
    <row r="161" spans="2:65" s="1" customFormat="1" ht="24.2" customHeight="1">
      <c r="B161" s="136"/>
      <c r="C161" s="137" t="s">
        <v>258</v>
      </c>
      <c r="D161" s="137" t="s">
        <v>197</v>
      </c>
      <c r="E161" s="138" t="s">
        <v>2455</v>
      </c>
      <c r="F161" s="139" t="s">
        <v>2456</v>
      </c>
      <c r="G161" s="140" t="s">
        <v>916</v>
      </c>
      <c r="H161" s="141">
        <v>444.5</v>
      </c>
      <c r="I161" s="142"/>
      <c r="J161" s="143">
        <f>ROUND(I161*H161,2)</f>
        <v>0</v>
      </c>
      <c r="K161" s="144"/>
      <c r="L161" s="31"/>
      <c r="M161" s="145" t="s">
        <v>1</v>
      </c>
      <c r="N161" s="146" t="s">
        <v>37</v>
      </c>
      <c r="P161" s="147">
        <f>O161*H161</f>
        <v>0</v>
      </c>
      <c r="Q161" s="147">
        <v>0.00026</v>
      </c>
      <c r="R161" s="147">
        <f>Q161*H161</f>
        <v>0.11556999999999999</v>
      </c>
      <c r="S161" s="147">
        <v>0</v>
      </c>
      <c r="T161" s="148">
        <f>S161*H161</f>
        <v>0</v>
      </c>
      <c r="AR161" s="149" t="s">
        <v>201</v>
      </c>
      <c r="AT161" s="149" t="s">
        <v>197</v>
      </c>
      <c r="AU161" s="149" t="s">
        <v>81</v>
      </c>
      <c r="AY161" s="16" t="s">
        <v>195</v>
      </c>
      <c r="BE161" s="150">
        <f>IF(N161="základní",J161,0)</f>
        <v>0</v>
      </c>
      <c r="BF161" s="150">
        <f>IF(N161="snížená",J161,0)</f>
        <v>0</v>
      </c>
      <c r="BG161" s="150">
        <f>IF(N161="zákl. přenesená",J161,0)</f>
        <v>0</v>
      </c>
      <c r="BH161" s="150">
        <f>IF(N161="sníž. přenesená",J161,0)</f>
        <v>0</v>
      </c>
      <c r="BI161" s="150">
        <f>IF(N161="nulová",J161,0)</f>
        <v>0</v>
      </c>
      <c r="BJ161" s="16" t="s">
        <v>79</v>
      </c>
      <c r="BK161" s="150">
        <f>ROUND(I161*H161,2)</f>
        <v>0</v>
      </c>
      <c r="BL161" s="16" t="s">
        <v>201</v>
      </c>
      <c r="BM161" s="149" t="s">
        <v>2457</v>
      </c>
    </row>
    <row r="162" spans="2:51" s="14" customFormat="1" ht="12">
      <c r="B162" s="166"/>
      <c r="D162" s="152" t="s">
        <v>203</v>
      </c>
      <c r="E162" s="167" t="s">
        <v>1</v>
      </c>
      <c r="F162" s="168" t="s">
        <v>2458</v>
      </c>
      <c r="H162" s="167" t="s">
        <v>1</v>
      </c>
      <c r="I162" s="169"/>
      <c r="L162" s="166"/>
      <c r="M162" s="170"/>
      <c r="T162" s="171"/>
      <c r="AT162" s="167" t="s">
        <v>203</v>
      </c>
      <c r="AU162" s="167" t="s">
        <v>81</v>
      </c>
      <c r="AV162" s="14" t="s">
        <v>79</v>
      </c>
      <c r="AW162" s="14" t="s">
        <v>29</v>
      </c>
      <c r="AX162" s="14" t="s">
        <v>72</v>
      </c>
      <c r="AY162" s="167" t="s">
        <v>195</v>
      </c>
    </row>
    <row r="163" spans="2:51" s="12" customFormat="1" ht="12">
      <c r="B163" s="151"/>
      <c r="D163" s="152" t="s">
        <v>203</v>
      </c>
      <c r="E163" s="153" t="s">
        <v>1</v>
      </c>
      <c r="F163" s="154" t="s">
        <v>2459</v>
      </c>
      <c r="H163" s="155">
        <v>444.5</v>
      </c>
      <c r="I163" s="156"/>
      <c r="L163" s="151"/>
      <c r="M163" s="157"/>
      <c r="T163" s="158"/>
      <c r="AT163" s="153" t="s">
        <v>203</v>
      </c>
      <c r="AU163" s="153" t="s">
        <v>81</v>
      </c>
      <c r="AV163" s="12" t="s">
        <v>81</v>
      </c>
      <c r="AW163" s="12" t="s">
        <v>29</v>
      </c>
      <c r="AX163" s="12" t="s">
        <v>72</v>
      </c>
      <c r="AY163" s="153" t="s">
        <v>195</v>
      </c>
    </row>
    <row r="164" spans="2:51" s="13" customFormat="1" ht="12">
      <c r="B164" s="159"/>
      <c r="D164" s="152" t="s">
        <v>203</v>
      </c>
      <c r="E164" s="160" t="s">
        <v>1</v>
      </c>
      <c r="F164" s="161" t="s">
        <v>205</v>
      </c>
      <c r="H164" s="162">
        <v>444.5</v>
      </c>
      <c r="I164" s="163"/>
      <c r="L164" s="159"/>
      <c r="M164" s="164"/>
      <c r="T164" s="165"/>
      <c r="AT164" s="160" t="s">
        <v>203</v>
      </c>
      <c r="AU164" s="160" t="s">
        <v>81</v>
      </c>
      <c r="AV164" s="13" t="s">
        <v>201</v>
      </c>
      <c r="AW164" s="13" t="s">
        <v>29</v>
      </c>
      <c r="AX164" s="13" t="s">
        <v>79</v>
      </c>
      <c r="AY164" s="160" t="s">
        <v>195</v>
      </c>
    </row>
    <row r="165" spans="2:65" s="1" customFormat="1" ht="24.2" customHeight="1">
      <c r="B165" s="136"/>
      <c r="C165" s="172" t="s">
        <v>264</v>
      </c>
      <c r="D165" s="172" t="s">
        <v>229</v>
      </c>
      <c r="E165" s="173" t="s">
        <v>2460</v>
      </c>
      <c r="F165" s="174" t="s">
        <v>2461</v>
      </c>
      <c r="G165" s="175" t="s">
        <v>232</v>
      </c>
      <c r="H165" s="176">
        <v>0.467</v>
      </c>
      <c r="I165" s="177"/>
      <c r="J165" s="178">
        <f>ROUND(I165*H165,2)</f>
        <v>0</v>
      </c>
      <c r="K165" s="179"/>
      <c r="L165" s="180"/>
      <c r="M165" s="181" t="s">
        <v>1</v>
      </c>
      <c r="N165" s="182" t="s">
        <v>37</v>
      </c>
      <c r="P165" s="147">
        <f>O165*H165</f>
        <v>0</v>
      </c>
      <c r="Q165" s="147">
        <v>1</v>
      </c>
      <c r="R165" s="147">
        <f>Q165*H165</f>
        <v>0.467</v>
      </c>
      <c r="S165" s="147">
        <v>0</v>
      </c>
      <c r="T165" s="148">
        <f>S165*H165</f>
        <v>0</v>
      </c>
      <c r="AR165" s="149" t="s">
        <v>233</v>
      </c>
      <c r="AT165" s="149" t="s">
        <v>229</v>
      </c>
      <c r="AU165" s="149" t="s">
        <v>81</v>
      </c>
      <c r="AY165" s="16" t="s">
        <v>195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6" t="s">
        <v>79</v>
      </c>
      <c r="BK165" s="150">
        <f>ROUND(I165*H165,2)</f>
        <v>0</v>
      </c>
      <c r="BL165" s="16" t="s">
        <v>201</v>
      </c>
      <c r="BM165" s="149" t="s">
        <v>2462</v>
      </c>
    </row>
    <row r="166" spans="2:51" s="12" customFormat="1" ht="12">
      <c r="B166" s="151"/>
      <c r="D166" s="152" t="s">
        <v>203</v>
      </c>
      <c r="E166" s="153" t="s">
        <v>1</v>
      </c>
      <c r="F166" s="154" t="s">
        <v>2463</v>
      </c>
      <c r="H166" s="155">
        <v>0.445</v>
      </c>
      <c r="I166" s="156"/>
      <c r="L166" s="151"/>
      <c r="M166" s="157"/>
      <c r="T166" s="158"/>
      <c r="AT166" s="153" t="s">
        <v>203</v>
      </c>
      <c r="AU166" s="153" t="s">
        <v>81</v>
      </c>
      <c r="AV166" s="12" t="s">
        <v>81</v>
      </c>
      <c r="AW166" s="12" t="s">
        <v>29</v>
      </c>
      <c r="AX166" s="12" t="s">
        <v>72</v>
      </c>
      <c r="AY166" s="153" t="s">
        <v>195</v>
      </c>
    </row>
    <row r="167" spans="2:51" s="13" customFormat="1" ht="12">
      <c r="B167" s="159"/>
      <c r="D167" s="152" t="s">
        <v>203</v>
      </c>
      <c r="E167" s="160" t="s">
        <v>1</v>
      </c>
      <c r="F167" s="161" t="s">
        <v>205</v>
      </c>
      <c r="H167" s="162">
        <v>0.445</v>
      </c>
      <c r="I167" s="163"/>
      <c r="L167" s="159"/>
      <c r="M167" s="164"/>
      <c r="T167" s="165"/>
      <c r="AT167" s="160" t="s">
        <v>203</v>
      </c>
      <c r="AU167" s="160" t="s">
        <v>81</v>
      </c>
      <c r="AV167" s="13" t="s">
        <v>201</v>
      </c>
      <c r="AW167" s="13" t="s">
        <v>29</v>
      </c>
      <c r="AX167" s="13" t="s">
        <v>79</v>
      </c>
      <c r="AY167" s="160" t="s">
        <v>195</v>
      </c>
    </row>
    <row r="168" spans="2:51" s="12" customFormat="1" ht="12">
      <c r="B168" s="151"/>
      <c r="D168" s="152" t="s">
        <v>203</v>
      </c>
      <c r="F168" s="154" t="s">
        <v>2464</v>
      </c>
      <c r="H168" s="155">
        <v>0.467</v>
      </c>
      <c r="I168" s="156"/>
      <c r="L168" s="151"/>
      <c r="M168" s="157"/>
      <c r="T168" s="158"/>
      <c r="AT168" s="153" t="s">
        <v>203</v>
      </c>
      <c r="AU168" s="153" t="s">
        <v>81</v>
      </c>
      <c r="AV168" s="12" t="s">
        <v>81</v>
      </c>
      <c r="AW168" s="12" t="s">
        <v>3</v>
      </c>
      <c r="AX168" s="12" t="s">
        <v>79</v>
      </c>
      <c r="AY168" s="153" t="s">
        <v>195</v>
      </c>
    </row>
    <row r="169" spans="2:65" s="1" customFormat="1" ht="37.9" customHeight="1">
      <c r="B169" s="136"/>
      <c r="C169" s="137" t="s">
        <v>270</v>
      </c>
      <c r="D169" s="137" t="s">
        <v>197</v>
      </c>
      <c r="E169" s="138" t="s">
        <v>307</v>
      </c>
      <c r="F169" s="139" t="s">
        <v>308</v>
      </c>
      <c r="G169" s="140" t="s">
        <v>212</v>
      </c>
      <c r="H169" s="141">
        <v>80.09</v>
      </c>
      <c r="I169" s="142"/>
      <c r="J169" s="143">
        <f>ROUND(I169*H169,2)</f>
        <v>0</v>
      </c>
      <c r="K169" s="144"/>
      <c r="L169" s="31"/>
      <c r="M169" s="145" t="s">
        <v>1</v>
      </c>
      <c r="N169" s="146" t="s">
        <v>37</v>
      </c>
      <c r="P169" s="147">
        <f>O169*H169</f>
        <v>0</v>
      </c>
      <c r="Q169" s="147">
        <v>0</v>
      </c>
      <c r="R169" s="147">
        <f>Q169*H169</f>
        <v>0</v>
      </c>
      <c r="S169" s="147">
        <v>0</v>
      </c>
      <c r="T169" s="148">
        <f>S169*H169</f>
        <v>0</v>
      </c>
      <c r="AR169" s="149" t="s">
        <v>201</v>
      </c>
      <c r="AT169" s="149" t="s">
        <v>197</v>
      </c>
      <c r="AU169" s="149" t="s">
        <v>81</v>
      </c>
      <c r="AY169" s="16" t="s">
        <v>195</v>
      </c>
      <c r="BE169" s="150">
        <f>IF(N169="základní",J169,0)</f>
        <v>0</v>
      </c>
      <c r="BF169" s="150">
        <f>IF(N169="snížená",J169,0)</f>
        <v>0</v>
      </c>
      <c r="BG169" s="150">
        <f>IF(N169="zákl. přenesená",J169,0)</f>
        <v>0</v>
      </c>
      <c r="BH169" s="150">
        <f>IF(N169="sníž. přenesená",J169,0)</f>
        <v>0</v>
      </c>
      <c r="BI169" s="150">
        <f>IF(N169="nulová",J169,0)</f>
        <v>0</v>
      </c>
      <c r="BJ169" s="16" t="s">
        <v>79</v>
      </c>
      <c r="BK169" s="150">
        <f>ROUND(I169*H169,2)</f>
        <v>0</v>
      </c>
      <c r="BL169" s="16" t="s">
        <v>201</v>
      </c>
      <c r="BM169" s="149" t="s">
        <v>2465</v>
      </c>
    </row>
    <row r="170" spans="2:51" s="12" customFormat="1" ht="12">
      <c r="B170" s="151"/>
      <c r="D170" s="152" t="s">
        <v>203</v>
      </c>
      <c r="E170" s="153" t="s">
        <v>1</v>
      </c>
      <c r="F170" s="154" t="s">
        <v>2466</v>
      </c>
      <c r="H170" s="155">
        <v>80.09</v>
      </c>
      <c r="I170" s="156"/>
      <c r="L170" s="151"/>
      <c r="M170" s="157"/>
      <c r="T170" s="158"/>
      <c r="AT170" s="153" t="s">
        <v>203</v>
      </c>
      <c r="AU170" s="153" t="s">
        <v>81</v>
      </c>
      <c r="AV170" s="12" t="s">
        <v>81</v>
      </c>
      <c r="AW170" s="12" t="s">
        <v>29</v>
      </c>
      <c r="AX170" s="12" t="s">
        <v>72</v>
      </c>
      <c r="AY170" s="153" t="s">
        <v>195</v>
      </c>
    </row>
    <row r="171" spans="2:51" s="13" customFormat="1" ht="12">
      <c r="B171" s="159"/>
      <c r="D171" s="152" t="s">
        <v>203</v>
      </c>
      <c r="E171" s="160" t="s">
        <v>1</v>
      </c>
      <c r="F171" s="161" t="s">
        <v>205</v>
      </c>
      <c r="H171" s="162">
        <v>80.09</v>
      </c>
      <c r="I171" s="163"/>
      <c r="L171" s="159"/>
      <c r="M171" s="164"/>
      <c r="T171" s="165"/>
      <c r="AT171" s="160" t="s">
        <v>203</v>
      </c>
      <c r="AU171" s="160" t="s">
        <v>81</v>
      </c>
      <c r="AV171" s="13" t="s">
        <v>201</v>
      </c>
      <c r="AW171" s="13" t="s">
        <v>29</v>
      </c>
      <c r="AX171" s="13" t="s">
        <v>79</v>
      </c>
      <c r="AY171" s="160" t="s">
        <v>195</v>
      </c>
    </row>
    <row r="172" spans="2:65" s="1" customFormat="1" ht="33" customHeight="1">
      <c r="B172" s="136"/>
      <c r="C172" s="137" t="s">
        <v>275</v>
      </c>
      <c r="D172" s="137" t="s">
        <v>197</v>
      </c>
      <c r="E172" s="138" t="s">
        <v>331</v>
      </c>
      <c r="F172" s="139" t="s">
        <v>332</v>
      </c>
      <c r="G172" s="140" t="s">
        <v>232</v>
      </c>
      <c r="H172" s="141">
        <v>432.486</v>
      </c>
      <c r="I172" s="142"/>
      <c r="J172" s="143">
        <f>ROUND(I172*H172,2)</f>
        <v>0</v>
      </c>
      <c r="K172" s="144"/>
      <c r="L172" s="31"/>
      <c r="M172" s="145" t="s">
        <v>1</v>
      </c>
      <c r="N172" s="146" t="s">
        <v>37</v>
      </c>
      <c r="P172" s="147">
        <f>O172*H172</f>
        <v>0</v>
      </c>
      <c r="Q172" s="147">
        <v>0</v>
      </c>
      <c r="R172" s="147">
        <f>Q172*H172</f>
        <v>0</v>
      </c>
      <c r="S172" s="147">
        <v>0</v>
      </c>
      <c r="T172" s="148">
        <f>S172*H172</f>
        <v>0</v>
      </c>
      <c r="AR172" s="149" t="s">
        <v>201</v>
      </c>
      <c r="AT172" s="149" t="s">
        <v>197</v>
      </c>
      <c r="AU172" s="149" t="s">
        <v>81</v>
      </c>
      <c r="AY172" s="16" t="s">
        <v>195</v>
      </c>
      <c r="BE172" s="150">
        <f>IF(N172="základní",J172,0)</f>
        <v>0</v>
      </c>
      <c r="BF172" s="150">
        <f>IF(N172="snížená",J172,0)</f>
        <v>0</v>
      </c>
      <c r="BG172" s="150">
        <f>IF(N172="zákl. přenesená",J172,0)</f>
        <v>0</v>
      </c>
      <c r="BH172" s="150">
        <f>IF(N172="sníž. přenesená",J172,0)</f>
        <v>0</v>
      </c>
      <c r="BI172" s="150">
        <f>IF(N172="nulová",J172,0)</f>
        <v>0</v>
      </c>
      <c r="BJ172" s="16" t="s">
        <v>79</v>
      </c>
      <c r="BK172" s="150">
        <f>ROUND(I172*H172,2)</f>
        <v>0</v>
      </c>
      <c r="BL172" s="16" t="s">
        <v>201</v>
      </c>
      <c r="BM172" s="149" t="s">
        <v>2467</v>
      </c>
    </row>
    <row r="173" spans="2:51" s="12" customFormat="1" ht="12">
      <c r="B173" s="151"/>
      <c r="D173" s="152" t="s">
        <v>203</v>
      </c>
      <c r="E173" s="153" t="s">
        <v>1</v>
      </c>
      <c r="F173" s="154" t="s">
        <v>2468</v>
      </c>
      <c r="H173" s="155">
        <v>144.162</v>
      </c>
      <c r="I173" s="156"/>
      <c r="L173" s="151"/>
      <c r="M173" s="157"/>
      <c r="T173" s="158"/>
      <c r="AT173" s="153" t="s">
        <v>203</v>
      </c>
      <c r="AU173" s="153" t="s">
        <v>81</v>
      </c>
      <c r="AV173" s="12" t="s">
        <v>81</v>
      </c>
      <c r="AW173" s="12" t="s">
        <v>29</v>
      </c>
      <c r="AX173" s="12" t="s">
        <v>72</v>
      </c>
      <c r="AY173" s="153" t="s">
        <v>195</v>
      </c>
    </row>
    <row r="174" spans="2:51" s="13" customFormat="1" ht="12">
      <c r="B174" s="159"/>
      <c r="D174" s="152" t="s">
        <v>203</v>
      </c>
      <c r="E174" s="160" t="s">
        <v>1</v>
      </c>
      <c r="F174" s="161" t="s">
        <v>205</v>
      </c>
      <c r="H174" s="162">
        <v>144.162</v>
      </c>
      <c r="I174" s="163"/>
      <c r="L174" s="159"/>
      <c r="M174" s="164"/>
      <c r="T174" s="165"/>
      <c r="AT174" s="160" t="s">
        <v>203</v>
      </c>
      <c r="AU174" s="160" t="s">
        <v>81</v>
      </c>
      <c r="AV174" s="13" t="s">
        <v>201</v>
      </c>
      <c r="AW174" s="13" t="s">
        <v>29</v>
      </c>
      <c r="AX174" s="13" t="s">
        <v>79</v>
      </c>
      <c r="AY174" s="160" t="s">
        <v>195</v>
      </c>
    </row>
    <row r="175" spans="2:51" s="12" customFormat="1" ht="12">
      <c r="B175" s="151"/>
      <c r="D175" s="152" t="s">
        <v>203</v>
      </c>
      <c r="F175" s="154" t="s">
        <v>2469</v>
      </c>
      <c r="H175" s="155">
        <v>432.486</v>
      </c>
      <c r="I175" s="156"/>
      <c r="L175" s="151"/>
      <c r="M175" s="157"/>
      <c r="T175" s="158"/>
      <c r="AT175" s="153" t="s">
        <v>203</v>
      </c>
      <c r="AU175" s="153" t="s">
        <v>81</v>
      </c>
      <c r="AV175" s="12" t="s">
        <v>81</v>
      </c>
      <c r="AW175" s="12" t="s">
        <v>3</v>
      </c>
      <c r="AX175" s="12" t="s">
        <v>79</v>
      </c>
      <c r="AY175" s="153" t="s">
        <v>195</v>
      </c>
    </row>
    <row r="176" spans="2:65" s="1" customFormat="1" ht="24.2" customHeight="1">
      <c r="B176" s="136"/>
      <c r="C176" s="137" t="s">
        <v>280</v>
      </c>
      <c r="D176" s="137" t="s">
        <v>197</v>
      </c>
      <c r="E176" s="138" t="s">
        <v>2470</v>
      </c>
      <c r="F176" s="139" t="s">
        <v>2471</v>
      </c>
      <c r="G176" s="140" t="s">
        <v>288</v>
      </c>
      <c r="H176" s="141">
        <v>88.65</v>
      </c>
      <c r="I176" s="142"/>
      <c r="J176" s="143">
        <f>ROUND(I176*H176,2)</f>
        <v>0</v>
      </c>
      <c r="K176" s="144"/>
      <c r="L176" s="31"/>
      <c r="M176" s="145" t="s">
        <v>1</v>
      </c>
      <c r="N176" s="146" t="s">
        <v>37</v>
      </c>
      <c r="P176" s="147">
        <f>O176*H176</f>
        <v>0</v>
      </c>
      <c r="Q176" s="147">
        <v>0</v>
      </c>
      <c r="R176" s="147">
        <f>Q176*H176</f>
        <v>0</v>
      </c>
      <c r="S176" s="147">
        <v>0</v>
      </c>
      <c r="T176" s="148">
        <f>S176*H176</f>
        <v>0</v>
      </c>
      <c r="AR176" s="149" t="s">
        <v>201</v>
      </c>
      <c r="AT176" s="149" t="s">
        <v>197</v>
      </c>
      <c r="AU176" s="149" t="s">
        <v>81</v>
      </c>
      <c r="AY176" s="16" t="s">
        <v>195</v>
      </c>
      <c r="BE176" s="150">
        <f>IF(N176="základní",J176,0)</f>
        <v>0</v>
      </c>
      <c r="BF176" s="150">
        <f>IF(N176="snížená",J176,0)</f>
        <v>0</v>
      </c>
      <c r="BG176" s="150">
        <f>IF(N176="zákl. přenesená",J176,0)</f>
        <v>0</v>
      </c>
      <c r="BH176" s="150">
        <f>IF(N176="sníž. přenesená",J176,0)</f>
        <v>0</v>
      </c>
      <c r="BI176" s="150">
        <f>IF(N176="nulová",J176,0)</f>
        <v>0</v>
      </c>
      <c r="BJ176" s="16" t="s">
        <v>79</v>
      </c>
      <c r="BK176" s="150">
        <f>ROUND(I176*H176,2)</f>
        <v>0</v>
      </c>
      <c r="BL176" s="16" t="s">
        <v>201</v>
      </c>
      <c r="BM176" s="149" t="s">
        <v>2472</v>
      </c>
    </row>
    <row r="177" spans="2:51" s="12" customFormat="1" ht="12">
      <c r="B177" s="151"/>
      <c r="D177" s="152" t="s">
        <v>203</v>
      </c>
      <c r="E177" s="153" t="s">
        <v>1</v>
      </c>
      <c r="F177" s="154" t="s">
        <v>2473</v>
      </c>
      <c r="H177" s="155">
        <v>9.75</v>
      </c>
      <c r="I177" s="156"/>
      <c r="L177" s="151"/>
      <c r="M177" s="157"/>
      <c r="T177" s="158"/>
      <c r="AT177" s="153" t="s">
        <v>203</v>
      </c>
      <c r="AU177" s="153" t="s">
        <v>81</v>
      </c>
      <c r="AV177" s="12" t="s">
        <v>81</v>
      </c>
      <c r="AW177" s="12" t="s">
        <v>29</v>
      </c>
      <c r="AX177" s="12" t="s">
        <v>72</v>
      </c>
      <c r="AY177" s="153" t="s">
        <v>195</v>
      </c>
    </row>
    <row r="178" spans="2:51" s="12" customFormat="1" ht="12">
      <c r="B178" s="151"/>
      <c r="D178" s="152" t="s">
        <v>203</v>
      </c>
      <c r="E178" s="153" t="s">
        <v>1</v>
      </c>
      <c r="F178" s="154" t="s">
        <v>2474</v>
      </c>
      <c r="H178" s="155">
        <v>78.9</v>
      </c>
      <c r="I178" s="156"/>
      <c r="L178" s="151"/>
      <c r="M178" s="157"/>
      <c r="T178" s="158"/>
      <c r="AT178" s="153" t="s">
        <v>203</v>
      </c>
      <c r="AU178" s="153" t="s">
        <v>81</v>
      </c>
      <c r="AV178" s="12" t="s">
        <v>81</v>
      </c>
      <c r="AW178" s="12" t="s">
        <v>29</v>
      </c>
      <c r="AX178" s="12" t="s">
        <v>72</v>
      </c>
      <c r="AY178" s="153" t="s">
        <v>195</v>
      </c>
    </row>
    <row r="179" spans="2:51" s="13" customFormat="1" ht="12">
      <c r="B179" s="159"/>
      <c r="D179" s="152" t="s">
        <v>203</v>
      </c>
      <c r="E179" s="160" t="s">
        <v>1</v>
      </c>
      <c r="F179" s="161" t="s">
        <v>205</v>
      </c>
      <c r="H179" s="162">
        <v>88.65</v>
      </c>
      <c r="I179" s="163"/>
      <c r="L179" s="159"/>
      <c r="M179" s="164"/>
      <c r="T179" s="165"/>
      <c r="AT179" s="160" t="s">
        <v>203</v>
      </c>
      <c r="AU179" s="160" t="s">
        <v>81</v>
      </c>
      <c r="AV179" s="13" t="s">
        <v>201</v>
      </c>
      <c r="AW179" s="13" t="s">
        <v>29</v>
      </c>
      <c r="AX179" s="13" t="s">
        <v>79</v>
      </c>
      <c r="AY179" s="160" t="s">
        <v>195</v>
      </c>
    </row>
    <row r="180" spans="2:63" s="11" customFormat="1" ht="22.9" customHeight="1">
      <c r="B180" s="124"/>
      <c r="D180" s="125" t="s">
        <v>71</v>
      </c>
      <c r="E180" s="134" t="s">
        <v>81</v>
      </c>
      <c r="F180" s="134" t="s">
        <v>347</v>
      </c>
      <c r="I180" s="127"/>
      <c r="J180" s="135">
        <f>BK180</f>
        <v>0</v>
      </c>
      <c r="L180" s="124"/>
      <c r="M180" s="129"/>
      <c r="P180" s="130">
        <f>SUM(P181:P210)</f>
        <v>0</v>
      </c>
      <c r="R180" s="130">
        <f>SUM(R181:R210)</f>
        <v>18.94823794</v>
      </c>
      <c r="T180" s="131">
        <f>SUM(T181:T210)</f>
        <v>0</v>
      </c>
      <c r="AR180" s="125" t="s">
        <v>79</v>
      </c>
      <c r="AT180" s="132" t="s">
        <v>71</v>
      </c>
      <c r="AU180" s="132" t="s">
        <v>79</v>
      </c>
      <c r="AY180" s="125" t="s">
        <v>195</v>
      </c>
      <c r="BK180" s="133">
        <f>SUM(BK181:BK210)</f>
        <v>0</v>
      </c>
    </row>
    <row r="181" spans="2:65" s="1" customFormat="1" ht="16.5" customHeight="1">
      <c r="B181" s="136"/>
      <c r="C181" s="137" t="s">
        <v>8</v>
      </c>
      <c r="D181" s="137" t="s">
        <v>197</v>
      </c>
      <c r="E181" s="138" t="s">
        <v>2475</v>
      </c>
      <c r="F181" s="139" t="s">
        <v>2476</v>
      </c>
      <c r="G181" s="140" t="s">
        <v>288</v>
      </c>
      <c r="H181" s="141">
        <v>59.032</v>
      </c>
      <c r="I181" s="142"/>
      <c r="J181" s="143">
        <f>ROUND(I181*H181,2)</f>
        <v>0</v>
      </c>
      <c r="K181" s="144"/>
      <c r="L181" s="31"/>
      <c r="M181" s="145" t="s">
        <v>1</v>
      </c>
      <c r="N181" s="146" t="s">
        <v>37</v>
      </c>
      <c r="P181" s="147">
        <f>O181*H181</f>
        <v>0</v>
      </c>
      <c r="Q181" s="147">
        <v>0</v>
      </c>
      <c r="R181" s="147">
        <f>Q181*H181</f>
        <v>0</v>
      </c>
      <c r="S181" s="147">
        <v>0</v>
      </c>
      <c r="T181" s="148">
        <f>S181*H181</f>
        <v>0</v>
      </c>
      <c r="AR181" s="149" t="s">
        <v>201</v>
      </c>
      <c r="AT181" s="149" t="s">
        <v>197</v>
      </c>
      <c r="AU181" s="149" t="s">
        <v>81</v>
      </c>
      <c r="AY181" s="16" t="s">
        <v>195</v>
      </c>
      <c r="BE181" s="150">
        <f>IF(N181="základní",J181,0)</f>
        <v>0</v>
      </c>
      <c r="BF181" s="150">
        <f>IF(N181="snížená",J181,0)</f>
        <v>0</v>
      </c>
      <c r="BG181" s="150">
        <f>IF(N181="zákl. přenesená",J181,0)</f>
        <v>0</v>
      </c>
      <c r="BH181" s="150">
        <f>IF(N181="sníž. přenesená",J181,0)</f>
        <v>0</v>
      </c>
      <c r="BI181" s="150">
        <f>IF(N181="nulová",J181,0)</f>
        <v>0</v>
      </c>
      <c r="BJ181" s="16" t="s">
        <v>79</v>
      </c>
      <c r="BK181" s="150">
        <f>ROUND(I181*H181,2)</f>
        <v>0</v>
      </c>
      <c r="BL181" s="16" t="s">
        <v>201</v>
      </c>
      <c r="BM181" s="149" t="s">
        <v>2477</v>
      </c>
    </row>
    <row r="182" spans="2:51" s="14" customFormat="1" ht="12">
      <c r="B182" s="166"/>
      <c r="D182" s="152" t="s">
        <v>203</v>
      </c>
      <c r="E182" s="167" t="s">
        <v>1</v>
      </c>
      <c r="F182" s="168" t="s">
        <v>225</v>
      </c>
      <c r="H182" s="167" t="s">
        <v>1</v>
      </c>
      <c r="I182" s="169"/>
      <c r="L182" s="166"/>
      <c r="M182" s="170"/>
      <c r="T182" s="171"/>
      <c r="AT182" s="167" t="s">
        <v>203</v>
      </c>
      <c r="AU182" s="167" t="s">
        <v>81</v>
      </c>
      <c r="AV182" s="14" t="s">
        <v>79</v>
      </c>
      <c r="AW182" s="14" t="s">
        <v>29</v>
      </c>
      <c r="AX182" s="14" t="s">
        <v>72</v>
      </c>
      <c r="AY182" s="167" t="s">
        <v>195</v>
      </c>
    </row>
    <row r="183" spans="2:51" s="12" customFormat="1" ht="12">
      <c r="B183" s="151"/>
      <c r="D183" s="152" t="s">
        <v>203</v>
      </c>
      <c r="E183" s="153" t="s">
        <v>1</v>
      </c>
      <c r="F183" s="154" t="s">
        <v>2446</v>
      </c>
      <c r="H183" s="155">
        <v>59.032</v>
      </c>
      <c r="I183" s="156"/>
      <c r="L183" s="151"/>
      <c r="M183" s="157"/>
      <c r="T183" s="158"/>
      <c r="AT183" s="153" t="s">
        <v>203</v>
      </c>
      <c r="AU183" s="153" t="s">
        <v>81</v>
      </c>
      <c r="AV183" s="12" t="s">
        <v>81</v>
      </c>
      <c r="AW183" s="12" t="s">
        <v>29</v>
      </c>
      <c r="AX183" s="12" t="s">
        <v>72</v>
      </c>
      <c r="AY183" s="153" t="s">
        <v>195</v>
      </c>
    </row>
    <row r="184" spans="2:51" s="13" customFormat="1" ht="12">
      <c r="B184" s="159"/>
      <c r="D184" s="152" t="s">
        <v>203</v>
      </c>
      <c r="E184" s="160" t="s">
        <v>1</v>
      </c>
      <c r="F184" s="161" t="s">
        <v>205</v>
      </c>
      <c r="H184" s="162">
        <v>59.032</v>
      </c>
      <c r="I184" s="163"/>
      <c r="L184" s="159"/>
      <c r="M184" s="164"/>
      <c r="T184" s="165"/>
      <c r="AT184" s="160" t="s">
        <v>203</v>
      </c>
      <c r="AU184" s="160" t="s">
        <v>81</v>
      </c>
      <c r="AV184" s="13" t="s">
        <v>201</v>
      </c>
      <c r="AW184" s="13" t="s">
        <v>29</v>
      </c>
      <c r="AX184" s="13" t="s">
        <v>79</v>
      </c>
      <c r="AY184" s="160" t="s">
        <v>195</v>
      </c>
    </row>
    <row r="185" spans="2:65" s="1" customFormat="1" ht="16.5" customHeight="1">
      <c r="B185" s="136"/>
      <c r="C185" s="137" t="s">
        <v>291</v>
      </c>
      <c r="D185" s="137" t="s">
        <v>197</v>
      </c>
      <c r="E185" s="138" t="s">
        <v>2478</v>
      </c>
      <c r="F185" s="139" t="s">
        <v>2479</v>
      </c>
      <c r="G185" s="140" t="s">
        <v>288</v>
      </c>
      <c r="H185" s="141">
        <v>12.56</v>
      </c>
      <c r="I185" s="142"/>
      <c r="J185" s="143">
        <f>ROUND(I185*H185,2)</f>
        <v>0</v>
      </c>
      <c r="K185" s="144"/>
      <c r="L185" s="31"/>
      <c r="M185" s="145" t="s">
        <v>1</v>
      </c>
      <c r="N185" s="146" t="s">
        <v>37</v>
      </c>
      <c r="P185" s="147">
        <f>O185*H185</f>
        <v>0</v>
      </c>
      <c r="Q185" s="147">
        <v>0</v>
      </c>
      <c r="R185" s="147">
        <f>Q185*H185</f>
        <v>0</v>
      </c>
      <c r="S185" s="147">
        <v>0</v>
      </c>
      <c r="T185" s="148">
        <f>S185*H185</f>
        <v>0</v>
      </c>
      <c r="AR185" s="149" t="s">
        <v>201</v>
      </c>
      <c r="AT185" s="149" t="s">
        <v>197</v>
      </c>
      <c r="AU185" s="149" t="s">
        <v>81</v>
      </c>
      <c r="AY185" s="16" t="s">
        <v>195</v>
      </c>
      <c r="BE185" s="150">
        <f>IF(N185="základní",J185,0)</f>
        <v>0</v>
      </c>
      <c r="BF185" s="150">
        <f>IF(N185="snížená",J185,0)</f>
        <v>0</v>
      </c>
      <c r="BG185" s="150">
        <f>IF(N185="zákl. přenesená",J185,0)</f>
        <v>0</v>
      </c>
      <c r="BH185" s="150">
        <f>IF(N185="sníž. přenesená",J185,0)</f>
        <v>0</v>
      </c>
      <c r="BI185" s="150">
        <f>IF(N185="nulová",J185,0)</f>
        <v>0</v>
      </c>
      <c r="BJ185" s="16" t="s">
        <v>79</v>
      </c>
      <c r="BK185" s="150">
        <f>ROUND(I185*H185,2)</f>
        <v>0</v>
      </c>
      <c r="BL185" s="16" t="s">
        <v>201</v>
      </c>
      <c r="BM185" s="149" t="s">
        <v>2480</v>
      </c>
    </row>
    <row r="186" spans="2:51" s="14" customFormat="1" ht="12">
      <c r="B186" s="166"/>
      <c r="D186" s="152" t="s">
        <v>203</v>
      </c>
      <c r="E186" s="167" t="s">
        <v>1</v>
      </c>
      <c r="F186" s="168" t="s">
        <v>225</v>
      </c>
      <c r="H186" s="167" t="s">
        <v>1</v>
      </c>
      <c r="I186" s="169"/>
      <c r="L186" s="166"/>
      <c r="M186" s="170"/>
      <c r="T186" s="171"/>
      <c r="AT186" s="167" t="s">
        <v>203</v>
      </c>
      <c r="AU186" s="167" t="s">
        <v>81</v>
      </c>
      <c r="AV186" s="14" t="s">
        <v>79</v>
      </c>
      <c r="AW186" s="14" t="s">
        <v>29</v>
      </c>
      <c r="AX186" s="14" t="s">
        <v>72</v>
      </c>
      <c r="AY186" s="167" t="s">
        <v>195</v>
      </c>
    </row>
    <row r="187" spans="2:51" s="12" customFormat="1" ht="12">
      <c r="B187" s="151"/>
      <c r="D187" s="152" t="s">
        <v>203</v>
      </c>
      <c r="E187" s="153" t="s">
        <v>1</v>
      </c>
      <c r="F187" s="154" t="s">
        <v>2481</v>
      </c>
      <c r="H187" s="155">
        <v>12.56</v>
      </c>
      <c r="I187" s="156"/>
      <c r="L187" s="151"/>
      <c r="M187" s="157"/>
      <c r="T187" s="158"/>
      <c r="AT187" s="153" t="s">
        <v>203</v>
      </c>
      <c r="AU187" s="153" t="s">
        <v>81</v>
      </c>
      <c r="AV187" s="12" t="s">
        <v>81</v>
      </c>
      <c r="AW187" s="12" t="s">
        <v>29</v>
      </c>
      <c r="AX187" s="12" t="s">
        <v>72</v>
      </c>
      <c r="AY187" s="153" t="s">
        <v>195</v>
      </c>
    </row>
    <row r="188" spans="2:51" s="13" customFormat="1" ht="12">
      <c r="B188" s="159"/>
      <c r="D188" s="152" t="s">
        <v>203</v>
      </c>
      <c r="E188" s="160" t="s">
        <v>1</v>
      </c>
      <c r="F188" s="161" t="s">
        <v>205</v>
      </c>
      <c r="H188" s="162">
        <v>12.56</v>
      </c>
      <c r="I188" s="163"/>
      <c r="L188" s="159"/>
      <c r="M188" s="164"/>
      <c r="T188" s="165"/>
      <c r="AT188" s="160" t="s">
        <v>203</v>
      </c>
      <c r="AU188" s="160" t="s">
        <v>81</v>
      </c>
      <c r="AV188" s="13" t="s">
        <v>201</v>
      </c>
      <c r="AW188" s="13" t="s">
        <v>29</v>
      </c>
      <c r="AX188" s="13" t="s">
        <v>79</v>
      </c>
      <c r="AY188" s="160" t="s">
        <v>195</v>
      </c>
    </row>
    <row r="189" spans="2:65" s="1" customFormat="1" ht="24.2" customHeight="1">
      <c r="B189" s="136"/>
      <c r="C189" s="137" t="s">
        <v>296</v>
      </c>
      <c r="D189" s="137" t="s">
        <v>197</v>
      </c>
      <c r="E189" s="138" t="s">
        <v>2482</v>
      </c>
      <c r="F189" s="139" t="s">
        <v>2483</v>
      </c>
      <c r="G189" s="140" t="s">
        <v>212</v>
      </c>
      <c r="H189" s="141">
        <v>2.512</v>
      </c>
      <c r="I189" s="142"/>
      <c r="J189" s="143">
        <f>ROUND(I189*H189,2)</f>
        <v>0</v>
      </c>
      <c r="K189" s="144"/>
      <c r="L189" s="31"/>
      <c r="M189" s="145" t="s">
        <v>1</v>
      </c>
      <c r="N189" s="146" t="s">
        <v>37</v>
      </c>
      <c r="P189" s="147">
        <f>O189*H189</f>
        <v>0</v>
      </c>
      <c r="Q189" s="147">
        <v>1.98</v>
      </c>
      <c r="R189" s="147">
        <f>Q189*H189</f>
        <v>4.97376</v>
      </c>
      <c r="S189" s="147">
        <v>0</v>
      </c>
      <c r="T189" s="148">
        <f>S189*H189</f>
        <v>0</v>
      </c>
      <c r="AR189" s="149" t="s">
        <v>201</v>
      </c>
      <c r="AT189" s="149" t="s">
        <v>197</v>
      </c>
      <c r="AU189" s="149" t="s">
        <v>81</v>
      </c>
      <c r="AY189" s="16" t="s">
        <v>195</v>
      </c>
      <c r="BE189" s="150">
        <f>IF(N189="základní",J189,0)</f>
        <v>0</v>
      </c>
      <c r="BF189" s="150">
        <f>IF(N189="snížená",J189,0)</f>
        <v>0</v>
      </c>
      <c r="BG189" s="150">
        <f>IF(N189="zákl. přenesená",J189,0)</f>
        <v>0</v>
      </c>
      <c r="BH189" s="150">
        <f>IF(N189="sníž. přenesená",J189,0)</f>
        <v>0</v>
      </c>
      <c r="BI189" s="150">
        <f>IF(N189="nulová",J189,0)</f>
        <v>0</v>
      </c>
      <c r="BJ189" s="16" t="s">
        <v>79</v>
      </c>
      <c r="BK189" s="150">
        <f>ROUND(I189*H189,2)</f>
        <v>0</v>
      </c>
      <c r="BL189" s="16" t="s">
        <v>201</v>
      </c>
      <c r="BM189" s="149" t="s">
        <v>2484</v>
      </c>
    </row>
    <row r="190" spans="2:51" s="14" customFormat="1" ht="12">
      <c r="B190" s="166"/>
      <c r="D190" s="152" t="s">
        <v>203</v>
      </c>
      <c r="E190" s="167" t="s">
        <v>1</v>
      </c>
      <c r="F190" s="168" t="s">
        <v>225</v>
      </c>
      <c r="H190" s="167" t="s">
        <v>1</v>
      </c>
      <c r="I190" s="169"/>
      <c r="L190" s="166"/>
      <c r="M190" s="170"/>
      <c r="T190" s="171"/>
      <c r="AT190" s="167" t="s">
        <v>203</v>
      </c>
      <c r="AU190" s="167" t="s">
        <v>81</v>
      </c>
      <c r="AV190" s="14" t="s">
        <v>79</v>
      </c>
      <c r="AW190" s="14" t="s">
        <v>29</v>
      </c>
      <c r="AX190" s="14" t="s">
        <v>72</v>
      </c>
      <c r="AY190" s="167" t="s">
        <v>195</v>
      </c>
    </row>
    <row r="191" spans="2:51" s="12" customFormat="1" ht="12">
      <c r="B191" s="151"/>
      <c r="D191" s="152" t="s">
        <v>203</v>
      </c>
      <c r="E191" s="153" t="s">
        <v>1</v>
      </c>
      <c r="F191" s="154" t="s">
        <v>2485</v>
      </c>
      <c r="H191" s="155">
        <v>2.512</v>
      </c>
      <c r="I191" s="156"/>
      <c r="L191" s="151"/>
      <c r="M191" s="157"/>
      <c r="T191" s="158"/>
      <c r="AT191" s="153" t="s">
        <v>203</v>
      </c>
      <c r="AU191" s="153" t="s">
        <v>81</v>
      </c>
      <c r="AV191" s="12" t="s">
        <v>81</v>
      </c>
      <c r="AW191" s="12" t="s">
        <v>29</v>
      </c>
      <c r="AX191" s="12" t="s">
        <v>72</v>
      </c>
      <c r="AY191" s="153" t="s">
        <v>195</v>
      </c>
    </row>
    <row r="192" spans="2:51" s="13" customFormat="1" ht="12">
      <c r="B192" s="159"/>
      <c r="D192" s="152" t="s">
        <v>203</v>
      </c>
      <c r="E192" s="160" t="s">
        <v>1</v>
      </c>
      <c r="F192" s="161" t="s">
        <v>205</v>
      </c>
      <c r="H192" s="162">
        <v>2.512</v>
      </c>
      <c r="I192" s="163"/>
      <c r="L192" s="159"/>
      <c r="M192" s="164"/>
      <c r="T192" s="165"/>
      <c r="AT192" s="160" t="s">
        <v>203</v>
      </c>
      <c r="AU192" s="160" t="s">
        <v>81</v>
      </c>
      <c r="AV192" s="13" t="s">
        <v>201</v>
      </c>
      <c r="AW192" s="13" t="s">
        <v>29</v>
      </c>
      <c r="AX192" s="13" t="s">
        <v>79</v>
      </c>
      <c r="AY192" s="160" t="s">
        <v>195</v>
      </c>
    </row>
    <row r="193" spans="2:65" s="1" customFormat="1" ht="16.5" customHeight="1">
      <c r="B193" s="136"/>
      <c r="C193" s="137" t="s">
        <v>301</v>
      </c>
      <c r="D193" s="137" t="s">
        <v>197</v>
      </c>
      <c r="E193" s="138" t="s">
        <v>374</v>
      </c>
      <c r="F193" s="139" t="s">
        <v>375</v>
      </c>
      <c r="G193" s="140" t="s">
        <v>212</v>
      </c>
      <c r="H193" s="141">
        <v>1.256</v>
      </c>
      <c r="I193" s="142"/>
      <c r="J193" s="143">
        <f>ROUND(I193*H193,2)</f>
        <v>0</v>
      </c>
      <c r="K193" s="144"/>
      <c r="L193" s="31"/>
      <c r="M193" s="145" t="s">
        <v>1</v>
      </c>
      <c r="N193" s="146" t="s">
        <v>37</v>
      </c>
      <c r="P193" s="147">
        <f>O193*H193</f>
        <v>0</v>
      </c>
      <c r="Q193" s="147">
        <v>2.30102</v>
      </c>
      <c r="R193" s="147">
        <f>Q193*H193</f>
        <v>2.8900811199999996</v>
      </c>
      <c r="S193" s="147">
        <v>0</v>
      </c>
      <c r="T193" s="148">
        <f>S193*H193</f>
        <v>0</v>
      </c>
      <c r="AR193" s="149" t="s">
        <v>201</v>
      </c>
      <c r="AT193" s="149" t="s">
        <v>197</v>
      </c>
      <c r="AU193" s="149" t="s">
        <v>81</v>
      </c>
      <c r="AY193" s="16" t="s">
        <v>195</v>
      </c>
      <c r="BE193" s="150">
        <f>IF(N193="základní",J193,0)</f>
        <v>0</v>
      </c>
      <c r="BF193" s="150">
        <f>IF(N193="snížená",J193,0)</f>
        <v>0</v>
      </c>
      <c r="BG193" s="150">
        <f>IF(N193="zákl. přenesená",J193,0)</f>
        <v>0</v>
      </c>
      <c r="BH193" s="150">
        <f>IF(N193="sníž. přenesená",J193,0)</f>
        <v>0</v>
      </c>
      <c r="BI193" s="150">
        <f>IF(N193="nulová",J193,0)</f>
        <v>0</v>
      </c>
      <c r="BJ193" s="16" t="s">
        <v>79</v>
      </c>
      <c r="BK193" s="150">
        <f>ROUND(I193*H193,2)</f>
        <v>0</v>
      </c>
      <c r="BL193" s="16" t="s">
        <v>201</v>
      </c>
      <c r="BM193" s="149" t="s">
        <v>2486</v>
      </c>
    </row>
    <row r="194" spans="2:51" s="14" customFormat="1" ht="12">
      <c r="B194" s="166"/>
      <c r="D194" s="152" t="s">
        <v>203</v>
      </c>
      <c r="E194" s="167" t="s">
        <v>1</v>
      </c>
      <c r="F194" s="168" t="s">
        <v>225</v>
      </c>
      <c r="H194" s="167" t="s">
        <v>1</v>
      </c>
      <c r="I194" s="169"/>
      <c r="L194" s="166"/>
      <c r="M194" s="170"/>
      <c r="T194" s="171"/>
      <c r="AT194" s="167" t="s">
        <v>203</v>
      </c>
      <c r="AU194" s="167" t="s">
        <v>81</v>
      </c>
      <c r="AV194" s="14" t="s">
        <v>79</v>
      </c>
      <c r="AW194" s="14" t="s">
        <v>29</v>
      </c>
      <c r="AX194" s="14" t="s">
        <v>72</v>
      </c>
      <c r="AY194" s="167" t="s">
        <v>195</v>
      </c>
    </row>
    <row r="195" spans="2:51" s="12" customFormat="1" ht="12">
      <c r="B195" s="151"/>
      <c r="D195" s="152" t="s">
        <v>203</v>
      </c>
      <c r="E195" s="153" t="s">
        <v>1</v>
      </c>
      <c r="F195" s="154" t="s">
        <v>2487</v>
      </c>
      <c r="H195" s="155">
        <v>1.256</v>
      </c>
      <c r="I195" s="156"/>
      <c r="L195" s="151"/>
      <c r="M195" s="157"/>
      <c r="T195" s="158"/>
      <c r="AT195" s="153" t="s">
        <v>203</v>
      </c>
      <c r="AU195" s="153" t="s">
        <v>81</v>
      </c>
      <c r="AV195" s="12" t="s">
        <v>81</v>
      </c>
      <c r="AW195" s="12" t="s">
        <v>29</v>
      </c>
      <c r="AX195" s="12" t="s">
        <v>72</v>
      </c>
      <c r="AY195" s="153" t="s">
        <v>195</v>
      </c>
    </row>
    <row r="196" spans="2:51" s="13" customFormat="1" ht="12">
      <c r="B196" s="159"/>
      <c r="D196" s="152" t="s">
        <v>203</v>
      </c>
      <c r="E196" s="160" t="s">
        <v>1</v>
      </c>
      <c r="F196" s="161" t="s">
        <v>205</v>
      </c>
      <c r="H196" s="162">
        <v>1.256</v>
      </c>
      <c r="I196" s="163"/>
      <c r="L196" s="159"/>
      <c r="M196" s="164"/>
      <c r="T196" s="165"/>
      <c r="AT196" s="160" t="s">
        <v>203</v>
      </c>
      <c r="AU196" s="160" t="s">
        <v>81</v>
      </c>
      <c r="AV196" s="13" t="s">
        <v>201</v>
      </c>
      <c r="AW196" s="13" t="s">
        <v>29</v>
      </c>
      <c r="AX196" s="13" t="s">
        <v>79</v>
      </c>
      <c r="AY196" s="160" t="s">
        <v>195</v>
      </c>
    </row>
    <row r="197" spans="2:65" s="1" customFormat="1" ht="16.5" customHeight="1">
      <c r="B197" s="136"/>
      <c r="C197" s="137" t="s">
        <v>306</v>
      </c>
      <c r="D197" s="137" t="s">
        <v>197</v>
      </c>
      <c r="E197" s="138" t="s">
        <v>1728</v>
      </c>
      <c r="F197" s="139" t="s">
        <v>1729</v>
      </c>
      <c r="G197" s="140" t="s">
        <v>212</v>
      </c>
      <c r="H197" s="141">
        <v>2.886</v>
      </c>
      <c r="I197" s="142"/>
      <c r="J197" s="143">
        <f>ROUND(I197*H197,2)</f>
        <v>0</v>
      </c>
      <c r="K197" s="144"/>
      <c r="L197" s="31"/>
      <c r="M197" s="145" t="s">
        <v>1</v>
      </c>
      <c r="N197" s="146" t="s">
        <v>37</v>
      </c>
      <c r="P197" s="147">
        <f>O197*H197</f>
        <v>0</v>
      </c>
      <c r="Q197" s="147">
        <v>2.50187</v>
      </c>
      <c r="R197" s="147">
        <f>Q197*H197</f>
        <v>7.2203968199999995</v>
      </c>
      <c r="S197" s="147">
        <v>0</v>
      </c>
      <c r="T197" s="148">
        <f>S197*H197</f>
        <v>0</v>
      </c>
      <c r="AR197" s="149" t="s">
        <v>201</v>
      </c>
      <c r="AT197" s="149" t="s">
        <v>197</v>
      </c>
      <c r="AU197" s="149" t="s">
        <v>81</v>
      </c>
      <c r="AY197" s="16" t="s">
        <v>195</v>
      </c>
      <c r="BE197" s="150">
        <f>IF(N197="základní",J197,0)</f>
        <v>0</v>
      </c>
      <c r="BF197" s="150">
        <f>IF(N197="snížená",J197,0)</f>
        <v>0</v>
      </c>
      <c r="BG197" s="150">
        <f>IF(N197="zákl. přenesená",J197,0)</f>
        <v>0</v>
      </c>
      <c r="BH197" s="150">
        <f>IF(N197="sníž. přenesená",J197,0)</f>
        <v>0</v>
      </c>
      <c r="BI197" s="150">
        <f>IF(N197="nulová",J197,0)</f>
        <v>0</v>
      </c>
      <c r="BJ197" s="16" t="s">
        <v>79</v>
      </c>
      <c r="BK197" s="150">
        <f>ROUND(I197*H197,2)</f>
        <v>0</v>
      </c>
      <c r="BL197" s="16" t="s">
        <v>201</v>
      </c>
      <c r="BM197" s="149" t="s">
        <v>2488</v>
      </c>
    </row>
    <row r="198" spans="2:51" s="14" customFormat="1" ht="12">
      <c r="B198" s="166"/>
      <c r="D198" s="152" t="s">
        <v>203</v>
      </c>
      <c r="E198" s="167" t="s">
        <v>1</v>
      </c>
      <c r="F198" s="168" t="s">
        <v>1731</v>
      </c>
      <c r="H198" s="167" t="s">
        <v>1</v>
      </c>
      <c r="I198" s="169"/>
      <c r="L198" s="166"/>
      <c r="M198" s="170"/>
      <c r="T198" s="171"/>
      <c r="AT198" s="167" t="s">
        <v>203</v>
      </c>
      <c r="AU198" s="167" t="s">
        <v>81</v>
      </c>
      <c r="AV198" s="14" t="s">
        <v>79</v>
      </c>
      <c r="AW198" s="14" t="s">
        <v>29</v>
      </c>
      <c r="AX198" s="14" t="s">
        <v>72</v>
      </c>
      <c r="AY198" s="167" t="s">
        <v>195</v>
      </c>
    </row>
    <row r="199" spans="2:51" s="12" customFormat="1" ht="12">
      <c r="B199" s="151"/>
      <c r="D199" s="152" t="s">
        <v>203</v>
      </c>
      <c r="E199" s="153" t="s">
        <v>1</v>
      </c>
      <c r="F199" s="154" t="s">
        <v>2437</v>
      </c>
      <c r="H199" s="155">
        <v>2.43</v>
      </c>
      <c r="I199" s="156"/>
      <c r="L199" s="151"/>
      <c r="M199" s="157"/>
      <c r="T199" s="158"/>
      <c r="AT199" s="153" t="s">
        <v>203</v>
      </c>
      <c r="AU199" s="153" t="s">
        <v>81</v>
      </c>
      <c r="AV199" s="12" t="s">
        <v>81</v>
      </c>
      <c r="AW199" s="12" t="s">
        <v>29</v>
      </c>
      <c r="AX199" s="12" t="s">
        <v>72</v>
      </c>
      <c r="AY199" s="153" t="s">
        <v>195</v>
      </c>
    </row>
    <row r="200" spans="2:51" s="12" customFormat="1" ht="12">
      <c r="B200" s="151"/>
      <c r="D200" s="152" t="s">
        <v>203</v>
      </c>
      <c r="E200" s="153" t="s">
        <v>1</v>
      </c>
      <c r="F200" s="154" t="s">
        <v>2438</v>
      </c>
      <c r="H200" s="155">
        <v>0.456</v>
      </c>
      <c r="I200" s="156"/>
      <c r="L200" s="151"/>
      <c r="M200" s="157"/>
      <c r="T200" s="158"/>
      <c r="AT200" s="153" t="s">
        <v>203</v>
      </c>
      <c r="AU200" s="153" t="s">
        <v>81</v>
      </c>
      <c r="AV200" s="12" t="s">
        <v>81</v>
      </c>
      <c r="AW200" s="12" t="s">
        <v>29</v>
      </c>
      <c r="AX200" s="12" t="s">
        <v>72</v>
      </c>
      <c r="AY200" s="153" t="s">
        <v>195</v>
      </c>
    </row>
    <row r="201" spans="2:51" s="13" customFormat="1" ht="12">
      <c r="B201" s="159"/>
      <c r="D201" s="152" t="s">
        <v>203</v>
      </c>
      <c r="E201" s="160" t="s">
        <v>1</v>
      </c>
      <c r="F201" s="161" t="s">
        <v>205</v>
      </c>
      <c r="H201" s="162">
        <v>2.886</v>
      </c>
      <c r="I201" s="163"/>
      <c r="L201" s="159"/>
      <c r="M201" s="164"/>
      <c r="T201" s="165"/>
      <c r="AT201" s="160" t="s">
        <v>203</v>
      </c>
      <c r="AU201" s="160" t="s">
        <v>81</v>
      </c>
      <c r="AV201" s="13" t="s">
        <v>201</v>
      </c>
      <c r="AW201" s="13" t="s">
        <v>29</v>
      </c>
      <c r="AX201" s="13" t="s">
        <v>79</v>
      </c>
      <c r="AY201" s="160" t="s">
        <v>195</v>
      </c>
    </row>
    <row r="202" spans="2:65" s="1" customFormat="1" ht="24.2" customHeight="1">
      <c r="B202" s="136"/>
      <c r="C202" s="137" t="s">
        <v>311</v>
      </c>
      <c r="D202" s="137" t="s">
        <v>197</v>
      </c>
      <c r="E202" s="138" t="s">
        <v>2489</v>
      </c>
      <c r="F202" s="139" t="s">
        <v>2490</v>
      </c>
      <c r="G202" s="140" t="s">
        <v>288</v>
      </c>
      <c r="H202" s="141">
        <v>8</v>
      </c>
      <c r="I202" s="142"/>
      <c r="J202" s="143">
        <f>ROUND(I202*H202,2)</f>
        <v>0</v>
      </c>
      <c r="K202" s="144"/>
      <c r="L202" s="31"/>
      <c r="M202" s="145" t="s">
        <v>1</v>
      </c>
      <c r="N202" s="146" t="s">
        <v>37</v>
      </c>
      <c r="P202" s="147">
        <f>O202*H202</f>
        <v>0</v>
      </c>
      <c r="Q202" s="147">
        <v>0.108</v>
      </c>
      <c r="R202" s="147">
        <f>Q202*H202</f>
        <v>0.864</v>
      </c>
      <c r="S202" s="147">
        <v>0</v>
      </c>
      <c r="T202" s="148">
        <f>S202*H202</f>
        <v>0</v>
      </c>
      <c r="AR202" s="149" t="s">
        <v>201</v>
      </c>
      <c r="AT202" s="149" t="s">
        <v>197</v>
      </c>
      <c r="AU202" s="149" t="s">
        <v>81</v>
      </c>
      <c r="AY202" s="16" t="s">
        <v>195</v>
      </c>
      <c r="BE202" s="150">
        <f>IF(N202="základní",J202,0)</f>
        <v>0</v>
      </c>
      <c r="BF202" s="150">
        <f>IF(N202="snížená",J202,0)</f>
        <v>0</v>
      </c>
      <c r="BG202" s="150">
        <f>IF(N202="zákl. přenesená",J202,0)</f>
        <v>0</v>
      </c>
      <c r="BH202" s="150">
        <f>IF(N202="sníž. přenesená",J202,0)</f>
        <v>0</v>
      </c>
      <c r="BI202" s="150">
        <f>IF(N202="nulová",J202,0)</f>
        <v>0</v>
      </c>
      <c r="BJ202" s="16" t="s">
        <v>79</v>
      </c>
      <c r="BK202" s="150">
        <f>ROUND(I202*H202,2)</f>
        <v>0</v>
      </c>
      <c r="BL202" s="16" t="s">
        <v>201</v>
      </c>
      <c r="BM202" s="149" t="s">
        <v>2491</v>
      </c>
    </row>
    <row r="203" spans="2:51" s="14" customFormat="1" ht="12">
      <c r="B203" s="166"/>
      <c r="D203" s="152" t="s">
        <v>203</v>
      </c>
      <c r="E203" s="167" t="s">
        <v>1</v>
      </c>
      <c r="F203" s="168" t="s">
        <v>362</v>
      </c>
      <c r="H203" s="167" t="s">
        <v>1</v>
      </c>
      <c r="I203" s="169"/>
      <c r="L203" s="166"/>
      <c r="M203" s="170"/>
      <c r="T203" s="171"/>
      <c r="AT203" s="167" t="s">
        <v>203</v>
      </c>
      <c r="AU203" s="167" t="s">
        <v>81</v>
      </c>
      <c r="AV203" s="14" t="s">
        <v>79</v>
      </c>
      <c r="AW203" s="14" t="s">
        <v>29</v>
      </c>
      <c r="AX203" s="14" t="s">
        <v>72</v>
      </c>
      <c r="AY203" s="167" t="s">
        <v>195</v>
      </c>
    </row>
    <row r="204" spans="2:51" s="14" customFormat="1" ht="12">
      <c r="B204" s="166"/>
      <c r="D204" s="152" t="s">
        <v>203</v>
      </c>
      <c r="E204" s="167" t="s">
        <v>1</v>
      </c>
      <c r="F204" s="168" t="s">
        <v>2492</v>
      </c>
      <c r="H204" s="167" t="s">
        <v>1</v>
      </c>
      <c r="I204" s="169"/>
      <c r="L204" s="166"/>
      <c r="M204" s="170"/>
      <c r="T204" s="171"/>
      <c r="AT204" s="167" t="s">
        <v>203</v>
      </c>
      <c r="AU204" s="167" t="s">
        <v>81</v>
      </c>
      <c r="AV204" s="14" t="s">
        <v>79</v>
      </c>
      <c r="AW204" s="14" t="s">
        <v>29</v>
      </c>
      <c r="AX204" s="14" t="s">
        <v>72</v>
      </c>
      <c r="AY204" s="167" t="s">
        <v>195</v>
      </c>
    </row>
    <row r="205" spans="2:51" s="12" customFormat="1" ht="12">
      <c r="B205" s="151"/>
      <c r="D205" s="152" t="s">
        <v>203</v>
      </c>
      <c r="E205" s="153" t="s">
        <v>1</v>
      </c>
      <c r="F205" s="154" t="s">
        <v>2428</v>
      </c>
      <c r="H205" s="155">
        <v>8</v>
      </c>
      <c r="I205" s="156"/>
      <c r="L205" s="151"/>
      <c r="M205" s="157"/>
      <c r="T205" s="158"/>
      <c r="AT205" s="153" t="s">
        <v>203</v>
      </c>
      <c r="AU205" s="153" t="s">
        <v>81</v>
      </c>
      <c r="AV205" s="12" t="s">
        <v>81</v>
      </c>
      <c r="AW205" s="12" t="s">
        <v>29</v>
      </c>
      <c r="AX205" s="12" t="s">
        <v>72</v>
      </c>
      <c r="AY205" s="153" t="s">
        <v>195</v>
      </c>
    </row>
    <row r="206" spans="2:51" s="13" customFormat="1" ht="12">
      <c r="B206" s="159"/>
      <c r="D206" s="152" t="s">
        <v>203</v>
      </c>
      <c r="E206" s="160" t="s">
        <v>1</v>
      </c>
      <c r="F206" s="161" t="s">
        <v>205</v>
      </c>
      <c r="H206" s="162">
        <v>8</v>
      </c>
      <c r="I206" s="163"/>
      <c r="L206" s="159"/>
      <c r="M206" s="164"/>
      <c r="T206" s="165"/>
      <c r="AT206" s="160" t="s">
        <v>203</v>
      </c>
      <c r="AU206" s="160" t="s">
        <v>81</v>
      </c>
      <c r="AV206" s="13" t="s">
        <v>201</v>
      </c>
      <c r="AW206" s="13" t="s">
        <v>29</v>
      </c>
      <c r="AX206" s="13" t="s">
        <v>79</v>
      </c>
      <c r="AY206" s="160" t="s">
        <v>195</v>
      </c>
    </row>
    <row r="207" spans="2:65" s="1" customFormat="1" ht="16.5" customHeight="1">
      <c r="B207" s="136"/>
      <c r="C207" s="172" t="s">
        <v>7</v>
      </c>
      <c r="D207" s="172" t="s">
        <v>229</v>
      </c>
      <c r="E207" s="173" t="s">
        <v>2493</v>
      </c>
      <c r="F207" s="174" t="s">
        <v>2494</v>
      </c>
      <c r="G207" s="175" t="s">
        <v>496</v>
      </c>
      <c r="H207" s="176">
        <v>4</v>
      </c>
      <c r="I207" s="177"/>
      <c r="J207" s="178">
        <f>ROUND(I207*H207,2)</f>
        <v>0</v>
      </c>
      <c r="K207" s="179"/>
      <c r="L207" s="180"/>
      <c r="M207" s="181" t="s">
        <v>1</v>
      </c>
      <c r="N207" s="182" t="s">
        <v>37</v>
      </c>
      <c r="P207" s="147">
        <f>O207*H207</f>
        <v>0</v>
      </c>
      <c r="Q207" s="147">
        <v>0.75</v>
      </c>
      <c r="R207" s="147">
        <f>Q207*H207</f>
        <v>3</v>
      </c>
      <c r="S207" s="147">
        <v>0</v>
      </c>
      <c r="T207" s="148">
        <f>S207*H207</f>
        <v>0</v>
      </c>
      <c r="AR207" s="149" t="s">
        <v>233</v>
      </c>
      <c r="AT207" s="149" t="s">
        <v>229</v>
      </c>
      <c r="AU207" s="149" t="s">
        <v>81</v>
      </c>
      <c r="AY207" s="16" t="s">
        <v>195</v>
      </c>
      <c r="BE207" s="150">
        <f>IF(N207="základní",J207,0)</f>
        <v>0</v>
      </c>
      <c r="BF207" s="150">
        <f>IF(N207="snížená",J207,0)</f>
        <v>0</v>
      </c>
      <c r="BG207" s="150">
        <f>IF(N207="zákl. přenesená",J207,0)</f>
        <v>0</v>
      </c>
      <c r="BH207" s="150">
        <f>IF(N207="sníž. přenesená",J207,0)</f>
        <v>0</v>
      </c>
      <c r="BI207" s="150">
        <f>IF(N207="nulová",J207,0)</f>
        <v>0</v>
      </c>
      <c r="BJ207" s="16" t="s">
        <v>79</v>
      </c>
      <c r="BK207" s="150">
        <f>ROUND(I207*H207,2)</f>
        <v>0</v>
      </c>
      <c r="BL207" s="16" t="s">
        <v>201</v>
      </c>
      <c r="BM207" s="149" t="s">
        <v>2495</v>
      </c>
    </row>
    <row r="208" spans="2:51" s="14" customFormat="1" ht="12">
      <c r="B208" s="166"/>
      <c r="D208" s="152" t="s">
        <v>203</v>
      </c>
      <c r="E208" s="167" t="s">
        <v>1</v>
      </c>
      <c r="F208" s="168" t="s">
        <v>2496</v>
      </c>
      <c r="H208" s="167" t="s">
        <v>1</v>
      </c>
      <c r="I208" s="169"/>
      <c r="L208" s="166"/>
      <c r="M208" s="170"/>
      <c r="T208" s="171"/>
      <c r="AT208" s="167" t="s">
        <v>203</v>
      </c>
      <c r="AU208" s="167" t="s">
        <v>81</v>
      </c>
      <c r="AV208" s="14" t="s">
        <v>79</v>
      </c>
      <c r="AW208" s="14" t="s">
        <v>29</v>
      </c>
      <c r="AX208" s="14" t="s">
        <v>72</v>
      </c>
      <c r="AY208" s="167" t="s">
        <v>195</v>
      </c>
    </row>
    <row r="209" spans="2:51" s="12" customFormat="1" ht="12">
      <c r="B209" s="151"/>
      <c r="D209" s="152" t="s">
        <v>203</v>
      </c>
      <c r="E209" s="153" t="s">
        <v>1</v>
      </c>
      <c r="F209" s="154" t="s">
        <v>201</v>
      </c>
      <c r="H209" s="155">
        <v>4</v>
      </c>
      <c r="I209" s="156"/>
      <c r="L209" s="151"/>
      <c r="M209" s="157"/>
      <c r="T209" s="158"/>
      <c r="AT209" s="153" t="s">
        <v>203</v>
      </c>
      <c r="AU209" s="153" t="s">
        <v>81</v>
      </c>
      <c r="AV209" s="12" t="s">
        <v>81</v>
      </c>
      <c r="AW209" s="12" t="s">
        <v>29</v>
      </c>
      <c r="AX209" s="12" t="s">
        <v>72</v>
      </c>
      <c r="AY209" s="153" t="s">
        <v>195</v>
      </c>
    </row>
    <row r="210" spans="2:51" s="13" customFormat="1" ht="12">
      <c r="B210" s="159"/>
      <c r="D210" s="152" t="s">
        <v>203</v>
      </c>
      <c r="E210" s="160" t="s">
        <v>1</v>
      </c>
      <c r="F210" s="161" t="s">
        <v>205</v>
      </c>
      <c r="H210" s="162">
        <v>4</v>
      </c>
      <c r="I210" s="163"/>
      <c r="L210" s="159"/>
      <c r="M210" s="164"/>
      <c r="T210" s="165"/>
      <c r="AT210" s="160" t="s">
        <v>203</v>
      </c>
      <c r="AU210" s="160" t="s">
        <v>81</v>
      </c>
      <c r="AV210" s="13" t="s">
        <v>201</v>
      </c>
      <c r="AW210" s="13" t="s">
        <v>29</v>
      </c>
      <c r="AX210" s="13" t="s">
        <v>79</v>
      </c>
      <c r="AY210" s="160" t="s">
        <v>195</v>
      </c>
    </row>
    <row r="211" spans="2:63" s="11" customFormat="1" ht="22.9" customHeight="1">
      <c r="B211" s="124"/>
      <c r="D211" s="125" t="s">
        <v>71</v>
      </c>
      <c r="E211" s="134" t="s">
        <v>89</v>
      </c>
      <c r="F211" s="134" t="s">
        <v>383</v>
      </c>
      <c r="I211" s="127"/>
      <c r="J211" s="135">
        <f>BK211</f>
        <v>0</v>
      </c>
      <c r="L211" s="124"/>
      <c r="M211" s="129"/>
      <c r="P211" s="130">
        <f>SUM(P212:P236)</f>
        <v>0</v>
      </c>
      <c r="R211" s="130">
        <f>SUM(R212:R236)</f>
        <v>7.34246265</v>
      </c>
      <c r="T211" s="131">
        <f>SUM(T212:T236)</f>
        <v>0</v>
      </c>
      <c r="AR211" s="125" t="s">
        <v>79</v>
      </c>
      <c r="AT211" s="132" t="s">
        <v>71</v>
      </c>
      <c r="AU211" s="132" t="s">
        <v>79</v>
      </c>
      <c r="AY211" s="125" t="s">
        <v>195</v>
      </c>
      <c r="BK211" s="133">
        <f>SUM(BK212:BK236)</f>
        <v>0</v>
      </c>
    </row>
    <row r="212" spans="2:65" s="1" customFormat="1" ht="24.2" customHeight="1">
      <c r="B212" s="136"/>
      <c r="C212" s="137" t="s">
        <v>320</v>
      </c>
      <c r="D212" s="137" t="s">
        <v>197</v>
      </c>
      <c r="E212" s="138" t="s">
        <v>1732</v>
      </c>
      <c r="F212" s="139" t="s">
        <v>1733</v>
      </c>
      <c r="G212" s="140" t="s">
        <v>496</v>
      </c>
      <c r="H212" s="141">
        <v>16</v>
      </c>
      <c r="I212" s="142"/>
      <c r="J212" s="143">
        <f>ROUND(I212*H212,2)</f>
        <v>0</v>
      </c>
      <c r="K212" s="144"/>
      <c r="L212" s="31"/>
      <c r="M212" s="145" t="s">
        <v>1</v>
      </c>
      <c r="N212" s="146" t="s">
        <v>37</v>
      </c>
      <c r="P212" s="147">
        <f>O212*H212</f>
        <v>0</v>
      </c>
      <c r="Q212" s="147">
        <v>0.00702</v>
      </c>
      <c r="R212" s="147">
        <f>Q212*H212</f>
        <v>0.11232</v>
      </c>
      <c r="S212" s="147">
        <v>0</v>
      </c>
      <c r="T212" s="148">
        <f>S212*H212</f>
        <v>0</v>
      </c>
      <c r="AR212" s="149" t="s">
        <v>201</v>
      </c>
      <c r="AT212" s="149" t="s">
        <v>197</v>
      </c>
      <c r="AU212" s="149" t="s">
        <v>81</v>
      </c>
      <c r="AY212" s="16" t="s">
        <v>195</v>
      </c>
      <c r="BE212" s="150">
        <f>IF(N212="základní",J212,0)</f>
        <v>0</v>
      </c>
      <c r="BF212" s="150">
        <f>IF(N212="snížená",J212,0)</f>
        <v>0</v>
      </c>
      <c r="BG212" s="150">
        <f>IF(N212="zákl. přenesená",J212,0)</f>
        <v>0</v>
      </c>
      <c r="BH212" s="150">
        <f>IF(N212="sníž. přenesená",J212,0)</f>
        <v>0</v>
      </c>
      <c r="BI212" s="150">
        <f>IF(N212="nulová",J212,0)</f>
        <v>0</v>
      </c>
      <c r="BJ212" s="16" t="s">
        <v>79</v>
      </c>
      <c r="BK212" s="150">
        <f>ROUND(I212*H212,2)</f>
        <v>0</v>
      </c>
      <c r="BL212" s="16" t="s">
        <v>201</v>
      </c>
      <c r="BM212" s="149" t="s">
        <v>2497</v>
      </c>
    </row>
    <row r="213" spans="2:51" s="14" customFormat="1" ht="12">
      <c r="B213" s="166"/>
      <c r="D213" s="152" t="s">
        <v>203</v>
      </c>
      <c r="E213" s="167" t="s">
        <v>1</v>
      </c>
      <c r="F213" s="168" t="s">
        <v>1735</v>
      </c>
      <c r="H213" s="167" t="s">
        <v>1</v>
      </c>
      <c r="I213" s="169"/>
      <c r="L213" s="166"/>
      <c r="M213" s="170"/>
      <c r="T213" s="171"/>
      <c r="AT213" s="167" t="s">
        <v>203</v>
      </c>
      <c r="AU213" s="167" t="s">
        <v>81</v>
      </c>
      <c r="AV213" s="14" t="s">
        <v>79</v>
      </c>
      <c r="AW213" s="14" t="s">
        <v>29</v>
      </c>
      <c r="AX213" s="14" t="s">
        <v>72</v>
      </c>
      <c r="AY213" s="167" t="s">
        <v>195</v>
      </c>
    </row>
    <row r="214" spans="2:51" s="12" customFormat="1" ht="12">
      <c r="B214" s="151"/>
      <c r="D214" s="152" t="s">
        <v>203</v>
      </c>
      <c r="E214" s="153" t="s">
        <v>1</v>
      </c>
      <c r="F214" s="154" t="s">
        <v>2498</v>
      </c>
      <c r="H214" s="155">
        <v>16</v>
      </c>
      <c r="I214" s="156"/>
      <c r="L214" s="151"/>
      <c r="M214" s="157"/>
      <c r="T214" s="158"/>
      <c r="AT214" s="153" t="s">
        <v>203</v>
      </c>
      <c r="AU214" s="153" t="s">
        <v>81</v>
      </c>
      <c r="AV214" s="12" t="s">
        <v>81</v>
      </c>
      <c r="AW214" s="12" t="s">
        <v>29</v>
      </c>
      <c r="AX214" s="12" t="s">
        <v>72</v>
      </c>
      <c r="AY214" s="153" t="s">
        <v>195</v>
      </c>
    </row>
    <row r="215" spans="2:51" s="13" customFormat="1" ht="12">
      <c r="B215" s="159"/>
      <c r="D215" s="152" t="s">
        <v>203</v>
      </c>
      <c r="E215" s="160" t="s">
        <v>1</v>
      </c>
      <c r="F215" s="161" t="s">
        <v>205</v>
      </c>
      <c r="H215" s="162">
        <v>16</v>
      </c>
      <c r="I215" s="163"/>
      <c r="L215" s="159"/>
      <c r="M215" s="164"/>
      <c r="T215" s="165"/>
      <c r="AT215" s="160" t="s">
        <v>203</v>
      </c>
      <c r="AU215" s="160" t="s">
        <v>81</v>
      </c>
      <c r="AV215" s="13" t="s">
        <v>201</v>
      </c>
      <c r="AW215" s="13" t="s">
        <v>29</v>
      </c>
      <c r="AX215" s="13" t="s">
        <v>79</v>
      </c>
      <c r="AY215" s="160" t="s">
        <v>195</v>
      </c>
    </row>
    <row r="216" spans="2:65" s="1" customFormat="1" ht="21.75" customHeight="1">
      <c r="B216" s="136"/>
      <c r="C216" s="172" t="s">
        <v>325</v>
      </c>
      <c r="D216" s="172" t="s">
        <v>229</v>
      </c>
      <c r="E216" s="173" t="s">
        <v>1740</v>
      </c>
      <c r="F216" s="174" t="s">
        <v>2499</v>
      </c>
      <c r="G216" s="175" t="s">
        <v>496</v>
      </c>
      <c r="H216" s="176">
        <v>6</v>
      </c>
      <c r="I216" s="177"/>
      <c r="J216" s="178">
        <f>ROUND(I216*H216,2)</f>
        <v>0</v>
      </c>
      <c r="K216" s="179"/>
      <c r="L216" s="180"/>
      <c r="M216" s="181" t="s">
        <v>1</v>
      </c>
      <c r="N216" s="182" t="s">
        <v>37</v>
      </c>
      <c r="P216" s="147">
        <f>O216*H216</f>
        <v>0</v>
      </c>
      <c r="Q216" s="147">
        <v>0.0043</v>
      </c>
      <c r="R216" s="147">
        <f>Q216*H216</f>
        <v>0.0258</v>
      </c>
      <c r="S216" s="147">
        <v>0</v>
      </c>
      <c r="T216" s="148">
        <f>S216*H216</f>
        <v>0</v>
      </c>
      <c r="AR216" s="149" t="s">
        <v>233</v>
      </c>
      <c r="AT216" s="149" t="s">
        <v>229</v>
      </c>
      <c r="AU216" s="149" t="s">
        <v>81</v>
      </c>
      <c r="AY216" s="16" t="s">
        <v>195</v>
      </c>
      <c r="BE216" s="150">
        <f>IF(N216="základní",J216,0)</f>
        <v>0</v>
      </c>
      <c r="BF216" s="150">
        <f>IF(N216="snížená",J216,0)</f>
        <v>0</v>
      </c>
      <c r="BG216" s="150">
        <f>IF(N216="zákl. přenesená",J216,0)</f>
        <v>0</v>
      </c>
      <c r="BH216" s="150">
        <f>IF(N216="sníž. přenesená",J216,0)</f>
        <v>0</v>
      </c>
      <c r="BI216" s="150">
        <f>IF(N216="nulová",J216,0)</f>
        <v>0</v>
      </c>
      <c r="BJ216" s="16" t="s">
        <v>79</v>
      </c>
      <c r="BK216" s="150">
        <f>ROUND(I216*H216,2)</f>
        <v>0</v>
      </c>
      <c r="BL216" s="16" t="s">
        <v>201</v>
      </c>
      <c r="BM216" s="149" t="s">
        <v>2500</v>
      </c>
    </row>
    <row r="217" spans="2:65" s="1" customFormat="1" ht="21.75" customHeight="1">
      <c r="B217" s="136"/>
      <c r="C217" s="172" t="s">
        <v>330</v>
      </c>
      <c r="D217" s="172" t="s">
        <v>229</v>
      </c>
      <c r="E217" s="173" t="s">
        <v>1743</v>
      </c>
      <c r="F217" s="174" t="s">
        <v>1744</v>
      </c>
      <c r="G217" s="175" t="s">
        <v>496</v>
      </c>
      <c r="H217" s="176">
        <v>6</v>
      </c>
      <c r="I217" s="177"/>
      <c r="J217" s="178">
        <f>ROUND(I217*H217,2)</f>
        <v>0</v>
      </c>
      <c r="K217" s="179"/>
      <c r="L217" s="180"/>
      <c r="M217" s="181" t="s">
        <v>1</v>
      </c>
      <c r="N217" s="182" t="s">
        <v>37</v>
      </c>
      <c r="P217" s="147">
        <f>O217*H217</f>
        <v>0</v>
      </c>
      <c r="Q217" s="147">
        <v>0.0037</v>
      </c>
      <c r="R217" s="147">
        <f>Q217*H217</f>
        <v>0.0222</v>
      </c>
      <c r="S217" s="147">
        <v>0</v>
      </c>
      <c r="T217" s="148">
        <f>S217*H217</f>
        <v>0</v>
      </c>
      <c r="AR217" s="149" t="s">
        <v>233</v>
      </c>
      <c r="AT217" s="149" t="s">
        <v>229</v>
      </c>
      <c r="AU217" s="149" t="s">
        <v>81</v>
      </c>
      <c r="AY217" s="16" t="s">
        <v>195</v>
      </c>
      <c r="BE217" s="150">
        <f>IF(N217="základní",J217,0)</f>
        <v>0</v>
      </c>
      <c r="BF217" s="150">
        <f>IF(N217="snížená",J217,0)</f>
        <v>0</v>
      </c>
      <c r="BG217" s="150">
        <f>IF(N217="zákl. přenesená",J217,0)</f>
        <v>0</v>
      </c>
      <c r="BH217" s="150">
        <f>IF(N217="sníž. přenesená",J217,0)</f>
        <v>0</v>
      </c>
      <c r="BI217" s="150">
        <f>IF(N217="nulová",J217,0)</f>
        <v>0</v>
      </c>
      <c r="BJ217" s="16" t="s">
        <v>79</v>
      </c>
      <c r="BK217" s="150">
        <f>ROUND(I217*H217,2)</f>
        <v>0</v>
      </c>
      <c r="BL217" s="16" t="s">
        <v>201</v>
      </c>
      <c r="BM217" s="149" t="s">
        <v>2501</v>
      </c>
    </row>
    <row r="218" spans="2:65" s="1" customFormat="1" ht="16.5" customHeight="1">
      <c r="B218" s="136"/>
      <c r="C218" s="172" t="s">
        <v>335</v>
      </c>
      <c r="D218" s="172" t="s">
        <v>229</v>
      </c>
      <c r="E218" s="173" t="s">
        <v>1737</v>
      </c>
      <c r="F218" s="174" t="s">
        <v>1738</v>
      </c>
      <c r="G218" s="175" t="s">
        <v>496</v>
      </c>
      <c r="H218" s="176">
        <v>4</v>
      </c>
      <c r="I218" s="177"/>
      <c r="J218" s="178">
        <f>ROUND(I218*H218,2)</f>
        <v>0</v>
      </c>
      <c r="K218" s="179"/>
      <c r="L218" s="180"/>
      <c r="M218" s="181" t="s">
        <v>1</v>
      </c>
      <c r="N218" s="182" t="s">
        <v>37</v>
      </c>
      <c r="P218" s="147">
        <f>O218*H218</f>
        <v>0</v>
      </c>
      <c r="Q218" s="147">
        <v>0.0313</v>
      </c>
      <c r="R218" s="147">
        <f>Q218*H218</f>
        <v>0.1252</v>
      </c>
      <c r="S218" s="147">
        <v>0</v>
      </c>
      <c r="T218" s="148">
        <f>S218*H218</f>
        <v>0</v>
      </c>
      <c r="AR218" s="149" t="s">
        <v>233</v>
      </c>
      <c r="AT218" s="149" t="s">
        <v>229</v>
      </c>
      <c r="AU218" s="149" t="s">
        <v>81</v>
      </c>
      <c r="AY218" s="16" t="s">
        <v>195</v>
      </c>
      <c r="BE218" s="150">
        <f>IF(N218="základní",J218,0)</f>
        <v>0</v>
      </c>
      <c r="BF218" s="150">
        <f>IF(N218="snížená",J218,0)</f>
        <v>0</v>
      </c>
      <c r="BG218" s="150">
        <f>IF(N218="zákl. přenesená",J218,0)</f>
        <v>0</v>
      </c>
      <c r="BH218" s="150">
        <f>IF(N218="sníž. přenesená",J218,0)</f>
        <v>0</v>
      </c>
      <c r="BI218" s="150">
        <f>IF(N218="nulová",J218,0)</f>
        <v>0</v>
      </c>
      <c r="BJ218" s="16" t="s">
        <v>79</v>
      </c>
      <c r="BK218" s="150">
        <f>ROUND(I218*H218,2)</f>
        <v>0</v>
      </c>
      <c r="BL218" s="16" t="s">
        <v>201</v>
      </c>
      <c r="BM218" s="149" t="s">
        <v>2502</v>
      </c>
    </row>
    <row r="219" spans="2:65" s="1" customFormat="1" ht="24.2" customHeight="1">
      <c r="B219" s="136"/>
      <c r="C219" s="137" t="s">
        <v>342</v>
      </c>
      <c r="D219" s="137" t="s">
        <v>197</v>
      </c>
      <c r="E219" s="138" t="s">
        <v>2503</v>
      </c>
      <c r="F219" s="139" t="s">
        <v>2504</v>
      </c>
      <c r="G219" s="140" t="s">
        <v>223</v>
      </c>
      <c r="H219" s="141">
        <v>16</v>
      </c>
      <c r="I219" s="142"/>
      <c r="J219" s="143">
        <f>ROUND(I219*H219,2)</f>
        <v>0</v>
      </c>
      <c r="K219" s="144"/>
      <c r="L219" s="31"/>
      <c r="M219" s="145" t="s">
        <v>1</v>
      </c>
      <c r="N219" s="146" t="s">
        <v>37</v>
      </c>
      <c r="P219" s="147">
        <f>O219*H219</f>
        <v>0</v>
      </c>
      <c r="Q219" s="147">
        <v>0.12064</v>
      </c>
      <c r="R219" s="147">
        <f>Q219*H219</f>
        <v>1.93024</v>
      </c>
      <c r="S219" s="147">
        <v>0</v>
      </c>
      <c r="T219" s="148">
        <f>S219*H219</f>
        <v>0</v>
      </c>
      <c r="AR219" s="149" t="s">
        <v>201</v>
      </c>
      <c r="AT219" s="149" t="s">
        <v>197</v>
      </c>
      <c r="AU219" s="149" t="s">
        <v>81</v>
      </c>
      <c r="AY219" s="16" t="s">
        <v>195</v>
      </c>
      <c r="BE219" s="150">
        <f>IF(N219="základní",J219,0)</f>
        <v>0</v>
      </c>
      <c r="BF219" s="150">
        <f>IF(N219="snížená",J219,0)</f>
        <v>0</v>
      </c>
      <c r="BG219" s="150">
        <f>IF(N219="zákl. přenesená",J219,0)</f>
        <v>0</v>
      </c>
      <c r="BH219" s="150">
        <f>IF(N219="sníž. přenesená",J219,0)</f>
        <v>0</v>
      </c>
      <c r="BI219" s="150">
        <f>IF(N219="nulová",J219,0)</f>
        <v>0</v>
      </c>
      <c r="BJ219" s="16" t="s">
        <v>79</v>
      </c>
      <c r="BK219" s="150">
        <f>ROUND(I219*H219,2)</f>
        <v>0</v>
      </c>
      <c r="BL219" s="16" t="s">
        <v>201</v>
      </c>
      <c r="BM219" s="149" t="s">
        <v>2505</v>
      </c>
    </row>
    <row r="220" spans="2:51" s="12" customFormat="1" ht="12">
      <c r="B220" s="151"/>
      <c r="D220" s="152" t="s">
        <v>203</v>
      </c>
      <c r="E220" s="153" t="s">
        <v>1</v>
      </c>
      <c r="F220" s="154" t="s">
        <v>2506</v>
      </c>
      <c r="H220" s="155">
        <v>16</v>
      </c>
      <c r="I220" s="156"/>
      <c r="L220" s="151"/>
      <c r="M220" s="157"/>
      <c r="T220" s="158"/>
      <c r="AT220" s="153" t="s">
        <v>203</v>
      </c>
      <c r="AU220" s="153" t="s">
        <v>81</v>
      </c>
      <c r="AV220" s="12" t="s">
        <v>81</v>
      </c>
      <c r="AW220" s="12" t="s">
        <v>29</v>
      </c>
      <c r="AX220" s="12" t="s">
        <v>72</v>
      </c>
      <c r="AY220" s="153" t="s">
        <v>195</v>
      </c>
    </row>
    <row r="221" spans="2:51" s="13" customFormat="1" ht="12">
      <c r="B221" s="159"/>
      <c r="D221" s="152" t="s">
        <v>203</v>
      </c>
      <c r="E221" s="160" t="s">
        <v>1</v>
      </c>
      <c r="F221" s="161" t="s">
        <v>205</v>
      </c>
      <c r="H221" s="162">
        <v>16</v>
      </c>
      <c r="I221" s="163"/>
      <c r="L221" s="159"/>
      <c r="M221" s="164"/>
      <c r="T221" s="165"/>
      <c r="AT221" s="160" t="s">
        <v>203</v>
      </c>
      <c r="AU221" s="160" t="s">
        <v>81</v>
      </c>
      <c r="AV221" s="13" t="s">
        <v>201</v>
      </c>
      <c r="AW221" s="13" t="s">
        <v>29</v>
      </c>
      <c r="AX221" s="13" t="s">
        <v>79</v>
      </c>
      <c r="AY221" s="160" t="s">
        <v>195</v>
      </c>
    </row>
    <row r="222" spans="2:65" s="1" customFormat="1" ht="24.2" customHeight="1">
      <c r="B222" s="136"/>
      <c r="C222" s="172" t="s">
        <v>348</v>
      </c>
      <c r="D222" s="172" t="s">
        <v>229</v>
      </c>
      <c r="E222" s="173" t="s">
        <v>2507</v>
      </c>
      <c r="F222" s="174" t="s">
        <v>2508</v>
      </c>
      <c r="G222" s="175" t="s">
        <v>496</v>
      </c>
      <c r="H222" s="176">
        <v>144</v>
      </c>
      <c r="I222" s="177"/>
      <c r="J222" s="178">
        <f>ROUND(I222*H222,2)</f>
        <v>0</v>
      </c>
      <c r="K222" s="179"/>
      <c r="L222" s="180"/>
      <c r="M222" s="181" t="s">
        <v>1</v>
      </c>
      <c r="N222" s="182" t="s">
        <v>37</v>
      </c>
      <c r="P222" s="147">
        <f>O222*H222</f>
        <v>0</v>
      </c>
      <c r="Q222" s="147">
        <v>0.012</v>
      </c>
      <c r="R222" s="147">
        <f>Q222*H222</f>
        <v>1.728</v>
      </c>
      <c r="S222" s="147">
        <v>0</v>
      </c>
      <c r="T222" s="148">
        <f>S222*H222</f>
        <v>0</v>
      </c>
      <c r="AR222" s="149" t="s">
        <v>233</v>
      </c>
      <c r="AT222" s="149" t="s">
        <v>229</v>
      </c>
      <c r="AU222" s="149" t="s">
        <v>81</v>
      </c>
      <c r="AY222" s="16" t="s">
        <v>195</v>
      </c>
      <c r="BE222" s="150">
        <f>IF(N222="základní",J222,0)</f>
        <v>0</v>
      </c>
      <c r="BF222" s="150">
        <f>IF(N222="snížená",J222,0)</f>
        <v>0</v>
      </c>
      <c r="BG222" s="150">
        <f>IF(N222="zákl. přenesená",J222,0)</f>
        <v>0</v>
      </c>
      <c r="BH222" s="150">
        <f>IF(N222="sníž. přenesená",J222,0)</f>
        <v>0</v>
      </c>
      <c r="BI222" s="150">
        <f>IF(N222="nulová",J222,0)</f>
        <v>0</v>
      </c>
      <c r="BJ222" s="16" t="s">
        <v>79</v>
      </c>
      <c r="BK222" s="150">
        <f>ROUND(I222*H222,2)</f>
        <v>0</v>
      </c>
      <c r="BL222" s="16" t="s">
        <v>201</v>
      </c>
      <c r="BM222" s="149" t="s">
        <v>2509</v>
      </c>
    </row>
    <row r="223" spans="2:51" s="12" customFormat="1" ht="12">
      <c r="B223" s="151"/>
      <c r="D223" s="152" t="s">
        <v>203</v>
      </c>
      <c r="E223" s="153" t="s">
        <v>1</v>
      </c>
      <c r="F223" s="154" t="s">
        <v>2510</v>
      </c>
      <c r="H223" s="155">
        <v>144</v>
      </c>
      <c r="I223" s="156"/>
      <c r="L223" s="151"/>
      <c r="M223" s="157"/>
      <c r="T223" s="158"/>
      <c r="AT223" s="153" t="s">
        <v>203</v>
      </c>
      <c r="AU223" s="153" t="s">
        <v>81</v>
      </c>
      <c r="AV223" s="12" t="s">
        <v>81</v>
      </c>
      <c r="AW223" s="12" t="s">
        <v>29</v>
      </c>
      <c r="AX223" s="12" t="s">
        <v>72</v>
      </c>
      <c r="AY223" s="153" t="s">
        <v>195</v>
      </c>
    </row>
    <row r="224" spans="2:51" s="13" customFormat="1" ht="12">
      <c r="B224" s="159"/>
      <c r="D224" s="152" t="s">
        <v>203</v>
      </c>
      <c r="E224" s="160" t="s">
        <v>1</v>
      </c>
      <c r="F224" s="161" t="s">
        <v>205</v>
      </c>
      <c r="H224" s="162">
        <v>144</v>
      </c>
      <c r="I224" s="163"/>
      <c r="L224" s="159"/>
      <c r="M224" s="164"/>
      <c r="T224" s="165"/>
      <c r="AT224" s="160" t="s">
        <v>203</v>
      </c>
      <c r="AU224" s="160" t="s">
        <v>81</v>
      </c>
      <c r="AV224" s="13" t="s">
        <v>201</v>
      </c>
      <c r="AW224" s="13" t="s">
        <v>29</v>
      </c>
      <c r="AX224" s="13" t="s">
        <v>79</v>
      </c>
      <c r="AY224" s="160" t="s">
        <v>195</v>
      </c>
    </row>
    <row r="225" spans="2:65" s="1" customFormat="1" ht="24.2" customHeight="1">
      <c r="B225" s="136"/>
      <c r="C225" s="137" t="s">
        <v>353</v>
      </c>
      <c r="D225" s="137" t="s">
        <v>197</v>
      </c>
      <c r="E225" s="138" t="s">
        <v>1746</v>
      </c>
      <c r="F225" s="139" t="s">
        <v>1747</v>
      </c>
      <c r="G225" s="140" t="s">
        <v>496</v>
      </c>
      <c r="H225" s="141">
        <v>1</v>
      </c>
      <c r="I225" s="142"/>
      <c r="J225" s="143">
        <f>ROUND(I225*H225,2)</f>
        <v>0</v>
      </c>
      <c r="K225" s="144"/>
      <c r="L225" s="31"/>
      <c r="M225" s="145" t="s">
        <v>1</v>
      </c>
      <c r="N225" s="146" t="s">
        <v>37</v>
      </c>
      <c r="P225" s="147">
        <f>O225*H225</f>
        <v>0</v>
      </c>
      <c r="Q225" s="147">
        <v>0</v>
      </c>
      <c r="R225" s="147">
        <f>Q225*H225</f>
        <v>0</v>
      </c>
      <c r="S225" s="147">
        <v>0</v>
      </c>
      <c r="T225" s="148">
        <f>S225*H225</f>
        <v>0</v>
      </c>
      <c r="AR225" s="149" t="s">
        <v>201</v>
      </c>
      <c r="AT225" s="149" t="s">
        <v>197</v>
      </c>
      <c r="AU225" s="149" t="s">
        <v>81</v>
      </c>
      <c r="AY225" s="16" t="s">
        <v>195</v>
      </c>
      <c r="BE225" s="150">
        <f>IF(N225="základní",J225,0)</f>
        <v>0</v>
      </c>
      <c r="BF225" s="150">
        <f>IF(N225="snížená",J225,0)</f>
        <v>0</v>
      </c>
      <c r="BG225" s="150">
        <f>IF(N225="zákl. přenesená",J225,0)</f>
        <v>0</v>
      </c>
      <c r="BH225" s="150">
        <f>IF(N225="sníž. přenesená",J225,0)</f>
        <v>0</v>
      </c>
      <c r="BI225" s="150">
        <f>IF(N225="nulová",J225,0)</f>
        <v>0</v>
      </c>
      <c r="BJ225" s="16" t="s">
        <v>79</v>
      </c>
      <c r="BK225" s="150">
        <f>ROUND(I225*H225,2)</f>
        <v>0</v>
      </c>
      <c r="BL225" s="16" t="s">
        <v>201</v>
      </c>
      <c r="BM225" s="149" t="s">
        <v>2511</v>
      </c>
    </row>
    <row r="226" spans="2:65" s="1" customFormat="1" ht="24.2" customHeight="1">
      <c r="B226" s="136"/>
      <c r="C226" s="172" t="s">
        <v>358</v>
      </c>
      <c r="D226" s="172" t="s">
        <v>229</v>
      </c>
      <c r="E226" s="173" t="s">
        <v>1752</v>
      </c>
      <c r="F226" s="174" t="s">
        <v>1753</v>
      </c>
      <c r="G226" s="175" t="s">
        <v>496</v>
      </c>
      <c r="H226" s="176">
        <v>1</v>
      </c>
      <c r="I226" s="177"/>
      <c r="J226" s="178">
        <f>ROUND(I226*H226,2)</f>
        <v>0</v>
      </c>
      <c r="K226" s="179"/>
      <c r="L226" s="180"/>
      <c r="M226" s="181" t="s">
        <v>1</v>
      </c>
      <c r="N226" s="182" t="s">
        <v>37</v>
      </c>
      <c r="P226" s="147">
        <f>O226*H226</f>
        <v>0</v>
      </c>
      <c r="Q226" s="147">
        <v>0.25</v>
      </c>
      <c r="R226" s="147">
        <f>Q226*H226</f>
        <v>0.25</v>
      </c>
      <c r="S226" s="147">
        <v>0</v>
      </c>
      <c r="T226" s="148">
        <f>S226*H226</f>
        <v>0</v>
      </c>
      <c r="AR226" s="149" t="s">
        <v>233</v>
      </c>
      <c r="AT226" s="149" t="s">
        <v>229</v>
      </c>
      <c r="AU226" s="149" t="s">
        <v>81</v>
      </c>
      <c r="AY226" s="16" t="s">
        <v>195</v>
      </c>
      <c r="BE226" s="150">
        <f>IF(N226="základní",J226,0)</f>
        <v>0</v>
      </c>
      <c r="BF226" s="150">
        <f>IF(N226="snížená",J226,0)</f>
        <v>0</v>
      </c>
      <c r="BG226" s="150">
        <f>IF(N226="zákl. přenesená",J226,0)</f>
        <v>0</v>
      </c>
      <c r="BH226" s="150">
        <f>IF(N226="sníž. přenesená",J226,0)</f>
        <v>0</v>
      </c>
      <c r="BI226" s="150">
        <f>IF(N226="nulová",J226,0)</f>
        <v>0</v>
      </c>
      <c r="BJ226" s="16" t="s">
        <v>79</v>
      </c>
      <c r="BK226" s="150">
        <f>ROUND(I226*H226,2)</f>
        <v>0</v>
      </c>
      <c r="BL226" s="16" t="s">
        <v>201</v>
      </c>
      <c r="BM226" s="149" t="s">
        <v>2512</v>
      </c>
    </row>
    <row r="227" spans="2:65" s="1" customFormat="1" ht="24.2" customHeight="1">
      <c r="B227" s="136"/>
      <c r="C227" s="137" t="s">
        <v>364</v>
      </c>
      <c r="D227" s="137" t="s">
        <v>197</v>
      </c>
      <c r="E227" s="138" t="s">
        <v>1755</v>
      </c>
      <c r="F227" s="139" t="s">
        <v>1756</v>
      </c>
      <c r="G227" s="140" t="s">
        <v>223</v>
      </c>
      <c r="H227" s="141">
        <v>28</v>
      </c>
      <c r="I227" s="142"/>
      <c r="J227" s="143">
        <f>ROUND(I227*H227,2)</f>
        <v>0</v>
      </c>
      <c r="K227" s="144"/>
      <c r="L227" s="31"/>
      <c r="M227" s="145" t="s">
        <v>1</v>
      </c>
      <c r="N227" s="146" t="s">
        <v>37</v>
      </c>
      <c r="P227" s="147">
        <f>O227*H227</f>
        <v>0</v>
      </c>
      <c r="Q227" s="147">
        <v>0</v>
      </c>
      <c r="R227" s="147">
        <f>Q227*H227</f>
        <v>0</v>
      </c>
      <c r="S227" s="147">
        <v>0</v>
      </c>
      <c r="T227" s="148">
        <f>S227*H227</f>
        <v>0</v>
      </c>
      <c r="AR227" s="149" t="s">
        <v>201</v>
      </c>
      <c r="AT227" s="149" t="s">
        <v>197</v>
      </c>
      <c r="AU227" s="149" t="s">
        <v>81</v>
      </c>
      <c r="AY227" s="16" t="s">
        <v>195</v>
      </c>
      <c r="BE227" s="150">
        <f>IF(N227="základní",J227,0)</f>
        <v>0</v>
      </c>
      <c r="BF227" s="150">
        <f>IF(N227="snížená",J227,0)</f>
        <v>0</v>
      </c>
      <c r="BG227" s="150">
        <f>IF(N227="zákl. přenesená",J227,0)</f>
        <v>0</v>
      </c>
      <c r="BH227" s="150">
        <f>IF(N227="sníž. přenesená",J227,0)</f>
        <v>0</v>
      </c>
      <c r="BI227" s="150">
        <f>IF(N227="nulová",J227,0)</f>
        <v>0</v>
      </c>
      <c r="BJ227" s="16" t="s">
        <v>79</v>
      </c>
      <c r="BK227" s="150">
        <f>ROUND(I227*H227,2)</f>
        <v>0</v>
      </c>
      <c r="BL227" s="16" t="s">
        <v>201</v>
      </c>
      <c r="BM227" s="149" t="s">
        <v>2513</v>
      </c>
    </row>
    <row r="228" spans="2:51" s="14" customFormat="1" ht="12">
      <c r="B228" s="166"/>
      <c r="D228" s="152" t="s">
        <v>203</v>
      </c>
      <c r="E228" s="167" t="s">
        <v>1</v>
      </c>
      <c r="F228" s="168" t="s">
        <v>1735</v>
      </c>
      <c r="H228" s="167" t="s">
        <v>1</v>
      </c>
      <c r="I228" s="169"/>
      <c r="L228" s="166"/>
      <c r="M228" s="170"/>
      <c r="T228" s="171"/>
      <c r="AT228" s="167" t="s">
        <v>203</v>
      </c>
      <c r="AU228" s="167" t="s">
        <v>81</v>
      </c>
      <c r="AV228" s="14" t="s">
        <v>79</v>
      </c>
      <c r="AW228" s="14" t="s">
        <v>29</v>
      </c>
      <c r="AX228" s="14" t="s">
        <v>72</v>
      </c>
      <c r="AY228" s="167" t="s">
        <v>195</v>
      </c>
    </row>
    <row r="229" spans="2:51" s="12" customFormat="1" ht="12">
      <c r="B229" s="151"/>
      <c r="D229" s="152" t="s">
        <v>203</v>
      </c>
      <c r="E229" s="153" t="s">
        <v>1</v>
      </c>
      <c r="F229" s="154" t="s">
        <v>353</v>
      </c>
      <c r="H229" s="155">
        <v>28</v>
      </c>
      <c r="I229" s="156"/>
      <c r="L229" s="151"/>
      <c r="M229" s="157"/>
      <c r="T229" s="158"/>
      <c r="AT229" s="153" t="s">
        <v>203</v>
      </c>
      <c r="AU229" s="153" t="s">
        <v>81</v>
      </c>
      <c r="AV229" s="12" t="s">
        <v>81</v>
      </c>
      <c r="AW229" s="12" t="s">
        <v>29</v>
      </c>
      <c r="AX229" s="12" t="s">
        <v>72</v>
      </c>
      <c r="AY229" s="153" t="s">
        <v>195</v>
      </c>
    </row>
    <row r="230" spans="2:51" s="13" customFormat="1" ht="12">
      <c r="B230" s="159"/>
      <c r="D230" s="152" t="s">
        <v>203</v>
      </c>
      <c r="E230" s="160" t="s">
        <v>1</v>
      </c>
      <c r="F230" s="161" t="s">
        <v>205</v>
      </c>
      <c r="H230" s="162">
        <v>28</v>
      </c>
      <c r="I230" s="163"/>
      <c r="L230" s="159"/>
      <c r="M230" s="164"/>
      <c r="T230" s="165"/>
      <c r="AT230" s="160" t="s">
        <v>203</v>
      </c>
      <c r="AU230" s="160" t="s">
        <v>81</v>
      </c>
      <c r="AV230" s="13" t="s">
        <v>201</v>
      </c>
      <c r="AW230" s="13" t="s">
        <v>29</v>
      </c>
      <c r="AX230" s="13" t="s">
        <v>79</v>
      </c>
      <c r="AY230" s="160" t="s">
        <v>195</v>
      </c>
    </row>
    <row r="231" spans="2:65" s="1" customFormat="1" ht="24.2" customHeight="1">
      <c r="B231" s="136"/>
      <c r="C231" s="172" t="s">
        <v>368</v>
      </c>
      <c r="D231" s="172" t="s">
        <v>229</v>
      </c>
      <c r="E231" s="173" t="s">
        <v>1759</v>
      </c>
      <c r="F231" s="174" t="s">
        <v>1760</v>
      </c>
      <c r="G231" s="175" t="s">
        <v>223</v>
      </c>
      <c r="H231" s="176">
        <v>28</v>
      </c>
      <c r="I231" s="177"/>
      <c r="J231" s="178">
        <f>ROUND(I231*H231,2)</f>
        <v>0</v>
      </c>
      <c r="K231" s="179"/>
      <c r="L231" s="180"/>
      <c r="M231" s="181" t="s">
        <v>1</v>
      </c>
      <c r="N231" s="182" t="s">
        <v>37</v>
      </c>
      <c r="P231" s="147">
        <f>O231*H231</f>
        <v>0</v>
      </c>
      <c r="Q231" s="147">
        <v>0.0015</v>
      </c>
      <c r="R231" s="147">
        <f>Q231*H231</f>
        <v>0.042</v>
      </c>
      <c r="S231" s="147">
        <v>0</v>
      </c>
      <c r="T231" s="148">
        <f>S231*H231</f>
        <v>0</v>
      </c>
      <c r="AR231" s="149" t="s">
        <v>233</v>
      </c>
      <c r="AT231" s="149" t="s">
        <v>229</v>
      </c>
      <c r="AU231" s="149" t="s">
        <v>81</v>
      </c>
      <c r="AY231" s="16" t="s">
        <v>195</v>
      </c>
      <c r="BE231" s="150">
        <f>IF(N231="základní",J231,0)</f>
        <v>0</v>
      </c>
      <c r="BF231" s="150">
        <f>IF(N231="snížená",J231,0)</f>
        <v>0</v>
      </c>
      <c r="BG231" s="150">
        <f>IF(N231="zákl. přenesená",J231,0)</f>
        <v>0</v>
      </c>
      <c r="BH231" s="150">
        <f>IF(N231="sníž. přenesená",J231,0)</f>
        <v>0</v>
      </c>
      <c r="BI231" s="150">
        <f>IF(N231="nulová",J231,0)</f>
        <v>0</v>
      </c>
      <c r="BJ231" s="16" t="s">
        <v>79</v>
      </c>
      <c r="BK231" s="150">
        <f>ROUND(I231*H231,2)</f>
        <v>0</v>
      </c>
      <c r="BL231" s="16" t="s">
        <v>201</v>
      </c>
      <c r="BM231" s="149" t="s">
        <v>2514</v>
      </c>
    </row>
    <row r="232" spans="2:65" s="1" customFormat="1" ht="37.9" customHeight="1">
      <c r="B232" s="136"/>
      <c r="C232" s="137" t="s">
        <v>373</v>
      </c>
      <c r="D232" s="137" t="s">
        <v>197</v>
      </c>
      <c r="E232" s="138" t="s">
        <v>2515</v>
      </c>
      <c r="F232" s="139" t="s">
        <v>2516</v>
      </c>
      <c r="G232" s="140" t="s">
        <v>212</v>
      </c>
      <c r="H232" s="141">
        <v>1.227</v>
      </c>
      <c r="I232" s="142"/>
      <c r="J232" s="143">
        <f>ROUND(I232*H232,2)</f>
        <v>0</v>
      </c>
      <c r="K232" s="144"/>
      <c r="L232" s="31"/>
      <c r="M232" s="145" t="s">
        <v>1</v>
      </c>
      <c r="N232" s="146" t="s">
        <v>37</v>
      </c>
      <c r="P232" s="147">
        <f>O232*H232</f>
        <v>0</v>
      </c>
      <c r="Q232" s="147">
        <v>2.53195</v>
      </c>
      <c r="R232" s="147">
        <f>Q232*H232</f>
        <v>3.1067026500000003</v>
      </c>
      <c r="S232" s="147">
        <v>0</v>
      </c>
      <c r="T232" s="148">
        <f>S232*H232</f>
        <v>0</v>
      </c>
      <c r="AR232" s="149" t="s">
        <v>201</v>
      </c>
      <c r="AT232" s="149" t="s">
        <v>197</v>
      </c>
      <c r="AU232" s="149" t="s">
        <v>81</v>
      </c>
      <c r="AY232" s="16" t="s">
        <v>195</v>
      </c>
      <c r="BE232" s="150">
        <f>IF(N232="základní",J232,0)</f>
        <v>0</v>
      </c>
      <c r="BF232" s="150">
        <f>IF(N232="snížená",J232,0)</f>
        <v>0</v>
      </c>
      <c r="BG232" s="150">
        <f>IF(N232="zákl. přenesená",J232,0)</f>
        <v>0</v>
      </c>
      <c r="BH232" s="150">
        <f>IF(N232="sníž. přenesená",J232,0)</f>
        <v>0</v>
      </c>
      <c r="BI232" s="150">
        <f>IF(N232="nulová",J232,0)</f>
        <v>0</v>
      </c>
      <c r="BJ232" s="16" t="s">
        <v>79</v>
      </c>
      <c r="BK232" s="150">
        <f>ROUND(I232*H232,2)</f>
        <v>0</v>
      </c>
      <c r="BL232" s="16" t="s">
        <v>201</v>
      </c>
      <c r="BM232" s="149" t="s">
        <v>2517</v>
      </c>
    </row>
    <row r="233" spans="2:51" s="14" customFormat="1" ht="12">
      <c r="B233" s="166"/>
      <c r="D233" s="152" t="s">
        <v>203</v>
      </c>
      <c r="E233" s="167" t="s">
        <v>1</v>
      </c>
      <c r="F233" s="168" t="s">
        <v>225</v>
      </c>
      <c r="H233" s="167" t="s">
        <v>1</v>
      </c>
      <c r="I233" s="169"/>
      <c r="L233" s="166"/>
      <c r="M233" s="170"/>
      <c r="T233" s="171"/>
      <c r="AT233" s="167" t="s">
        <v>203</v>
      </c>
      <c r="AU233" s="167" t="s">
        <v>81</v>
      </c>
      <c r="AV233" s="14" t="s">
        <v>79</v>
      </c>
      <c r="AW233" s="14" t="s">
        <v>29</v>
      </c>
      <c r="AX233" s="14" t="s">
        <v>72</v>
      </c>
      <c r="AY233" s="167" t="s">
        <v>195</v>
      </c>
    </row>
    <row r="234" spans="2:51" s="14" customFormat="1" ht="12">
      <c r="B234" s="166"/>
      <c r="D234" s="152" t="s">
        <v>203</v>
      </c>
      <c r="E234" s="167" t="s">
        <v>1</v>
      </c>
      <c r="F234" s="168" t="s">
        <v>2518</v>
      </c>
      <c r="H234" s="167" t="s">
        <v>1</v>
      </c>
      <c r="I234" s="169"/>
      <c r="L234" s="166"/>
      <c r="M234" s="170"/>
      <c r="T234" s="171"/>
      <c r="AT234" s="167" t="s">
        <v>203</v>
      </c>
      <c r="AU234" s="167" t="s">
        <v>81</v>
      </c>
      <c r="AV234" s="14" t="s">
        <v>79</v>
      </c>
      <c r="AW234" s="14" t="s">
        <v>29</v>
      </c>
      <c r="AX234" s="14" t="s">
        <v>72</v>
      </c>
      <c r="AY234" s="167" t="s">
        <v>195</v>
      </c>
    </row>
    <row r="235" spans="2:51" s="12" customFormat="1" ht="12">
      <c r="B235" s="151"/>
      <c r="D235" s="152" t="s">
        <v>203</v>
      </c>
      <c r="E235" s="153" t="s">
        <v>1</v>
      </c>
      <c r="F235" s="154" t="s">
        <v>2519</v>
      </c>
      <c r="H235" s="155">
        <v>1.227</v>
      </c>
      <c r="I235" s="156"/>
      <c r="L235" s="151"/>
      <c r="M235" s="157"/>
      <c r="T235" s="158"/>
      <c r="AT235" s="153" t="s">
        <v>203</v>
      </c>
      <c r="AU235" s="153" t="s">
        <v>81</v>
      </c>
      <c r="AV235" s="12" t="s">
        <v>81</v>
      </c>
      <c r="AW235" s="12" t="s">
        <v>29</v>
      </c>
      <c r="AX235" s="12" t="s">
        <v>72</v>
      </c>
      <c r="AY235" s="153" t="s">
        <v>195</v>
      </c>
    </row>
    <row r="236" spans="2:51" s="13" customFormat="1" ht="12">
      <c r="B236" s="159"/>
      <c r="D236" s="152" t="s">
        <v>203</v>
      </c>
      <c r="E236" s="160" t="s">
        <v>1</v>
      </c>
      <c r="F236" s="161" t="s">
        <v>205</v>
      </c>
      <c r="H236" s="162">
        <v>1.227</v>
      </c>
      <c r="I236" s="163"/>
      <c r="L236" s="159"/>
      <c r="M236" s="164"/>
      <c r="T236" s="165"/>
      <c r="AT236" s="160" t="s">
        <v>203</v>
      </c>
      <c r="AU236" s="160" t="s">
        <v>81</v>
      </c>
      <c r="AV236" s="13" t="s">
        <v>201</v>
      </c>
      <c r="AW236" s="13" t="s">
        <v>29</v>
      </c>
      <c r="AX236" s="13" t="s">
        <v>79</v>
      </c>
      <c r="AY236" s="160" t="s">
        <v>195</v>
      </c>
    </row>
    <row r="237" spans="2:63" s="11" customFormat="1" ht="22.9" customHeight="1">
      <c r="B237" s="124"/>
      <c r="D237" s="125" t="s">
        <v>71</v>
      </c>
      <c r="E237" s="134" t="s">
        <v>220</v>
      </c>
      <c r="F237" s="134" t="s">
        <v>1642</v>
      </c>
      <c r="I237" s="127"/>
      <c r="J237" s="135">
        <f>BK237</f>
        <v>0</v>
      </c>
      <c r="L237" s="124"/>
      <c r="M237" s="129"/>
      <c r="P237" s="130">
        <f>SUM(P238:P265)</f>
        <v>0</v>
      </c>
      <c r="R237" s="130">
        <f>SUM(R238:R265)</f>
        <v>3.4854075</v>
      </c>
      <c r="T237" s="131">
        <f>SUM(T238:T265)</f>
        <v>0</v>
      </c>
      <c r="AR237" s="125" t="s">
        <v>79</v>
      </c>
      <c r="AT237" s="132" t="s">
        <v>71</v>
      </c>
      <c r="AU237" s="132" t="s">
        <v>79</v>
      </c>
      <c r="AY237" s="125" t="s">
        <v>195</v>
      </c>
      <c r="BK237" s="133">
        <f>SUM(BK238:BK265)</f>
        <v>0</v>
      </c>
    </row>
    <row r="238" spans="2:65" s="1" customFormat="1" ht="16.5" customHeight="1">
      <c r="B238" s="136"/>
      <c r="C238" s="137" t="s">
        <v>378</v>
      </c>
      <c r="D238" s="137" t="s">
        <v>197</v>
      </c>
      <c r="E238" s="138" t="s">
        <v>1643</v>
      </c>
      <c r="F238" s="139" t="s">
        <v>1644</v>
      </c>
      <c r="G238" s="140" t="s">
        <v>288</v>
      </c>
      <c r="H238" s="141">
        <v>9.75</v>
      </c>
      <c r="I238" s="142"/>
      <c r="J238" s="143">
        <f>ROUND(I238*H238,2)</f>
        <v>0</v>
      </c>
      <c r="K238" s="144"/>
      <c r="L238" s="31"/>
      <c r="M238" s="145" t="s">
        <v>1</v>
      </c>
      <c r="N238" s="146" t="s">
        <v>37</v>
      </c>
      <c r="P238" s="147">
        <f>O238*H238</f>
        <v>0</v>
      </c>
      <c r="Q238" s="147">
        <v>0</v>
      </c>
      <c r="R238" s="147">
        <f>Q238*H238</f>
        <v>0</v>
      </c>
      <c r="S238" s="147">
        <v>0</v>
      </c>
      <c r="T238" s="148">
        <f>S238*H238</f>
        <v>0</v>
      </c>
      <c r="AR238" s="149" t="s">
        <v>201</v>
      </c>
      <c r="AT238" s="149" t="s">
        <v>197</v>
      </c>
      <c r="AU238" s="149" t="s">
        <v>81</v>
      </c>
      <c r="AY238" s="16" t="s">
        <v>195</v>
      </c>
      <c r="BE238" s="150">
        <f>IF(N238="základní",J238,0)</f>
        <v>0</v>
      </c>
      <c r="BF238" s="150">
        <f>IF(N238="snížená",J238,0)</f>
        <v>0</v>
      </c>
      <c r="BG238" s="150">
        <f>IF(N238="zákl. přenesená",J238,0)</f>
        <v>0</v>
      </c>
      <c r="BH238" s="150">
        <f>IF(N238="sníž. přenesená",J238,0)</f>
        <v>0</v>
      </c>
      <c r="BI238" s="150">
        <f>IF(N238="nulová",J238,0)</f>
        <v>0</v>
      </c>
      <c r="BJ238" s="16" t="s">
        <v>79</v>
      </c>
      <c r="BK238" s="150">
        <f>ROUND(I238*H238,2)</f>
        <v>0</v>
      </c>
      <c r="BL238" s="16" t="s">
        <v>201</v>
      </c>
      <c r="BM238" s="149" t="s">
        <v>2520</v>
      </c>
    </row>
    <row r="239" spans="2:51" s="12" customFormat="1" ht="12">
      <c r="B239" s="151"/>
      <c r="D239" s="152" t="s">
        <v>203</v>
      </c>
      <c r="E239" s="153" t="s">
        <v>1</v>
      </c>
      <c r="F239" s="154" t="s">
        <v>2473</v>
      </c>
      <c r="H239" s="155">
        <v>9.75</v>
      </c>
      <c r="I239" s="156"/>
      <c r="L239" s="151"/>
      <c r="M239" s="157"/>
      <c r="T239" s="158"/>
      <c r="AT239" s="153" t="s">
        <v>203</v>
      </c>
      <c r="AU239" s="153" t="s">
        <v>81</v>
      </c>
      <c r="AV239" s="12" t="s">
        <v>81</v>
      </c>
      <c r="AW239" s="12" t="s">
        <v>29</v>
      </c>
      <c r="AX239" s="12" t="s">
        <v>72</v>
      </c>
      <c r="AY239" s="153" t="s">
        <v>195</v>
      </c>
    </row>
    <row r="240" spans="2:51" s="13" customFormat="1" ht="12">
      <c r="B240" s="159"/>
      <c r="D240" s="152" t="s">
        <v>203</v>
      </c>
      <c r="E240" s="160" t="s">
        <v>1</v>
      </c>
      <c r="F240" s="161" t="s">
        <v>205</v>
      </c>
      <c r="H240" s="162">
        <v>9.75</v>
      </c>
      <c r="I240" s="163"/>
      <c r="L240" s="159"/>
      <c r="M240" s="164"/>
      <c r="T240" s="165"/>
      <c r="AT240" s="160" t="s">
        <v>203</v>
      </c>
      <c r="AU240" s="160" t="s">
        <v>81</v>
      </c>
      <c r="AV240" s="13" t="s">
        <v>201</v>
      </c>
      <c r="AW240" s="13" t="s">
        <v>29</v>
      </c>
      <c r="AX240" s="13" t="s">
        <v>79</v>
      </c>
      <c r="AY240" s="160" t="s">
        <v>195</v>
      </c>
    </row>
    <row r="241" spans="2:65" s="1" customFormat="1" ht="16.5" customHeight="1">
      <c r="B241" s="136"/>
      <c r="C241" s="137" t="s">
        <v>384</v>
      </c>
      <c r="D241" s="137" t="s">
        <v>197</v>
      </c>
      <c r="E241" s="138" t="s">
        <v>1649</v>
      </c>
      <c r="F241" s="139" t="s">
        <v>1650</v>
      </c>
      <c r="G241" s="140" t="s">
        <v>288</v>
      </c>
      <c r="H241" s="141">
        <v>78.9</v>
      </c>
      <c r="I241" s="142"/>
      <c r="J241" s="143">
        <f>ROUND(I241*H241,2)</f>
        <v>0</v>
      </c>
      <c r="K241" s="144"/>
      <c r="L241" s="31"/>
      <c r="M241" s="145" t="s">
        <v>1</v>
      </c>
      <c r="N241" s="146" t="s">
        <v>37</v>
      </c>
      <c r="P241" s="147">
        <f>O241*H241</f>
        <v>0</v>
      </c>
      <c r="Q241" s="147">
        <v>0</v>
      </c>
      <c r="R241" s="147">
        <f>Q241*H241</f>
        <v>0</v>
      </c>
      <c r="S241" s="147">
        <v>0</v>
      </c>
      <c r="T241" s="148">
        <f>S241*H241</f>
        <v>0</v>
      </c>
      <c r="AR241" s="149" t="s">
        <v>201</v>
      </c>
      <c r="AT241" s="149" t="s">
        <v>197</v>
      </c>
      <c r="AU241" s="149" t="s">
        <v>81</v>
      </c>
      <c r="AY241" s="16" t="s">
        <v>195</v>
      </c>
      <c r="BE241" s="150">
        <f>IF(N241="základní",J241,0)</f>
        <v>0</v>
      </c>
      <c r="BF241" s="150">
        <f>IF(N241="snížená",J241,0)</f>
        <v>0</v>
      </c>
      <c r="BG241" s="150">
        <f>IF(N241="zákl. přenesená",J241,0)</f>
        <v>0</v>
      </c>
      <c r="BH241" s="150">
        <f>IF(N241="sníž. přenesená",J241,0)</f>
        <v>0</v>
      </c>
      <c r="BI241" s="150">
        <f>IF(N241="nulová",J241,0)</f>
        <v>0</v>
      </c>
      <c r="BJ241" s="16" t="s">
        <v>79</v>
      </c>
      <c r="BK241" s="150">
        <f>ROUND(I241*H241,2)</f>
        <v>0</v>
      </c>
      <c r="BL241" s="16" t="s">
        <v>201</v>
      </c>
      <c r="BM241" s="149" t="s">
        <v>2521</v>
      </c>
    </row>
    <row r="242" spans="2:51" s="12" customFormat="1" ht="12">
      <c r="B242" s="151"/>
      <c r="D242" s="152" t="s">
        <v>203</v>
      </c>
      <c r="E242" s="153" t="s">
        <v>1</v>
      </c>
      <c r="F242" s="154" t="s">
        <v>2474</v>
      </c>
      <c r="H242" s="155">
        <v>78.9</v>
      </c>
      <c r="I242" s="156"/>
      <c r="L242" s="151"/>
      <c r="M242" s="157"/>
      <c r="T242" s="158"/>
      <c r="AT242" s="153" t="s">
        <v>203</v>
      </c>
      <c r="AU242" s="153" t="s">
        <v>81</v>
      </c>
      <c r="AV242" s="12" t="s">
        <v>81</v>
      </c>
      <c r="AW242" s="12" t="s">
        <v>29</v>
      </c>
      <c r="AX242" s="12" t="s">
        <v>72</v>
      </c>
      <c r="AY242" s="153" t="s">
        <v>195</v>
      </c>
    </row>
    <row r="243" spans="2:51" s="13" customFormat="1" ht="12">
      <c r="B243" s="159"/>
      <c r="D243" s="152" t="s">
        <v>203</v>
      </c>
      <c r="E243" s="160" t="s">
        <v>1</v>
      </c>
      <c r="F243" s="161" t="s">
        <v>205</v>
      </c>
      <c r="H243" s="162">
        <v>78.9</v>
      </c>
      <c r="I243" s="163"/>
      <c r="L243" s="159"/>
      <c r="M243" s="164"/>
      <c r="T243" s="165"/>
      <c r="AT243" s="160" t="s">
        <v>203</v>
      </c>
      <c r="AU243" s="160" t="s">
        <v>81</v>
      </c>
      <c r="AV243" s="13" t="s">
        <v>201</v>
      </c>
      <c r="AW243" s="13" t="s">
        <v>29</v>
      </c>
      <c r="AX243" s="13" t="s">
        <v>79</v>
      </c>
      <c r="AY243" s="160" t="s">
        <v>195</v>
      </c>
    </row>
    <row r="244" spans="2:65" s="1" customFormat="1" ht="21.75" customHeight="1">
      <c r="B244" s="136"/>
      <c r="C244" s="137" t="s">
        <v>390</v>
      </c>
      <c r="D244" s="137" t="s">
        <v>197</v>
      </c>
      <c r="E244" s="138" t="s">
        <v>1658</v>
      </c>
      <c r="F244" s="139" t="s">
        <v>2522</v>
      </c>
      <c r="G244" s="140" t="s">
        <v>288</v>
      </c>
      <c r="H244" s="141">
        <v>157.8</v>
      </c>
      <c r="I244" s="142"/>
      <c r="J244" s="143">
        <f>ROUND(I244*H244,2)</f>
        <v>0</v>
      </c>
      <c r="K244" s="144"/>
      <c r="L244" s="31"/>
      <c r="M244" s="145" t="s">
        <v>1</v>
      </c>
      <c r="N244" s="146" t="s">
        <v>37</v>
      </c>
      <c r="P244" s="147">
        <f>O244*H244</f>
        <v>0</v>
      </c>
      <c r="Q244" s="147">
        <v>0</v>
      </c>
      <c r="R244" s="147">
        <f>Q244*H244</f>
        <v>0</v>
      </c>
      <c r="S244" s="147">
        <v>0</v>
      </c>
      <c r="T244" s="148">
        <f>S244*H244</f>
        <v>0</v>
      </c>
      <c r="AR244" s="149" t="s">
        <v>201</v>
      </c>
      <c r="AT244" s="149" t="s">
        <v>197</v>
      </c>
      <c r="AU244" s="149" t="s">
        <v>81</v>
      </c>
      <c r="AY244" s="16" t="s">
        <v>195</v>
      </c>
      <c r="BE244" s="150">
        <f>IF(N244="základní",J244,0)</f>
        <v>0</v>
      </c>
      <c r="BF244" s="150">
        <f>IF(N244="snížená",J244,0)</f>
        <v>0</v>
      </c>
      <c r="BG244" s="150">
        <f>IF(N244="zákl. přenesená",J244,0)</f>
        <v>0</v>
      </c>
      <c r="BH244" s="150">
        <f>IF(N244="sníž. přenesená",J244,0)</f>
        <v>0</v>
      </c>
      <c r="BI244" s="150">
        <f>IF(N244="nulová",J244,0)</f>
        <v>0</v>
      </c>
      <c r="BJ244" s="16" t="s">
        <v>79</v>
      </c>
      <c r="BK244" s="150">
        <f>ROUND(I244*H244,2)</f>
        <v>0</v>
      </c>
      <c r="BL244" s="16" t="s">
        <v>201</v>
      </c>
      <c r="BM244" s="149" t="s">
        <v>2523</v>
      </c>
    </row>
    <row r="245" spans="2:51" s="12" customFormat="1" ht="12">
      <c r="B245" s="151"/>
      <c r="D245" s="152" t="s">
        <v>203</v>
      </c>
      <c r="E245" s="153" t="s">
        <v>1</v>
      </c>
      <c r="F245" s="154" t="s">
        <v>2524</v>
      </c>
      <c r="H245" s="155">
        <v>157.8</v>
      </c>
      <c r="I245" s="156"/>
      <c r="L245" s="151"/>
      <c r="M245" s="157"/>
      <c r="T245" s="158"/>
      <c r="AT245" s="153" t="s">
        <v>203</v>
      </c>
      <c r="AU245" s="153" t="s">
        <v>81</v>
      </c>
      <c r="AV245" s="12" t="s">
        <v>81</v>
      </c>
      <c r="AW245" s="12" t="s">
        <v>29</v>
      </c>
      <c r="AX245" s="12" t="s">
        <v>72</v>
      </c>
      <c r="AY245" s="153" t="s">
        <v>195</v>
      </c>
    </row>
    <row r="246" spans="2:51" s="13" customFormat="1" ht="12">
      <c r="B246" s="159"/>
      <c r="D246" s="152" t="s">
        <v>203</v>
      </c>
      <c r="E246" s="160" t="s">
        <v>1</v>
      </c>
      <c r="F246" s="161" t="s">
        <v>205</v>
      </c>
      <c r="H246" s="162">
        <v>157.8</v>
      </c>
      <c r="I246" s="163"/>
      <c r="L246" s="159"/>
      <c r="M246" s="164"/>
      <c r="T246" s="165"/>
      <c r="AT246" s="160" t="s">
        <v>203</v>
      </c>
      <c r="AU246" s="160" t="s">
        <v>81</v>
      </c>
      <c r="AV246" s="13" t="s">
        <v>201</v>
      </c>
      <c r="AW246" s="13" t="s">
        <v>29</v>
      </c>
      <c r="AX246" s="13" t="s">
        <v>79</v>
      </c>
      <c r="AY246" s="160" t="s">
        <v>195</v>
      </c>
    </row>
    <row r="247" spans="2:65" s="1" customFormat="1" ht="16.5" customHeight="1">
      <c r="B247" s="136"/>
      <c r="C247" s="137" t="s">
        <v>395</v>
      </c>
      <c r="D247" s="137" t="s">
        <v>197</v>
      </c>
      <c r="E247" s="138" t="s">
        <v>1662</v>
      </c>
      <c r="F247" s="139" t="s">
        <v>1663</v>
      </c>
      <c r="G247" s="140" t="s">
        <v>288</v>
      </c>
      <c r="H247" s="141">
        <v>78.9</v>
      </c>
      <c r="I247" s="142"/>
      <c r="J247" s="143">
        <f>ROUND(I247*H247,2)</f>
        <v>0</v>
      </c>
      <c r="K247" s="144"/>
      <c r="L247" s="31"/>
      <c r="M247" s="145" t="s">
        <v>1</v>
      </c>
      <c r="N247" s="146" t="s">
        <v>37</v>
      </c>
      <c r="P247" s="147">
        <f>O247*H247</f>
        <v>0</v>
      </c>
      <c r="Q247" s="147">
        <v>0</v>
      </c>
      <c r="R247" s="147">
        <f>Q247*H247</f>
        <v>0</v>
      </c>
      <c r="S247" s="147">
        <v>0</v>
      </c>
      <c r="T247" s="148">
        <f>S247*H247</f>
        <v>0</v>
      </c>
      <c r="AR247" s="149" t="s">
        <v>201</v>
      </c>
      <c r="AT247" s="149" t="s">
        <v>197</v>
      </c>
      <c r="AU247" s="149" t="s">
        <v>81</v>
      </c>
      <c r="AY247" s="16" t="s">
        <v>195</v>
      </c>
      <c r="BE247" s="150">
        <f>IF(N247="základní",J247,0)</f>
        <v>0</v>
      </c>
      <c r="BF247" s="150">
        <f>IF(N247="snížená",J247,0)</f>
        <v>0</v>
      </c>
      <c r="BG247" s="150">
        <f>IF(N247="zákl. přenesená",J247,0)</f>
        <v>0</v>
      </c>
      <c r="BH247" s="150">
        <f>IF(N247="sníž. přenesená",J247,0)</f>
        <v>0</v>
      </c>
      <c r="BI247" s="150">
        <f>IF(N247="nulová",J247,0)</f>
        <v>0</v>
      </c>
      <c r="BJ247" s="16" t="s">
        <v>79</v>
      </c>
      <c r="BK247" s="150">
        <f>ROUND(I247*H247,2)</f>
        <v>0</v>
      </c>
      <c r="BL247" s="16" t="s">
        <v>201</v>
      </c>
      <c r="BM247" s="149" t="s">
        <v>2525</v>
      </c>
    </row>
    <row r="248" spans="2:51" s="12" customFormat="1" ht="12">
      <c r="B248" s="151"/>
      <c r="D248" s="152" t="s">
        <v>203</v>
      </c>
      <c r="E248" s="153" t="s">
        <v>1</v>
      </c>
      <c r="F248" s="154" t="s">
        <v>2474</v>
      </c>
      <c r="H248" s="155">
        <v>78.9</v>
      </c>
      <c r="I248" s="156"/>
      <c r="L248" s="151"/>
      <c r="M248" s="157"/>
      <c r="T248" s="158"/>
      <c r="AT248" s="153" t="s">
        <v>203</v>
      </c>
      <c r="AU248" s="153" t="s">
        <v>81</v>
      </c>
      <c r="AV248" s="12" t="s">
        <v>81</v>
      </c>
      <c r="AW248" s="12" t="s">
        <v>29</v>
      </c>
      <c r="AX248" s="12" t="s">
        <v>72</v>
      </c>
      <c r="AY248" s="153" t="s">
        <v>195</v>
      </c>
    </row>
    <row r="249" spans="2:51" s="13" customFormat="1" ht="12">
      <c r="B249" s="159"/>
      <c r="D249" s="152" t="s">
        <v>203</v>
      </c>
      <c r="E249" s="160" t="s">
        <v>1</v>
      </c>
      <c r="F249" s="161" t="s">
        <v>205</v>
      </c>
      <c r="H249" s="162">
        <v>78.9</v>
      </c>
      <c r="I249" s="163"/>
      <c r="L249" s="159"/>
      <c r="M249" s="164"/>
      <c r="T249" s="165"/>
      <c r="AT249" s="160" t="s">
        <v>203</v>
      </c>
      <c r="AU249" s="160" t="s">
        <v>81</v>
      </c>
      <c r="AV249" s="13" t="s">
        <v>201</v>
      </c>
      <c r="AW249" s="13" t="s">
        <v>29</v>
      </c>
      <c r="AX249" s="13" t="s">
        <v>79</v>
      </c>
      <c r="AY249" s="160" t="s">
        <v>195</v>
      </c>
    </row>
    <row r="250" spans="2:65" s="1" customFormat="1" ht="16.5" customHeight="1">
      <c r="B250" s="136"/>
      <c r="C250" s="137" t="s">
        <v>401</v>
      </c>
      <c r="D250" s="137" t="s">
        <v>197</v>
      </c>
      <c r="E250" s="138" t="s">
        <v>1665</v>
      </c>
      <c r="F250" s="139" t="s">
        <v>1666</v>
      </c>
      <c r="G250" s="140" t="s">
        <v>288</v>
      </c>
      <c r="H250" s="141">
        <v>78.9</v>
      </c>
      <c r="I250" s="142"/>
      <c r="J250" s="143">
        <f>ROUND(I250*H250,2)</f>
        <v>0</v>
      </c>
      <c r="K250" s="144"/>
      <c r="L250" s="31"/>
      <c r="M250" s="145" t="s">
        <v>1</v>
      </c>
      <c r="N250" s="146" t="s">
        <v>37</v>
      </c>
      <c r="P250" s="147">
        <f>O250*H250</f>
        <v>0</v>
      </c>
      <c r="Q250" s="147">
        <v>0</v>
      </c>
      <c r="R250" s="147">
        <f>Q250*H250</f>
        <v>0</v>
      </c>
      <c r="S250" s="147">
        <v>0</v>
      </c>
      <c r="T250" s="148">
        <f>S250*H250</f>
        <v>0</v>
      </c>
      <c r="AR250" s="149" t="s">
        <v>201</v>
      </c>
      <c r="AT250" s="149" t="s">
        <v>197</v>
      </c>
      <c r="AU250" s="149" t="s">
        <v>81</v>
      </c>
      <c r="AY250" s="16" t="s">
        <v>195</v>
      </c>
      <c r="BE250" s="150">
        <f>IF(N250="základní",J250,0)</f>
        <v>0</v>
      </c>
      <c r="BF250" s="150">
        <f>IF(N250="snížená",J250,0)</f>
        <v>0</v>
      </c>
      <c r="BG250" s="150">
        <f>IF(N250="zákl. přenesená",J250,0)</f>
        <v>0</v>
      </c>
      <c r="BH250" s="150">
        <f>IF(N250="sníž. přenesená",J250,0)</f>
        <v>0</v>
      </c>
      <c r="BI250" s="150">
        <f>IF(N250="nulová",J250,0)</f>
        <v>0</v>
      </c>
      <c r="BJ250" s="16" t="s">
        <v>79</v>
      </c>
      <c r="BK250" s="150">
        <f>ROUND(I250*H250,2)</f>
        <v>0</v>
      </c>
      <c r="BL250" s="16" t="s">
        <v>201</v>
      </c>
      <c r="BM250" s="149" t="s">
        <v>2526</v>
      </c>
    </row>
    <row r="251" spans="2:51" s="12" customFormat="1" ht="12">
      <c r="B251" s="151"/>
      <c r="D251" s="152" t="s">
        <v>203</v>
      </c>
      <c r="E251" s="153" t="s">
        <v>1</v>
      </c>
      <c r="F251" s="154" t="s">
        <v>2474</v>
      </c>
      <c r="H251" s="155">
        <v>78.9</v>
      </c>
      <c r="I251" s="156"/>
      <c r="L251" s="151"/>
      <c r="M251" s="157"/>
      <c r="T251" s="158"/>
      <c r="AT251" s="153" t="s">
        <v>203</v>
      </c>
      <c r="AU251" s="153" t="s">
        <v>81</v>
      </c>
      <c r="AV251" s="12" t="s">
        <v>81</v>
      </c>
      <c r="AW251" s="12" t="s">
        <v>29</v>
      </c>
      <c r="AX251" s="12" t="s">
        <v>72</v>
      </c>
      <c r="AY251" s="153" t="s">
        <v>195</v>
      </c>
    </row>
    <row r="252" spans="2:51" s="13" customFormat="1" ht="12">
      <c r="B252" s="159"/>
      <c r="D252" s="152" t="s">
        <v>203</v>
      </c>
      <c r="E252" s="160" t="s">
        <v>1</v>
      </c>
      <c r="F252" s="161" t="s">
        <v>205</v>
      </c>
      <c r="H252" s="162">
        <v>78.9</v>
      </c>
      <c r="I252" s="163"/>
      <c r="L252" s="159"/>
      <c r="M252" s="164"/>
      <c r="T252" s="165"/>
      <c r="AT252" s="160" t="s">
        <v>203</v>
      </c>
      <c r="AU252" s="160" t="s">
        <v>81</v>
      </c>
      <c r="AV252" s="13" t="s">
        <v>201</v>
      </c>
      <c r="AW252" s="13" t="s">
        <v>29</v>
      </c>
      <c r="AX252" s="13" t="s">
        <v>79</v>
      </c>
      <c r="AY252" s="160" t="s">
        <v>195</v>
      </c>
    </row>
    <row r="253" spans="2:65" s="1" customFormat="1" ht="16.5" customHeight="1">
      <c r="B253" s="136"/>
      <c r="C253" s="137" t="s">
        <v>406</v>
      </c>
      <c r="D253" s="137" t="s">
        <v>197</v>
      </c>
      <c r="E253" s="138" t="s">
        <v>1671</v>
      </c>
      <c r="F253" s="139" t="s">
        <v>2527</v>
      </c>
      <c r="G253" s="140" t="s">
        <v>288</v>
      </c>
      <c r="H253" s="141">
        <v>78.9</v>
      </c>
      <c r="I253" s="142"/>
      <c r="J253" s="143">
        <f>ROUND(I253*H253,2)</f>
        <v>0</v>
      </c>
      <c r="K253" s="144"/>
      <c r="L253" s="31"/>
      <c r="M253" s="145" t="s">
        <v>1</v>
      </c>
      <c r="N253" s="146" t="s">
        <v>37</v>
      </c>
      <c r="P253" s="147">
        <f>O253*H253</f>
        <v>0</v>
      </c>
      <c r="Q253" s="147">
        <v>0.0066</v>
      </c>
      <c r="R253" s="147">
        <f>Q253*H253</f>
        <v>0.52074</v>
      </c>
      <c r="S253" s="147">
        <v>0</v>
      </c>
      <c r="T253" s="148">
        <f>S253*H253</f>
        <v>0</v>
      </c>
      <c r="AR253" s="149" t="s">
        <v>201</v>
      </c>
      <c r="AT253" s="149" t="s">
        <v>197</v>
      </c>
      <c r="AU253" s="149" t="s">
        <v>81</v>
      </c>
      <c r="AY253" s="16" t="s">
        <v>195</v>
      </c>
      <c r="BE253" s="150">
        <f>IF(N253="základní",J253,0)</f>
        <v>0</v>
      </c>
      <c r="BF253" s="150">
        <f>IF(N253="snížená",J253,0)</f>
        <v>0</v>
      </c>
      <c r="BG253" s="150">
        <f>IF(N253="zákl. přenesená",J253,0)</f>
        <v>0</v>
      </c>
      <c r="BH253" s="150">
        <f>IF(N253="sníž. přenesená",J253,0)</f>
        <v>0</v>
      </c>
      <c r="BI253" s="150">
        <f>IF(N253="nulová",J253,0)</f>
        <v>0</v>
      </c>
      <c r="BJ253" s="16" t="s">
        <v>79</v>
      </c>
      <c r="BK253" s="150">
        <f>ROUND(I253*H253,2)</f>
        <v>0</v>
      </c>
      <c r="BL253" s="16" t="s">
        <v>201</v>
      </c>
      <c r="BM253" s="149" t="s">
        <v>2528</v>
      </c>
    </row>
    <row r="254" spans="2:51" s="12" customFormat="1" ht="12">
      <c r="B254" s="151"/>
      <c r="D254" s="152" t="s">
        <v>203</v>
      </c>
      <c r="E254" s="153" t="s">
        <v>1</v>
      </c>
      <c r="F254" s="154" t="s">
        <v>2474</v>
      </c>
      <c r="H254" s="155">
        <v>78.9</v>
      </c>
      <c r="I254" s="156"/>
      <c r="L254" s="151"/>
      <c r="M254" s="157"/>
      <c r="T254" s="158"/>
      <c r="AT254" s="153" t="s">
        <v>203</v>
      </c>
      <c r="AU254" s="153" t="s">
        <v>81</v>
      </c>
      <c r="AV254" s="12" t="s">
        <v>81</v>
      </c>
      <c r="AW254" s="12" t="s">
        <v>29</v>
      </c>
      <c r="AX254" s="12" t="s">
        <v>72</v>
      </c>
      <c r="AY254" s="153" t="s">
        <v>195</v>
      </c>
    </row>
    <row r="255" spans="2:51" s="13" customFormat="1" ht="12">
      <c r="B255" s="159"/>
      <c r="D255" s="152" t="s">
        <v>203</v>
      </c>
      <c r="E255" s="160" t="s">
        <v>1</v>
      </c>
      <c r="F255" s="161" t="s">
        <v>205</v>
      </c>
      <c r="H255" s="162">
        <v>78.9</v>
      </c>
      <c r="I255" s="163"/>
      <c r="L255" s="159"/>
      <c r="M255" s="164"/>
      <c r="T255" s="165"/>
      <c r="AT255" s="160" t="s">
        <v>203</v>
      </c>
      <c r="AU255" s="160" t="s">
        <v>81</v>
      </c>
      <c r="AV255" s="13" t="s">
        <v>201</v>
      </c>
      <c r="AW255" s="13" t="s">
        <v>29</v>
      </c>
      <c r="AX255" s="13" t="s">
        <v>79</v>
      </c>
      <c r="AY255" s="160" t="s">
        <v>195</v>
      </c>
    </row>
    <row r="256" spans="2:65" s="1" customFormat="1" ht="16.5" customHeight="1">
      <c r="B256" s="136"/>
      <c r="C256" s="137" t="s">
        <v>412</v>
      </c>
      <c r="D256" s="137" t="s">
        <v>197</v>
      </c>
      <c r="E256" s="138" t="s">
        <v>1674</v>
      </c>
      <c r="F256" s="139" t="s">
        <v>2529</v>
      </c>
      <c r="G256" s="140" t="s">
        <v>288</v>
      </c>
      <c r="H256" s="141">
        <v>78.9</v>
      </c>
      <c r="I256" s="142"/>
      <c r="J256" s="143">
        <f>ROUND(I256*H256,2)</f>
        <v>0</v>
      </c>
      <c r="K256" s="144"/>
      <c r="L256" s="31"/>
      <c r="M256" s="145" t="s">
        <v>1</v>
      </c>
      <c r="N256" s="146" t="s">
        <v>37</v>
      </c>
      <c r="P256" s="147">
        <f>O256*H256</f>
        <v>0</v>
      </c>
      <c r="Q256" s="147">
        <v>0.0066</v>
      </c>
      <c r="R256" s="147">
        <f>Q256*H256</f>
        <v>0.52074</v>
      </c>
      <c r="S256" s="147">
        <v>0</v>
      </c>
      <c r="T256" s="148">
        <f>S256*H256</f>
        <v>0</v>
      </c>
      <c r="AR256" s="149" t="s">
        <v>201</v>
      </c>
      <c r="AT256" s="149" t="s">
        <v>197</v>
      </c>
      <c r="AU256" s="149" t="s">
        <v>81</v>
      </c>
      <c r="AY256" s="16" t="s">
        <v>195</v>
      </c>
      <c r="BE256" s="150">
        <f>IF(N256="základní",J256,0)</f>
        <v>0</v>
      </c>
      <c r="BF256" s="150">
        <f>IF(N256="snížená",J256,0)</f>
        <v>0</v>
      </c>
      <c r="BG256" s="150">
        <f>IF(N256="zákl. přenesená",J256,0)</f>
        <v>0</v>
      </c>
      <c r="BH256" s="150">
        <f>IF(N256="sníž. přenesená",J256,0)</f>
        <v>0</v>
      </c>
      <c r="BI256" s="150">
        <f>IF(N256="nulová",J256,0)</f>
        <v>0</v>
      </c>
      <c r="BJ256" s="16" t="s">
        <v>79</v>
      </c>
      <c r="BK256" s="150">
        <f>ROUND(I256*H256,2)</f>
        <v>0</v>
      </c>
      <c r="BL256" s="16" t="s">
        <v>201</v>
      </c>
      <c r="BM256" s="149" t="s">
        <v>2530</v>
      </c>
    </row>
    <row r="257" spans="2:51" s="12" customFormat="1" ht="12">
      <c r="B257" s="151"/>
      <c r="D257" s="152" t="s">
        <v>203</v>
      </c>
      <c r="E257" s="153" t="s">
        <v>1</v>
      </c>
      <c r="F257" s="154" t="s">
        <v>2474</v>
      </c>
      <c r="H257" s="155">
        <v>78.9</v>
      </c>
      <c r="I257" s="156"/>
      <c r="L257" s="151"/>
      <c r="M257" s="157"/>
      <c r="T257" s="158"/>
      <c r="AT257" s="153" t="s">
        <v>203</v>
      </c>
      <c r="AU257" s="153" t="s">
        <v>81</v>
      </c>
      <c r="AV257" s="12" t="s">
        <v>81</v>
      </c>
      <c r="AW257" s="12" t="s">
        <v>29</v>
      </c>
      <c r="AX257" s="12" t="s">
        <v>72</v>
      </c>
      <c r="AY257" s="153" t="s">
        <v>195</v>
      </c>
    </row>
    <row r="258" spans="2:51" s="13" customFormat="1" ht="12">
      <c r="B258" s="159"/>
      <c r="D258" s="152" t="s">
        <v>203</v>
      </c>
      <c r="E258" s="160" t="s">
        <v>1</v>
      </c>
      <c r="F258" s="161" t="s">
        <v>205</v>
      </c>
      <c r="H258" s="162">
        <v>78.9</v>
      </c>
      <c r="I258" s="163"/>
      <c r="L258" s="159"/>
      <c r="M258" s="164"/>
      <c r="T258" s="165"/>
      <c r="AT258" s="160" t="s">
        <v>203</v>
      </c>
      <c r="AU258" s="160" t="s">
        <v>81</v>
      </c>
      <c r="AV258" s="13" t="s">
        <v>201</v>
      </c>
      <c r="AW258" s="13" t="s">
        <v>29</v>
      </c>
      <c r="AX258" s="13" t="s">
        <v>79</v>
      </c>
      <c r="AY258" s="160" t="s">
        <v>195</v>
      </c>
    </row>
    <row r="259" spans="2:65" s="1" customFormat="1" ht="16.5" customHeight="1">
      <c r="B259" s="136"/>
      <c r="C259" s="137" t="s">
        <v>417</v>
      </c>
      <c r="D259" s="137" t="s">
        <v>197</v>
      </c>
      <c r="E259" s="138" t="s">
        <v>1677</v>
      </c>
      <c r="F259" s="139" t="s">
        <v>2531</v>
      </c>
      <c r="G259" s="140" t="s">
        <v>288</v>
      </c>
      <c r="H259" s="141">
        <v>78.9</v>
      </c>
      <c r="I259" s="142"/>
      <c r="J259" s="143">
        <f>ROUND(I259*H259,2)</f>
        <v>0</v>
      </c>
      <c r="K259" s="144"/>
      <c r="L259" s="31"/>
      <c r="M259" s="145" t="s">
        <v>1</v>
      </c>
      <c r="N259" s="146" t="s">
        <v>37</v>
      </c>
      <c r="P259" s="147">
        <f>O259*H259</f>
        <v>0</v>
      </c>
      <c r="Q259" s="147">
        <v>0.0066</v>
      </c>
      <c r="R259" s="147">
        <f>Q259*H259</f>
        <v>0.52074</v>
      </c>
      <c r="S259" s="147">
        <v>0</v>
      </c>
      <c r="T259" s="148">
        <f>S259*H259</f>
        <v>0</v>
      </c>
      <c r="AR259" s="149" t="s">
        <v>201</v>
      </c>
      <c r="AT259" s="149" t="s">
        <v>197</v>
      </c>
      <c r="AU259" s="149" t="s">
        <v>81</v>
      </c>
      <c r="AY259" s="16" t="s">
        <v>195</v>
      </c>
      <c r="BE259" s="150">
        <f>IF(N259="základní",J259,0)</f>
        <v>0</v>
      </c>
      <c r="BF259" s="150">
        <f>IF(N259="snížená",J259,0)</f>
        <v>0</v>
      </c>
      <c r="BG259" s="150">
        <f>IF(N259="zákl. přenesená",J259,0)</f>
        <v>0</v>
      </c>
      <c r="BH259" s="150">
        <f>IF(N259="sníž. přenesená",J259,0)</f>
        <v>0</v>
      </c>
      <c r="BI259" s="150">
        <f>IF(N259="nulová",J259,0)</f>
        <v>0</v>
      </c>
      <c r="BJ259" s="16" t="s">
        <v>79</v>
      </c>
      <c r="BK259" s="150">
        <f>ROUND(I259*H259,2)</f>
        <v>0</v>
      </c>
      <c r="BL259" s="16" t="s">
        <v>201</v>
      </c>
      <c r="BM259" s="149" t="s">
        <v>2532</v>
      </c>
    </row>
    <row r="260" spans="2:51" s="12" customFormat="1" ht="12">
      <c r="B260" s="151"/>
      <c r="D260" s="152" t="s">
        <v>203</v>
      </c>
      <c r="E260" s="153" t="s">
        <v>1</v>
      </c>
      <c r="F260" s="154" t="s">
        <v>2474</v>
      </c>
      <c r="H260" s="155">
        <v>78.9</v>
      </c>
      <c r="I260" s="156"/>
      <c r="L260" s="151"/>
      <c r="M260" s="157"/>
      <c r="T260" s="158"/>
      <c r="AT260" s="153" t="s">
        <v>203</v>
      </c>
      <c r="AU260" s="153" t="s">
        <v>81</v>
      </c>
      <c r="AV260" s="12" t="s">
        <v>81</v>
      </c>
      <c r="AW260" s="12" t="s">
        <v>29</v>
      </c>
      <c r="AX260" s="12" t="s">
        <v>72</v>
      </c>
      <c r="AY260" s="153" t="s">
        <v>195</v>
      </c>
    </row>
    <row r="261" spans="2:51" s="13" customFormat="1" ht="12">
      <c r="B261" s="159"/>
      <c r="D261" s="152" t="s">
        <v>203</v>
      </c>
      <c r="E261" s="160" t="s">
        <v>1</v>
      </c>
      <c r="F261" s="161" t="s">
        <v>205</v>
      </c>
      <c r="H261" s="162">
        <v>78.9</v>
      </c>
      <c r="I261" s="163"/>
      <c r="L261" s="159"/>
      <c r="M261" s="164"/>
      <c r="T261" s="165"/>
      <c r="AT261" s="160" t="s">
        <v>203</v>
      </c>
      <c r="AU261" s="160" t="s">
        <v>81</v>
      </c>
      <c r="AV261" s="13" t="s">
        <v>201</v>
      </c>
      <c r="AW261" s="13" t="s">
        <v>29</v>
      </c>
      <c r="AX261" s="13" t="s">
        <v>79</v>
      </c>
      <c r="AY261" s="160" t="s">
        <v>195</v>
      </c>
    </row>
    <row r="262" spans="2:65" s="1" customFormat="1" ht="21.75" customHeight="1">
      <c r="B262" s="136"/>
      <c r="C262" s="137" t="s">
        <v>423</v>
      </c>
      <c r="D262" s="137" t="s">
        <v>197</v>
      </c>
      <c r="E262" s="138" t="s">
        <v>2533</v>
      </c>
      <c r="F262" s="139" t="s">
        <v>2534</v>
      </c>
      <c r="G262" s="140" t="s">
        <v>288</v>
      </c>
      <c r="H262" s="141">
        <v>9.75</v>
      </c>
      <c r="I262" s="142"/>
      <c r="J262" s="143">
        <f>ROUND(I262*H262,2)</f>
        <v>0</v>
      </c>
      <c r="K262" s="144"/>
      <c r="L262" s="31"/>
      <c r="M262" s="145" t="s">
        <v>1</v>
      </c>
      <c r="N262" s="146" t="s">
        <v>37</v>
      </c>
      <c r="P262" s="147">
        <f>O262*H262</f>
        <v>0</v>
      </c>
      <c r="Q262" s="147">
        <v>0.08425</v>
      </c>
      <c r="R262" s="147">
        <f>Q262*H262</f>
        <v>0.8214375</v>
      </c>
      <c r="S262" s="147">
        <v>0</v>
      </c>
      <c r="T262" s="148">
        <f>S262*H262</f>
        <v>0</v>
      </c>
      <c r="AR262" s="149" t="s">
        <v>201</v>
      </c>
      <c r="AT262" s="149" t="s">
        <v>197</v>
      </c>
      <c r="AU262" s="149" t="s">
        <v>81</v>
      </c>
      <c r="AY262" s="16" t="s">
        <v>195</v>
      </c>
      <c r="BE262" s="150">
        <f>IF(N262="základní",J262,0)</f>
        <v>0</v>
      </c>
      <c r="BF262" s="150">
        <f>IF(N262="snížená",J262,0)</f>
        <v>0</v>
      </c>
      <c r="BG262" s="150">
        <f>IF(N262="zákl. přenesená",J262,0)</f>
        <v>0</v>
      </c>
      <c r="BH262" s="150">
        <f>IF(N262="sníž. přenesená",J262,0)</f>
        <v>0</v>
      </c>
      <c r="BI262" s="150">
        <f>IF(N262="nulová",J262,0)</f>
        <v>0</v>
      </c>
      <c r="BJ262" s="16" t="s">
        <v>79</v>
      </c>
      <c r="BK262" s="150">
        <f>ROUND(I262*H262,2)</f>
        <v>0</v>
      </c>
      <c r="BL262" s="16" t="s">
        <v>201</v>
      </c>
      <c r="BM262" s="149" t="s">
        <v>2535</v>
      </c>
    </row>
    <row r="263" spans="2:51" s="12" customFormat="1" ht="12">
      <c r="B263" s="151"/>
      <c r="D263" s="152" t="s">
        <v>203</v>
      </c>
      <c r="E263" s="153" t="s">
        <v>1</v>
      </c>
      <c r="F263" s="154" t="s">
        <v>2473</v>
      </c>
      <c r="H263" s="155">
        <v>9.75</v>
      </c>
      <c r="I263" s="156"/>
      <c r="L263" s="151"/>
      <c r="M263" s="157"/>
      <c r="T263" s="158"/>
      <c r="AT263" s="153" t="s">
        <v>203</v>
      </c>
      <c r="AU263" s="153" t="s">
        <v>81</v>
      </c>
      <c r="AV263" s="12" t="s">
        <v>81</v>
      </c>
      <c r="AW263" s="12" t="s">
        <v>29</v>
      </c>
      <c r="AX263" s="12" t="s">
        <v>72</v>
      </c>
      <c r="AY263" s="153" t="s">
        <v>195</v>
      </c>
    </row>
    <row r="264" spans="2:51" s="13" customFormat="1" ht="12">
      <c r="B264" s="159"/>
      <c r="D264" s="152" t="s">
        <v>203</v>
      </c>
      <c r="E264" s="160" t="s">
        <v>1</v>
      </c>
      <c r="F264" s="161" t="s">
        <v>205</v>
      </c>
      <c r="H264" s="162">
        <v>9.75</v>
      </c>
      <c r="I264" s="163"/>
      <c r="L264" s="159"/>
      <c r="M264" s="164"/>
      <c r="T264" s="165"/>
      <c r="AT264" s="160" t="s">
        <v>203</v>
      </c>
      <c r="AU264" s="160" t="s">
        <v>81</v>
      </c>
      <c r="AV264" s="13" t="s">
        <v>201</v>
      </c>
      <c r="AW264" s="13" t="s">
        <v>29</v>
      </c>
      <c r="AX264" s="13" t="s">
        <v>79</v>
      </c>
      <c r="AY264" s="160" t="s">
        <v>195</v>
      </c>
    </row>
    <row r="265" spans="2:65" s="1" customFormat="1" ht="16.5" customHeight="1">
      <c r="B265" s="136"/>
      <c r="C265" s="172" t="s">
        <v>432</v>
      </c>
      <c r="D265" s="172" t="s">
        <v>229</v>
      </c>
      <c r="E265" s="173" t="s">
        <v>2536</v>
      </c>
      <c r="F265" s="174" t="s">
        <v>2537</v>
      </c>
      <c r="G265" s="175" t="s">
        <v>288</v>
      </c>
      <c r="H265" s="176">
        <v>9.75</v>
      </c>
      <c r="I265" s="177"/>
      <c r="J265" s="178">
        <f>ROUND(I265*H265,2)</f>
        <v>0</v>
      </c>
      <c r="K265" s="179"/>
      <c r="L265" s="180"/>
      <c r="M265" s="181" t="s">
        <v>1</v>
      </c>
      <c r="N265" s="182" t="s">
        <v>37</v>
      </c>
      <c r="P265" s="147">
        <f>O265*H265</f>
        <v>0</v>
      </c>
      <c r="Q265" s="147">
        <v>0.113</v>
      </c>
      <c r="R265" s="147">
        <f>Q265*H265</f>
        <v>1.10175</v>
      </c>
      <c r="S265" s="147">
        <v>0</v>
      </c>
      <c r="T265" s="148">
        <f>S265*H265</f>
        <v>0</v>
      </c>
      <c r="AR265" s="149" t="s">
        <v>233</v>
      </c>
      <c r="AT265" s="149" t="s">
        <v>229</v>
      </c>
      <c r="AU265" s="149" t="s">
        <v>81</v>
      </c>
      <c r="AY265" s="16" t="s">
        <v>195</v>
      </c>
      <c r="BE265" s="150">
        <f>IF(N265="základní",J265,0)</f>
        <v>0</v>
      </c>
      <c r="BF265" s="150">
        <f>IF(N265="snížená",J265,0)</f>
        <v>0</v>
      </c>
      <c r="BG265" s="150">
        <f>IF(N265="zákl. přenesená",J265,0)</f>
        <v>0</v>
      </c>
      <c r="BH265" s="150">
        <f>IF(N265="sníž. přenesená",J265,0)</f>
        <v>0</v>
      </c>
      <c r="BI265" s="150">
        <f>IF(N265="nulová",J265,0)</f>
        <v>0</v>
      </c>
      <c r="BJ265" s="16" t="s">
        <v>79</v>
      </c>
      <c r="BK265" s="150">
        <f>ROUND(I265*H265,2)</f>
        <v>0</v>
      </c>
      <c r="BL265" s="16" t="s">
        <v>201</v>
      </c>
      <c r="BM265" s="149" t="s">
        <v>2538</v>
      </c>
    </row>
    <row r="266" spans="2:63" s="11" customFormat="1" ht="22.9" customHeight="1">
      <c r="B266" s="124"/>
      <c r="D266" s="125" t="s">
        <v>71</v>
      </c>
      <c r="E266" s="134" t="s">
        <v>233</v>
      </c>
      <c r="F266" s="134" t="s">
        <v>492</v>
      </c>
      <c r="I266" s="127"/>
      <c r="J266" s="135">
        <f>BK266</f>
        <v>0</v>
      </c>
      <c r="L266" s="124"/>
      <c r="M266" s="129"/>
      <c r="P266" s="130">
        <f>SUM(P267:P276)</f>
        <v>0</v>
      </c>
      <c r="R266" s="130">
        <f>SUM(R267:R276)</f>
        <v>63.605132899999994</v>
      </c>
      <c r="T266" s="131">
        <f>SUM(T267:T276)</f>
        <v>0</v>
      </c>
      <c r="AR266" s="125" t="s">
        <v>79</v>
      </c>
      <c r="AT266" s="132" t="s">
        <v>71</v>
      </c>
      <c r="AU266" s="132" t="s">
        <v>79</v>
      </c>
      <c r="AY266" s="125" t="s">
        <v>195</v>
      </c>
      <c r="BK266" s="133">
        <f>SUM(BK267:BK276)</f>
        <v>0</v>
      </c>
    </row>
    <row r="267" spans="2:65" s="1" customFormat="1" ht="33" customHeight="1">
      <c r="B267" s="136"/>
      <c r="C267" s="137" t="s">
        <v>436</v>
      </c>
      <c r="D267" s="137" t="s">
        <v>197</v>
      </c>
      <c r="E267" s="138" t="s">
        <v>2539</v>
      </c>
      <c r="F267" s="139" t="s">
        <v>2540</v>
      </c>
      <c r="G267" s="140" t="s">
        <v>496</v>
      </c>
      <c r="H267" s="141">
        <v>1</v>
      </c>
      <c r="I267" s="142"/>
      <c r="J267" s="143">
        <f>ROUND(I267*H267,2)</f>
        <v>0</v>
      </c>
      <c r="K267" s="144"/>
      <c r="L267" s="31"/>
      <c r="M267" s="145" t="s">
        <v>1</v>
      </c>
      <c r="N267" s="146" t="s">
        <v>37</v>
      </c>
      <c r="P267" s="147">
        <f>O267*H267</f>
        <v>0</v>
      </c>
      <c r="Q267" s="147">
        <v>0</v>
      </c>
      <c r="R267" s="147">
        <f>Q267*H267</f>
        <v>0</v>
      </c>
      <c r="S267" s="147">
        <v>0</v>
      </c>
      <c r="T267" s="148">
        <f>S267*H267</f>
        <v>0</v>
      </c>
      <c r="AR267" s="149" t="s">
        <v>201</v>
      </c>
      <c r="AT267" s="149" t="s">
        <v>197</v>
      </c>
      <c r="AU267" s="149" t="s">
        <v>81</v>
      </c>
      <c r="AY267" s="16" t="s">
        <v>195</v>
      </c>
      <c r="BE267" s="150">
        <f>IF(N267="základní",J267,0)</f>
        <v>0</v>
      </c>
      <c r="BF267" s="150">
        <f>IF(N267="snížená",J267,0)</f>
        <v>0</v>
      </c>
      <c r="BG267" s="150">
        <f>IF(N267="zákl. přenesená",J267,0)</f>
        <v>0</v>
      </c>
      <c r="BH267" s="150">
        <f>IF(N267="sníž. přenesená",J267,0)</f>
        <v>0</v>
      </c>
      <c r="BI267" s="150">
        <f>IF(N267="nulová",J267,0)</f>
        <v>0</v>
      </c>
      <c r="BJ267" s="16" t="s">
        <v>79</v>
      </c>
      <c r="BK267" s="150">
        <f>ROUND(I267*H267,2)</f>
        <v>0</v>
      </c>
      <c r="BL267" s="16" t="s">
        <v>201</v>
      </c>
      <c r="BM267" s="149" t="s">
        <v>2541</v>
      </c>
    </row>
    <row r="268" spans="2:51" s="12" customFormat="1" ht="12">
      <c r="B268" s="151"/>
      <c r="D268" s="152" t="s">
        <v>203</v>
      </c>
      <c r="E268" s="153" t="s">
        <v>1</v>
      </c>
      <c r="F268" s="154" t="s">
        <v>2542</v>
      </c>
      <c r="H268" s="155">
        <v>1</v>
      </c>
      <c r="I268" s="156"/>
      <c r="L268" s="151"/>
      <c r="M268" s="157"/>
      <c r="T268" s="158"/>
      <c r="AT268" s="153" t="s">
        <v>203</v>
      </c>
      <c r="AU268" s="153" t="s">
        <v>81</v>
      </c>
      <c r="AV268" s="12" t="s">
        <v>81</v>
      </c>
      <c r="AW268" s="12" t="s">
        <v>29</v>
      </c>
      <c r="AX268" s="12" t="s">
        <v>72</v>
      </c>
      <c r="AY268" s="153" t="s">
        <v>195</v>
      </c>
    </row>
    <row r="269" spans="2:51" s="13" customFormat="1" ht="12">
      <c r="B269" s="159"/>
      <c r="D269" s="152" t="s">
        <v>203</v>
      </c>
      <c r="E269" s="160" t="s">
        <v>1</v>
      </c>
      <c r="F269" s="161" t="s">
        <v>205</v>
      </c>
      <c r="H269" s="162">
        <v>1</v>
      </c>
      <c r="I269" s="163"/>
      <c r="L269" s="159"/>
      <c r="M269" s="164"/>
      <c r="T269" s="165"/>
      <c r="AT269" s="160" t="s">
        <v>203</v>
      </c>
      <c r="AU269" s="160" t="s">
        <v>81</v>
      </c>
      <c r="AV269" s="13" t="s">
        <v>201</v>
      </c>
      <c r="AW269" s="13" t="s">
        <v>29</v>
      </c>
      <c r="AX269" s="13" t="s">
        <v>79</v>
      </c>
      <c r="AY269" s="160" t="s">
        <v>195</v>
      </c>
    </row>
    <row r="270" spans="2:65" s="1" customFormat="1" ht="24.2" customHeight="1">
      <c r="B270" s="136"/>
      <c r="C270" s="137" t="s">
        <v>442</v>
      </c>
      <c r="D270" s="137" t="s">
        <v>197</v>
      </c>
      <c r="E270" s="138" t="s">
        <v>2543</v>
      </c>
      <c r="F270" s="139" t="s">
        <v>2544</v>
      </c>
      <c r="G270" s="140" t="s">
        <v>496</v>
      </c>
      <c r="H270" s="141">
        <v>1</v>
      </c>
      <c r="I270" s="142"/>
      <c r="J270" s="143">
        <f>ROUND(I270*H270,2)</f>
        <v>0</v>
      </c>
      <c r="K270" s="144"/>
      <c r="L270" s="31"/>
      <c r="M270" s="145" t="s">
        <v>1</v>
      </c>
      <c r="N270" s="146" t="s">
        <v>37</v>
      </c>
      <c r="P270" s="147">
        <f>O270*H270</f>
        <v>0</v>
      </c>
      <c r="Q270" s="147">
        <v>0.01019</v>
      </c>
      <c r="R270" s="147">
        <f>Q270*H270</f>
        <v>0.01019</v>
      </c>
      <c r="S270" s="147">
        <v>0</v>
      </c>
      <c r="T270" s="148">
        <f>S270*H270</f>
        <v>0</v>
      </c>
      <c r="AR270" s="149" t="s">
        <v>201</v>
      </c>
      <c r="AT270" s="149" t="s">
        <v>197</v>
      </c>
      <c r="AU270" s="149" t="s">
        <v>81</v>
      </c>
      <c r="AY270" s="16" t="s">
        <v>195</v>
      </c>
      <c r="BE270" s="150">
        <f>IF(N270="základní",J270,0)</f>
        <v>0</v>
      </c>
      <c r="BF270" s="150">
        <f>IF(N270="snížená",J270,0)</f>
        <v>0</v>
      </c>
      <c r="BG270" s="150">
        <f>IF(N270="zákl. přenesená",J270,0)</f>
        <v>0</v>
      </c>
      <c r="BH270" s="150">
        <f>IF(N270="sníž. přenesená",J270,0)</f>
        <v>0</v>
      </c>
      <c r="BI270" s="150">
        <f>IF(N270="nulová",J270,0)</f>
        <v>0</v>
      </c>
      <c r="BJ270" s="16" t="s">
        <v>79</v>
      </c>
      <c r="BK270" s="150">
        <f>ROUND(I270*H270,2)</f>
        <v>0</v>
      </c>
      <c r="BL270" s="16" t="s">
        <v>201</v>
      </c>
      <c r="BM270" s="149" t="s">
        <v>2545</v>
      </c>
    </row>
    <row r="271" spans="2:51" s="12" customFormat="1" ht="12">
      <c r="B271" s="151"/>
      <c r="D271" s="152" t="s">
        <v>203</v>
      </c>
      <c r="E271" s="153" t="s">
        <v>1</v>
      </c>
      <c r="F271" s="154" t="s">
        <v>2546</v>
      </c>
      <c r="H271" s="155">
        <v>1</v>
      </c>
      <c r="I271" s="156"/>
      <c r="L271" s="151"/>
      <c r="M271" s="157"/>
      <c r="T271" s="158"/>
      <c r="AT271" s="153" t="s">
        <v>203</v>
      </c>
      <c r="AU271" s="153" t="s">
        <v>81</v>
      </c>
      <c r="AV271" s="12" t="s">
        <v>81</v>
      </c>
      <c r="AW271" s="12" t="s">
        <v>29</v>
      </c>
      <c r="AX271" s="12" t="s">
        <v>72</v>
      </c>
      <c r="AY271" s="153" t="s">
        <v>195</v>
      </c>
    </row>
    <row r="272" spans="2:51" s="13" customFormat="1" ht="12">
      <c r="B272" s="159"/>
      <c r="D272" s="152" t="s">
        <v>203</v>
      </c>
      <c r="E272" s="160" t="s">
        <v>1</v>
      </c>
      <c r="F272" s="161" t="s">
        <v>205</v>
      </c>
      <c r="H272" s="162">
        <v>1</v>
      </c>
      <c r="I272" s="163"/>
      <c r="L272" s="159"/>
      <c r="M272" s="164"/>
      <c r="T272" s="165"/>
      <c r="AT272" s="160" t="s">
        <v>203</v>
      </c>
      <c r="AU272" s="160" t="s">
        <v>81</v>
      </c>
      <c r="AV272" s="13" t="s">
        <v>201</v>
      </c>
      <c r="AW272" s="13" t="s">
        <v>29</v>
      </c>
      <c r="AX272" s="13" t="s">
        <v>79</v>
      </c>
      <c r="AY272" s="160" t="s">
        <v>195</v>
      </c>
    </row>
    <row r="273" spans="2:65" s="1" customFormat="1" ht="21.75" customHeight="1">
      <c r="B273" s="136"/>
      <c r="C273" s="137" t="s">
        <v>447</v>
      </c>
      <c r="D273" s="137" t="s">
        <v>197</v>
      </c>
      <c r="E273" s="138" t="s">
        <v>2547</v>
      </c>
      <c r="F273" s="139" t="s">
        <v>2548</v>
      </c>
      <c r="G273" s="140" t="s">
        <v>212</v>
      </c>
      <c r="H273" s="141">
        <v>28.185</v>
      </c>
      <c r="I273" s="142"/>
      <c r="J273" s="143">
        <f>ROUND(I273*H273,2)</f>
        <v>0</v>
      </c>
      <c r="K273" s="144"/>
      <c r="L273" s="31"/>
      <c r="M273" s="145" t="s">
        <v>1</v>
      </c>
      <c r="N273" s="146" t="s">
        <v>37</v>
      </c>
      <c r="P273" s="147">
        <f>O273*H273</f>
        <v>0</v>
      </c>
      <c r="Q273" s="147">
        <v>2.25634</v>
      </c>
      <c r="R273" s="147">
        <f>Q273*H273</f>
        <v>63.59494289999999</v>
      </c>
      <c r="S273" s="147">
        <v>0</v>
      </c>
      <c r="T273" s="148">
        <f>S273*H273</f>
        <v>0</v>
      </c>
      <c r="AR273" s="149" t="s">
        <v>201</v>
      </c>
      <c r="AT273" s="149" t="s">
        <v>197</v>
      </c>
      <c r="AU273" s="149" t="s">
        <v>81</v>
      </c>
      <c r="AY273" s="16" t="s">
        <v>195</v>
      </c>
      <c r="BE273" s="150">
        <f>IF(N273="základní",J273,0)</f>
        <v>0</v>
      </c>
      <c r="BF273" s="150">
        <f>IF(N273="snížená",J273,0)</f>
        <v>0</v>
      </c>
      <c r="BG273" s="150">
        <f>IF(N273="zákl. přenesená",J273,0)</f>
        <v>0</v>
      </c>
      <c r="BH273" s="150">
        <f>IF(N273="sníž. přenesená",J273,0)</f>
        <v>0</v>
      </c>
      <c r="BI273" s="150">
        <f>IF(N273="nulová",J273,0)</f>
        <v>0</v>
      </c>
      <c r="BJ273" s="16" t="s">
        <v>79</v>
      </c>
      <c r="BK273" s="150">
        <f>ROUND(I273*H273,2)</f>
        <v>0</v>
      </c>
      <c r="BL273" s="16" t="s">
        <v>201</v>
      </c>
      <c r="BM273" s="149" t="s">
        <v>2549</v>
      </c>
    </row>
    <row r="274" spans="2:51" s="14" customFormat="1" ht="12">
      <c r="B274" s="166"/>
      <c r="D274" s="152" t="s">
        <v>203</v>
      </c>
      <c r="E274" s="167" t="s">
        <v>1</v>
      </c>
      <c r="F274" s="168" t="s">
        <v>362</v>
      </c>
      <c r="H274" s="167" t="s">
        <v>1</v>
      </c>
      <c r="I274" s="169"/>
      <c r="L274" s="166"/>
      <c r="M274" s="170"/>
      <c r="T274" s="171"/>
      <c r="AT274" s="167" t="s">
        <v>203</v>
      </c>
      <c r="AU274" s="167" t="s">
        <v>81</v>
      </c>
      <c r="AV274" s="14" t="s">
        <v>79</v>
      </c>
      <c r="AW274" s="14" t="s">
        <v>29</v>
      </c>
      <c r="AX274" s="14" t="s">
        <v>72</v>
      </c>
      <c r="AY274" s="167" t="s">
        <v>195</v>
      </c>
    </row>
    <row r="275" spans="2:51" s="12" customFormat="1" ht="12">
      <c r="B275" s="151"/>
      <c r="D275" s="152" t="s">
        <v>203</v>
      </c>
      <c r="E275" s="153" t="s">
        <v>1</v>
      </c>
      <c r="F275" s="154" t="s">
        <v>2550</v>
      </c>
      <c r="H275" s="155">
        <v>28.185</v>
      </c>
      <c r="I275" s="156"/>
      <c r="L275" s="151"/>
      <c r="M275" s="157"/>
      <c r="T275" s="158"/>
      <c r="AT275" s="153" t="s">
        <v>203</v>
      </c>
      <c r="AU275" s="153" t="s">
        <v>81</v>
      </c>
      <c r="AV275" s="12" t="s">
        <v>81</v>
      </c>
      <c r="AW275" s="12" t="s">
        <v>29</v>
      </c>
      <c r="AX275" s="12" t="s">
        <v>72</v>
      </c>
      <c r="AY275" s="153" t="s">
        <v>195</v>
      </c>
    </row>
    <row r="276" spans="2:51" s="13" customFormat="1" ht="12">
      <c r="B276" s="159"/>
      <c r="D276" s="152" t="s">
        <v>203</v>
      </c>
      <c r="E276" s="160" t="s">
        <v>1</v>
      </c>
      <c r="F276" s="161" t="s">
        <v>205</v>
      </c>
      <c r="H276" s="162">
        <v>28.185</v>
      </c>
      <c r="I276" s="163"/>
      <c r="L276" s="159"/>
      <c r="M276" s="164"/>
      <c r="T276" s="165"/>
      <c r="AT276" s="160" t="s">
        <v>203</v>
      </c>
      <c r="AU276" s="160" t="s">
        <v>81</v>
      </c>
      <c r="AV276" s="13" t="s">
        <v>201</v>
      </c>
      <c r="AW276" s="13" t="s">
        <v>29</v>
      </c>
      <c r="AX276" s="13" t="s">
        <v>79</v>
      </c>
      <c r="AY276" s="160" t="s">
        <v>195</v>
      </c>
    </row>
    <row r="277" spans="2:63" s="11" customFormat="1" ht="22.9" customHeight="1">
      <c r="B277" s="124"/>
      <c r="D277" s="125" t="s">
        <v>71</v>
      </c>
      <c r="E277" s="134" t="s">
        <v>252</v>
      </c>
      <c r="F277" s="134" t="s">
        <v>503</v>
      </c>
      <c r="I277" s="127"/>
      <c r="J277" s="135">
        <f>BK277</f>
        <v>0</v>
      </c>
      <c r="L277" s="124"/>
      <c r="M277" s="129"/>
      <c r="P277" s="130">
        <f>SUM(P278:P300)</f>
        <v>0</v>
      </c>
      <c r="R277" s="130">
        <f>SUM(R278:R300)</f>
        <v>0.0017192</v>
      </c>
      <c r="T277" s="131">
        <f>SUM(T278:T300)</f>
        <v>0.0536</v>
      </c>
      <c r="AR277" s="125" t="s">
        <v>79</v>
      </c>
      <c r="AT277" s="132" t="s">
        <v>71</v>
      </c>
      <c r="AU277" s="132" t="s">
        <v>79</v>
      </c>
      <c r="AY277" s="125" t="s">
        <v>195</v>
      </c>
      <c r="BK277" s="133">
        <f>SUM(BK278:BK300)</f>
        <v>0</v>
      </c>
    </row>
    <row r="278" spans="2:65" s="1" customFormat="1" ht="21.75" customHeight="1">
      <c r="B278" s="136"/>
      <c r="C278" s="137" t="s">
        <v>452</v>
      </c>
      <c r="D278" s="137" t="s">
        <v>197</v>
      </c>
      <c r="E278" s="138" t="s">
        <v>505</v>
      </c>
      <c r="F278" s="139" t="s">
        <v>506</v>
      </c>
      <c r="G278" s="140" t="s">
        <v>212</v>
      </c>
      <c r="H278" s="141">
        <v>19.576</v>
      </c>
      <c r="I278" s="142"/>
      <c r="J278" s="143">
        <f>ROUND(I278*H278,2)</f>
        <v>0</v>
      </c>
      <c r="K278" s="144"/>
      <c r="L278" s="31"/>
      <c r="M278" s="145" t="s">
        <v>1</v>
      </c>
      <c r="N278" s="146" t="s">
        <v>37</v>
      </c>
      <c r="P278" s="147">
        <f>O278*H278</f>
        <v>0</v>
      </c>
      <c r="Q278" s="147">
        <v>0</v>
      </c>
      <c r="R278" s="147">
        <f>Q278*H278</f>
        <v>0</v>
      </c>
      <c r="S278" s="147">
        <v>0</v>
      </c>
      <c r="T278" s="148">
        <f>S278*H278</f>
        <v>0</v>
      </c>
      <c r="AR278" s="149" t="s">
        <v>201</v>
      </c>
      <c r="AT278" s="149" t="s">
        <v>197</v>
      </c>
      <c r="AU278" s="149" t="s">
        <v>81</v>
      </c>
      <c r="AY278" s="16" t="s">
        <v>195</v>
      </c>
      <c r="BE278" s="150">
        <f>IF(N278="základní",J278,0)</f>
        <v>0</v>
      </c>
      <c r="BF278" s="150">
        <f>IF(N278="snížená",J278,0)</f>
        <v>0</v>
      </c>
      <c r="BG278" s="150">
        <f>IF(N278="zákl. přenesená",J278,0)</f>
        <v>0</v>
      </c>
      <c r="BH278" s="150">
        <f>IF(N278="sníž. přenesená",J278,0)</f>
        <v>0</v>
      </c>
      <c r="BI278" s="150">
        <f>IF(N278="nulová",J278,0)</f>
        <v>0</v>
      </c>
      <c r="BJ278" s="16" t="s">
        <v>79</v>
      </c>
      <c r="BK278" s="150">
        <f>ROUND(I278*H278,2)</f>
        <v>0</v>
      </c>
      <c r="BL278" s="16" t="s">
        <v>201</v>
      </c>
      <c r="BM278" s="149" t="s">
        <v>2551</v>
      </c>
    </row>
    <row r="279" spans="2:51" s="14" customFormat="1" ht="12">
      <c r="B279" s="166"/>
      <c r="D279" s="152" t="s">
        <v>203</v>
      </c>
      <c r="E279" s="167" t="s">
        <v>1</v>
      </c>
      <c r="F279" s="168" t="s">
        <v>225</v>
      </c>
      <c r="H279" s="167" t="s">
        <v>1</v>
      </c>
      <c r="I279" s="169"/>
      <c r="L279" s="166"/>
      <c r="M279" s="170"/>
      <c r="T279" s="171"/>
      <c r="AT279" s="167" t="s">
        <v>203</v>
      </c>
      <c r="AU279" s="167" t="s">
        <v>81</v>
      </c>
      <c r="AV279" s="14" t="s">
        <v>79</v>
      </c>
      <c r="AW279" s="14" t="s">
        <v>29</v>
      </c>
      <c r="AX279" s="14" t="s">
        <v>72</v>
      </c>
      <c r="AY279" s="167" t="s">
        <v>195</v>
      </c>
    </row>
    <row r="280" spans="2:51" s="12" customFormat="1" ht="12">
      <c r="B280" s="151"/>
      <c r="D280" s="152" t="s">
        <v>203</v>
      </c>
      <c r="E280" s="153" t="s">
        <v>1</v>
      </c>
      <c r="F280" s="154" t="s">
        <v>2552</v>
      </c>
      <c r="H280" s="155">
        <v>19.576</v>
      </c>
      <c r="I280" s="156"/>
      <c r="L280" s="151"/>
      <c r="M280" s="157"/>
      <c r="T280" s="158"/>
      <c r="AT280" s="153" t="s">
        <v>203</v>
      </c>
      <c r="AU280" s="153" t="s">
        <v>81</v>
      </c>
      <c r="AV280" s="12" t="s">
        <v>81</v>
      </c>
      <c r="AW280" s="12" t="s">
        <v>29</v>
      </c>
      <c r="AX280" s="12" t="s">
        <v>72</v>
      </c>
      <c r="AY280" s="153" t="s">
        <v>195</v>
      </c>
    </row>
    <row r="281" spans="2:51" s="13" customFormat="1" ht="12">
      <c r="B281" s="159"/>
      <c r="D281" s="152" t="s">
        <v>203</v>
      </c>
      <c r="E281" s="160" t="s">
        <v>1</v>
      </c>
      <c r="F281" s="161" t="s">
        <v>205</v>
      </c>
      <c r="H281" s="162">
        <v>19.576</v>
      </c>
      <c r="I281" s="163"/>
      <c r="L281" s="159"/>
      <c r="M281" s="164"/>
      <c r="T281" s="165"/>
      <c r="AT281" s="160" t="s">
        <v>203</v>
      </c>
      <c r="AU281" s="160" t="s">
        <v>81</v>
      </c>
      <c r="AV281" s="13" t="s">
        <v>201</v>
      </c>
      <c r="AW281" s="13" t="s">
        <v>29</v>
      </c>
      <c r="AX281" s="13" t="s">
        <v>79</v>
      </c>
      <c r="AY281" s="160" t="s">
        <v>195</v>
      </c>
    </row>
    <row r="282" spans="2:65" s="1" customFormat="1" ht="16.5" customHeight="1">
      <c r="B282" s="136"/>
      <c r="C282" s="172" t="s">
        <v>456</v>
      </c>
      <c r="D282" s="172" t="s">
        <v>229</v>
      </c>
      <c r="E282" s="173" t="s">
        <v>2553</v>
      </c>
      <c r="F282" s="174" t="s">
        <v>2554</v>
      </c>
      <c r="G282" s="175" t="s">
        <v>212</v>
      </c>
      <c r="H282" s="176">
        <v>19.576</v>
      </c>
      <c r="I282" s="177"/>
      <c r="J282" s="178">
        <f>ROUND(I282*H282,2)</f>
        <v>0</v>
      </c>
      <c r="K282" s="179"/>
      <c r="L282" s="180"/>
      <c r="M282" s="181" t="s">
        <v>1</v>
      </c>
      <c r="N282" s="182" t="s">
        <v>37</v>
      </c>
      <c r="P282" s="147">
        <f>O282*H282</f>
        <v>0</v>
      </c>
      <c r="Q282" s="147">
        <v>0</v>
      </c>
      <c r="R282" s="147">
        <f>Q282*H282</f>
        <v>0</v>
      </c>
      <c r="S282" s="147">
        <v>0</v>
      </c>
      <c r="T282" s="148">
        <f>S282*H282</f>
        <v>0</v>
      </c>
      <c r="AR282" s="149" t="s">
        <v>233</v>
      </c>
      <c r="AT282" s="149" t="s">
        <v>229</v>
      </c>
      <c r="AU282" s="149" t="s">
        <v>81</v>
      </c>
      <c r="AY282" s="16" t="s">
        <v>195</v>
      </c>
      <c r="BE282" s="150">
        <f>IF(N282="základní",J282,0)</f>
        <v>0</v>
      </c>
      <c r="BF282" s="150">
        <f>IF(N282="snížená",J282,0)</f>
        <v>0</v>
      </c>
      <c r="BG282" s="150">
        <f>IF(N282="zákl. přenesená",J282,0)</f>
        <v>0</v>
      </c>
      <c r="BH282" s="150">
        <f>IF(N282="sníž. přenesená",J282,0)</f>
        <v>0</v>
      </c>
      <c r="BI282" s="150">
        <f>IF(N282="nulová",J282,0)</f>
        <v>0</v>
      </c>
      <c r="BJ282" s="16" t="s">
        <v>79</v>
      </c>
      <c r="BK282" s="150">
        <f>ROUND(I282*H282,2)</f>
        <v>0</v>
      </c>
      <c r="BL282" s="16" t="s">
        <v>201</v>
      </c>
      <c r="BM282" s="149" t="s">
        <v>2555</v>
      </c>
    </row>
    <row r="283" spans="2:65" s="1" customFormat="1" ht="24.2" customHeight="1">
      <c r="B283" s="136"/>
      <c r="C283" s="137" t="s">
        <v>462</v>
      </c>
      <c r="D283" s="137" t="s">
        <v>197</v>
      </c>
      <c r="E283" s="138" t="s">
        <v>2556</v>
      </c>
      <c r="F283" s="139" t="s">
        <v>2557</v>
      </c>
      <c r="G283" s="140" t="s">
        <v>496</v>
      </c>
      <c r="H283" s="141">
        <v>22</v>
      </c>
      <c r="I283" s="142"/>
      <c r="J283" s="143">
        <f>ROUND(I283*H283,2)</f>
        <v>0</v>
      </c>
      <c r="K283" s="144"/>
      <c r="L283" s="31"/>
      <c r="M283" s="145" t="s">
        <v>1</v>
      </c>
      <c r="N283" s="146" t="s">
        <v>37</v>
      </c>
      <c r="P283" s="147">
        <f>O283*H283</f>
        <v>0</v>
      </c>
      <c r="Q283" s="147">
        <v>1E-05</v>
      </c>
      <c r="R283" s="147">
        <f>Q283*H283</f>
        <v>0.00022</v>
      </c>
      <c r="S283" s="147">
        <v>0</v>
      </c>
      <c r="T283" s="148">
        <f>S283*H283</f>
        <v>0</v>
      </c>
      <c r="AR283" s="149" t="s">
        <v>201</v>
      </c>
      <c r="AT283" s="149" t="s">
        <v>197</v>
      </c>
      <c r="AU283" s="149" t="s">
        <v>81</v>
      </c>
      <c r="AY283" s="16" t="s">
        <v>195</v>
      </c>
      <c r="BE283" s="150">
        <f>IF(N283="základní",J283,0)</f>
        <v>0</v>
      </c>
      <c r="BF283" s="150">
        <f>IF(N283="snížená",J283,0)</f>
        <v>0</v>
      </c>
      <c r="BG283" s="150">
        <f>IF(N283="zákl. přenesená",J283,0)</f>
        <v>0</v>
      </c>
      <c r="BH283" s="150">
        <f>IF(N283="sníž. přenesená",J283,0)</f>
        <v>0</v>
      </c>
      <c r="BI283" s="150">
        <f>IF(N283="nulová",J283,0)</f>
        <v>0</v>
      </c>
      <c r="BJ283" s="16" t="s">
        <v>79</v>
      </c>
      <c r="BK283" s="150">
        <f>ROUND(I283*H283,2)</f>
        <v>0</v>
      </c>
      <c r="BL283" s="16" t="s">
        <v>201</v>
      </c>
      <c r="BM283" s="149" t="s">
        <v>2558</v>
      </c>
    </row>
    <row r="284" spans="2:51" s="14" customFormat="1" ht="12">
      <c r="B284" s="166"/>
      <c r="D284" s="152" t="s">
        <v>203</v>
      </c>
      <c r="E284" s="167" t="s">
        <v>1</v>
      </c>
      <c r="F284" s="168" t="s">
        <v>362</v>
      </c>
      <c r="H284" s="167" t="s">
        <v>1</v>
      </c>
      <c r="I284" s="169"/>
      <c r="L284" s="166"/>
      <c r="M284" s="170"/>
      <c r="T284" s="171"/>
      <c r="AT284" s="167" t="s">
        <v>203</v>
      </c>
      <c r="AU284" s="167" t="s">
        <v>81</v>
      </c>
      <c r="AV284" s="14" t="s">
        <v>79</v>
      </c>
      <c r="AW284" s="14" t="s">
        <v>29</v>
      </c>
      <c r="AX284" s="14" t="s">
        <v>72</v>
      </c>
      <c r="AY284" s="167" t="s">
        <v>195</v>
      </c>
    </row>
    <row r="285" spans="2:51" s="12" customFormat="1" ht="12">
      <c r="B285" s="151"/>
      <c r="D285" s="152" t="s">
        <v>203</v>
      </c>
      <c r="E285" s="153" t="s">
        <v>1</v>
      </c>
      <c r="F285" s="154" t="s">
        <v>2559</v>
      </c>
      <c r="H285" s="155">
        <v>8</v>
      </c>
      <c r="I285" s="156"/>
      <c r="L285" s="151"/>
      <c r="M285" s="157"/>
      <c r="T285" s="158"/>
      <c r="AT285" s="153" t="s">
        <v>203</v>
      </c>
      <c r="AU285" s="153" t="s">
        <v>81</v>
      </c>
      <c r="AV285" s="12" t="s">
        <v>81</v>
      </c>
      <c r="AW285" s="12" t="s">
        <v>29</v>
      </c>
      <c r="AX285" s="12" t="s">
        <v>72</v>
      </c>
      <c r="AY285" s="153" t="s">
        <v>195</v>
      </c>
    </row>
    <row r="286" spans="2:51" s="12" customFormat="1" ht="12">
      <c r="B286" s="151"/>
      <c r="D286" s="152" t="s">
        <v>203</v>
      </c>
      <c r="E286" s="153" t="s">
        <v>1</v>
      </c>
      <c r="F286" s="154" t="s">
        <v>2560</v>
      </c>
      <c r="H286" s="155">
        <v>6</v>
      </c>
      <c r="I286" s="156"/>
      <c r="L286" s="151"/>
      <c r="M286" s="157"/>
      <c r="T286" s="158"/>
      <c r="AT286" s="153" t="s">
        <v>203</v>
      </c>
      <c r="AU286" s="153" t="s">
        <v>81</v>
      </c>
      <c r="AV286" s="12" t="s">
        <v>81</v>
      </c>
      <c r="AW286" s="12" t="s">
        <v>29</v>
      </c>
      <c r="AX286" s="12" t="s">
        <v>72</v>
      </c>
      <c r="AY286" s="153" t="s">
        <v>195</v>
      </c>
    </row>
    <row r="287" spans="2:51" s="12" customFormat="1" ht="12">
      <c r="B287" s="151"/>
      <c r="D287" s="152" t="s">
        <v>203</v>
      </c>
      <c r="E287" s="153" t="s">
        <v>1</v>
      </c>
      <c r="F287" s="154" t="s">
        <v>2561</v>
      </c>
      <c r="H287" s="155">
        <v>8</v>
      </c>
      <c r="I287" s="156"/>
      <c r="L287" s="151"/>
      <c r="M287" s="157"/>
      <c r="T287" s="158"/>
      <c r="AT287" s="153" t="s">
        <v>203</v>
      </c>
      <c r="AU287" s="153" t="s">
        <v>81</v>
      </c>
      <c r="AV287" s="12" t="s">
        <v>81</v>
      </c>
      <c r="AW287" s="12" t="s">
        <v>29</v>
      </c>
      <c r="AX287" s="12" t="s">
        <v>72</v>
      </c>
      <c r="AY287" s="153" t="s">
        <v>195</v>
      </c>
    </row>
    <row r="288" spans="2:51" s="13" customFormat="1" ht="12">
      <c r="B288" s="159"/>
      <c r="D288" s="152" t="s">
        <v>203</v>
      </c>
      <c r="E288" s="160" t="s">
        <v>1</v>
      </c>
      <c r="F288" s="161" t="s">
        <v>205</v>
      </c>
      <c r="H288" s="162">
        <v>22</v>
      </c>
      <c r="I288" s="163"/>
      <c r="L288" s="159"/>
      <c r="M288" s="164"/>
      <c r="T288" s="165"/>
      <c r="AT288" s="160" t="s">
        <v>203</v>
      </c>
      <c r="AU288" s="160" t="s">
        <v>81</v>
      </c>
      <c r="AV288" s="13" t="s">
        <v>201</v>
      </c>
      <c r="AW288" s="13" t="s">
        <v>29</v>
      </c>
      <c r="AX288" s="13" t="s">
        <v>79</v>
      </c>
      <c r="AY288" s="160" t="s">
        <v>195</v>
      </c>
    </row>
    <row r="289" spans="2:65" s="1" customFormat="1" ht="24.2" customHeight="1">
      <c r="B289" s="136"/>
      <c r="C289" s="137" t="s">
        <v>470</v>
      </c>
      <c r="D289" s="137" t="s">
        <v>197</v>
      </c>
      <c r="E289" s="138" t="s">
        <v>2562</v>
      </c>
      <c r="F289" s="139" t="s">
        <v>2563</v>
      </c>
      <c r="G289" s="140" t="s">
        <v>223</v>
      </c>
      <c r="H289" s="141">
        <v>0.16</v>
      </c>
      <c r="I289" s="142"/>
      <c r="J289" s="143">
        <f>ROUND(I289*H289,2)</f>
        <v>0</v>
      </c>
      <c r="K289" s="144"/>
      <c r="L289" s="31"/>
      <c r="M289" s="145" t="s">
        <v>1</v>
      </c>
      <c r="N289" s="146" t="s">
        <v>37</v>
      </c>
      <c r="P289" s="147">
        <f>O289*H289</f>
        <v>0</v>
      </c>
      <c r="Q289" s="147">
        <v>0.00118</v>
      </c>
      <c r="R289" s="147">
        <f>Q289*H289</f>
        <v>0.0001888</v>
      </c>
      <c r="S289" s="147">
        <v>0.014</v>
      </c>
      <c r="T289" s="148">
        <f>S289*H289</f>
        <v>0.0022400000000000002</v>
      </c>
      <c r="AR289" s="149" t="s">
        <v>201</v>
      </c>
      <c r="AT289" s="149" t="s">
        <v>197</v>
      </c>
      <c r="AU289" s="149" t="s">
        <v>81</v>
      </c>
      <c r="AY289" s="16" t="s">
        <v>195</v>
      </c>
      <c r="BE289" s="150">
        <f>IF(N289="základní",J289,0)</f>
        <v>0</v>
      </c>
      <c r="BF289" s="150">
        <f>IF(N289="snížená",J289,0)</f>
        <v>0</v>
      </c>
      <c r="BG289" s="150">
        <f>IF(N289="zákl. přenesená",J289,0)</f>
        <v>0</v>
      </c>
      <c r="BH289" s="150">
        <f>IF(N289="sníž. přenesená",J289,0)</f>
        <v>0</v>
      </c>
      <c r="BI289" s="150">
        <f>IF(N289="nulová",J289,0)</f>
        <v>0</v>
      </c>
      <c r="BJ289" s="16" t="s">
        <v>79</v>
      </c>
      <c r="BK289" s="150">
        <f>ROUND(I289*H289,2)</f>
        <v>0</v>
      </c>
      <c r="BL289" s="16" t="s">
        <v>201</v>
      </c>
      <c r="BM289" s="149" t="s">
        <v>2564</v>
      </c>
    </row>
    <row r="290" spans="2:51" s="14" customFormat="1" ht="12">
      <c r="B290" s="166"/>
      <c r="D290" s="152" t="s">
        <v>203</v>
      </c>
      <c r="E290" s="167" t="s">
        <v>1</v>
      </c>
      <c r="F290" s="168" t="s">
        <v>225</v>
      </c>
      <c r="H290" s="167" t="s">
        <v>1</v>
      </c>
      <c r="I290" s="169"/>
      <c r="L290" s="166"/>
      <c r="M290" s="170"/>
      <c r="T290" s="171"/>
      <c r="AT290" s="167" t="s">
        <v>203</v>
      </c>
      <c r="AU290" s="167" t="s">
        <v>81</v>
      </c>
      <c r="AV290" s="14" t="s">
        <v>79</v>
      </c>
      <c r="AW290" s="14" t="s">
        <v>29</v>
      </c>
      <c r="AX290" s="14" t="s">
        <v>72</v>
      </c>
      <c r="AY290" s="167" t="s">
        <v>195</v>
      </c>
    </row>
    <row r="291" spans="2:51" s="12" customFormat="1" ht="12">
      <c r="B291" s="151"/>
      <c r="D291" s="152" t="s">
        <v>203</v>
      </c>
      <c r="E291" s="153" t="s">
        <v>1</v>
      </c>
      <c r="F291" s="154" t="s">
        <v>2565</v>
      </c>
      <c r="H291" s="155">
        <v>0.16</v>
      </c>
      <c r="I291" s="156"/>
      <c r="L291" s="151"/>
      <c r="M291" s="157"/>
      <c r="T291" s="158"/>
      <c r="AT291" s="153" t="s">
        <v>203</v>
      </c>
      <c r="AU291" s="153" t="s">
        <v>81</v>
      </c>
      <c r="AV291" s="12" t="s">
        <v>81</v>
      </c>
      <c r="AW291" s="12" t="s">
        <v>29</v>
      </c>
      <c r="AX291" s="12" t="s">
        <v>72</v>
      </c>
      <c r="AY291" s="153" t="s">
        <v>195</v>
      </c>
    </row>
    <row r="292" spans="2:51" s="13" customFormat="1" ht="12">
      <c r="B292" s="159"/>
      <c r="D292" s="152" t="s">
        <v>203</v>
      </c>
      <c r="E292" s="160" t="s">
        <v>1</v>
      </c>
      <c r="F292" s="161" t="s">
        <v>205</v>
      </c>
      <c r="H292" s="162">
        <v>0.16</v>
      </c>
      <c r="I292" s="163"/>
      <c r="L292" s="159"/>
      <c r="M292" s="164"/>
      <c r="T292" s="165"/>
      <c r="AT292" s="160" t="s">
        <v>203</v>
      </c>
      <c r="AU292" s="160" t="s">
        <v>81</v>
      </c>
      <c r="AV292" s="13" t="s">
        <v>201</v>
      </c>
      <c r="AW292" s="13" t="s">
        <v>29</v>
      </c>
      <c r="AX292" s="13" t="s">
        <v>79</v>
      </c>
      <c r="AY292" s="160" t="s">
        <v>195</v>
      </c>
    </row>
    <row r="293" spans="2:65" s="1" customFormat="1" ht="24.2" customHeight="1">
      <c r="B293" s="136"/>
      <c r="C293" s="137" t="s">
        <v>474</v>
      </c>
      <c r="D293" s="137" t="s">
        <v>197</v>
      </c>
      <c r="E293" s="138" t="s">
        <v>2566</v>
      </c>
      <c r="F293" s="139" t="s">
        <v>2567</v>
      </c>
      <c r="G293" s="140" t="s">
        <v>223</v>
      </c>
      <c r="H293" s="141">
        <v>0.48</v>
      </c>
      <c r="I293" s="142"/>
      <c r="J293" s="143">
        <f>ROUND(I293*H293,2)</f>
        <v>0</v>
      </c>
      <c r="K293" s="144"/>
      <c r="L293" s="31"/>
      <c r="M293" s="145" t="s">
        <v>1</v>
      </c>
      <c r="N293" s="146" t="s">
        <v>37</v>
      </c>
      <c r="P293" s="147">
        <f>O293*H293</f>
        <v>0</v>
      </c>
      <c r="Q293" s="147">
        <v>0.00123</v>
      </c>
      <c r="R293" s="147">
        <f>Q293*H293</f>
        <v>0.0005903999999999999</v>
      </c>
      <c r="S293" s="147">
        <v>0.017</v>
      </c>
      <c r="T293" s="148">
        <f>S293*H293</f>
        <v>0.00816</v>
      </c>
      <c r="AR293" s="149" t="s">
        <v>201</v>
      </c>
      <c r="AT293" s="149" t="s">
        <v>197</v>
      </c>
      <c r="AU293" s="149" t="s">
        <v>81</v>
      </c>
      <c r="AY293" s="16" t="s">
        <v>195</v>
      </c>
      <c r="BE293" s="150">
        <f>IF(N293="základní",J293,0)</f>
        <v>0</v>
      </c>
      <c r="BF293" s="150">
        <f>IF(N293="snížená",J293,0)</f>
        <v>0</v>
      </c>
      <c r="BG293" s="150">
        <f>IF(N293="zákl. přenesená",J293,0)</f>
        <v>0</v>
      </c>
      <c r="BH293" s="150">
        <f>IF(N293="sníž. přenesená",J293,0)</f>
        <v>0</v>
      </c>
      <c r="BI293" s="150">
        <f>IF(N293="nulová",J293,0)</f>
        <v>0</v>
      </c>
      <c r="BJ293" s="16" t="s">
        <v>79</v>
      </c>
      <c r="BK293" s="150">
        <f>ROUND(I293*H293,2)</f>
        <v>0</v>
      </c>
      <c r="BL293" s="16" t="s">
        <v>201</v>
      </c>
      <c r="BM293" s="149" t="s">
        <v>2568</v>
      </c>
    </row>
    <row r="294" spans="2:51" s="14" customFormat="1" ht="12">
      <c r="B294" s="166"/>
      <c r="D294" s="152" t="s">
        <v>203</v>
      </c>
      <c r="E294" s="167" t="s">
        <v>1</v>
      </c>
      <c r="F294" s="168" t="s">
        <v>225</v>
      </c>
      <c r="H294" s="167" t="s">
        <v>1</v>
      </c>
      <c r="I294" s="169"/>
      <c r="L294" s="166"/>
      <c r="M294" s="170"/>
      <c r="T294" s="171"/>
      <c r="AT294" s="167" t="s">
        <v>203</v>
      </c>
      <c r="AU294" s="167" t="s">
        <v>81</v>
      </c>
      <c r="AV294" s="14" t="s">
        <v>79</v>
      </c>
      <c r="AW294" s="14" t="s">
        <v>29</v>
      </c>
      <c r="AX294" s="14" t="s">
        <v>72</v>
      </c>
      <c r="AY294" s="167" t="s">
        <v>195</v>
      </c>
    </row>
    <row r="295" spans="2:51" s="12" customFormat="1" ht="12">
      <c r="B295" s="151"/>
      <c r="D295" s="152" t="s">
        <v>203</v>
      </c>
      <c r="E295" s="153" t="s">
        <v>1</v>
      </c>
      <c r="F295" s="154" t="s">
        <v>2569</v>
      </c>
      <c r="H295" s="155">
        <v>0.48</v>
      </c>
      <c r="I295" s="156"/>
      <c r="L295" s="151"/>
      <c r="M295" s="157"/>
      <c r="T295" s="158"/>
      <c r="AT295" s="153" t="s">
        <v>203</v>
      </c>
      <c r="AU295" s="153" t="s">
        <v>81</v>
      </c>
      <c r="AV295" s="12" t="s">
        <v>81</v>
      </c>
      <c r="AW295" s="12" t="s">
        <v>29</v>
      </c>
      <c r="AX295" s="12" t="s">
        <v>72</v>
      </c>
      <c r="AY295" s="153" t="s">
        <v>195</v>
      </c>
    </row>
    <row r="296" spans="2:51" s="13" customFormat="1" ht="12">
      <c r="B296" s="159"/>
      <c r="D296" s="152" t="s">
        <v>203</v>
      </c>
      <c r="E296" s="160" t="s">
        <v>1</v>
      </c>
      <c r="F296" s="161" t="s">
        <v>205</v>
      </c>
      <c r="H296" s="162">
        <v>0.48</v>
      </c>
      <c r="I296" s="163"/>
      <c r="L296" s="159"/>
      <c r="M296" s="164"/>
      <c r="T296" s="165"/>
      <c r="AT296" s="160" t="s">
        <v>203</v>
      </c>
      <c r="AU296" s="160" t="s">
        <v>81</v>
      </c>
      <c r="AV296" s="13" t="s">
        <v>201</v>
      </c>
      <c r="AW296" s="13" t="s">
        <v>29</v>
      </c>
      <c r="AX296" s="13" t="s">
        <v>79</v>
      </c>
      <c r="AY296" s="160" t="s">
        <v>195</v>
      </c>
    </row>
    <row r="297" spans="2:65" s="1" customFormat="1" ht="24.2" customHeight="1">
      <c r="B297" s="136"/>
      <c r="C297" s="137" t="s">
        <v>130</v>
      </c>
      <c r="D297" s="137" t="s">
        <v>197</v>
      </c>
      <c r="E297" s="138" t="s">
        <v>2570</v>
      </c>
      <c r="F297" s="139" t="s">
        <v>2571</v>
      </c>
      <c r="G297" s="140" t="s">
        <v>223</v>
      </c>
      <c r="H297" s="141">
        <v>0.16</v>
      </c>
      <c r="I297" s="142"/>
      <c r="J297" s="143">
        <f>ROUND(I297*H297,2)</f>
        <v>0</v>
      </c>
      <c r="K297" s="144"/>
      <c r="L297" s="31"/>
      <c r="M297" s="145" t="s">
        <v>1</v>
      </c>
      <c r="N297" s="146" t="s">
        <v>37</v>
      </c>
      <c r="P297" s="147">
        <f>O297*H297</f>
        <v>0</v>
      </c>
      <c r="Q297" s="147">
        <v>0.0045</v>
      </c>
      <c r="R297" s="147">
        <f>Q297*H297</f>
        <v>0.0007199999999999999</v>
      </c>
      <c r="S297" s="147">
        <v>0.27</v>
      </c>
      <c r="T297" s="148">
        <f>S297*H297</f>
        <v>0.0432</v>
      </c>
      <c r="AR297" s="149" t="s">
        <v>201</v>
      </c>
      <c r="AT297" s="149" t="s">
        <v>197</v>
      </c>
      <c r="AU297" s="149" t="s">
        <v>81</v>
      </c>
      <c r="AY297" s="16" t="s">
        <v>195</v>
      </c>
      <c r="BE297" s="150">
        <f>IF(N297="základní",J297,0)</f>
        <v>0</v>
      </c>
      <c r="BF297" s="150">
        <f>IF(N297="snížená",J297,0)</f>
        <v>0</v>
      </c>
      <c r="BG297" s="150">
        <f>IF(N297="zákl. přenesená",J297,0)</f>
        <v>0</v>
      </c>
      <c r="BH297" s="150">
        <f>IF(N297="sníž. přenesená",J297,0)</f>
        <v>0</v>
      </c>
      <c r="BI297" s="150">
        <f>IF(N297="nulová",J297,0)</f>
        <v>0</v>
      </c>
      <c r="BJ297" s="16" t="s">
        <v>79</v>
      </c>
      <c r="BK297" s="150">
        <f>ROUND(I297*H297,2)</f>
        <v>0</v>
      </c>
      <c r="BL297" s="16" t="s">
        <v>201</v>
      </c>
      <c r="BM297" s="149" t="s">
        <v>2572</v>
      </c>
    </row>
    <row r="298" spans="2:51" s="14" customFormat="1" ht="12">
      <c r="B298" s="166"/>
      <c r="D298" s="152" t="s">
        <v>203</v>
      </c>
      <c r="E298" s="167" t="s">
        <v>1</v>
      </c>
      <c r="F298" s="168" t="s">
        <v>225</v>
      </c>
      <c r="H298" s="167" t="s">
        <v>1</v>
      </c>
      <c r="I298" s="169"/>
      <c r="L298" s="166"/>
      <c r="M298" s="170"/>
      <c r="T298" s="171"/>
      <c r="AT298" s="167" t="s">
        <v>203</v>
      </c>
      <c r="AU298" s="167" t="s">
        <v>81</v>
      </c>
      <c r="AV298" s="14" t="s">
        <v>79</v>
      </c>
      <c r="AW298" s="14" t="s">
        <v>29</v>
      </c>
      <c r="AX298" s="14" t="s">
        <v>72</v>
      </c>
      <c r="AY298" s="167" t="s">
        <v>195</v>
      </c>
    </row>
    <row r="299" spans="2:51" s="12" customFormat="1" ht="12">
      <c r="B299" s="151"/>
      <c r="D299" s="152" t="s">
        <v>203</v>
      </c>
      <c r="E299" s="153" t="s">
        <v>1</v>
      </c>
      <c r="F299" s="154" t="s">
        <v>2565</v>
      </c>
      <c r="H299" s="155">
        <v>0.16</v>
      </c>
      <c r="I299" s="156"/>
      <c r="L299" s="151"/>
      <c r="M299" s="157"/>
      <c r="T299" s="158"/>
      <c r="AT299" s="153" t="s">
        <v>203</v>
      </c>
      <c r="AU299" s="153" t="s">
        <v>81</v>
      </c>
      <c r="AV299" s="12" t="s">
        <v>81</v>
      </c>
      <c r="AW299" s="12" t="s">
        <v>29</v>
      </c>
      <c r="AX299" s="12" t="s">
        <v>72</v>
      </c>
      <c r="AY299" s="153" t="s">
        <v>195</v>
      </c>
    </row>
    <row r="300" spans="2:51" s="13" customFormat="1" ht="12">
      <c r="B300" s="159"/>
      <c r="D300" s="152" t="s">
        <v>203</v>
      </c>
      <c r="E300" s="160" t="s">
        <v>1</v>
      </c>
      <c r="F300" s="161" t="s">
        <v>205</v>
      </c>
      <c r="H300" s="162">
        <v>0.16</v>
      </c>
      <c r="I300" s="163"/>
      <c r="L300" s="159"/>
      <c r="M300" s="164"/>
      <c r="T300" s="165"/>
      <c r="AT300" s="160" t="s">
        <v>203</v>
      </c>
      <c r="AU300" s="160" t="s">
        <v>81</v>
      </c>
      <c r="AV300" s="13" t="s">
        <v>201</v>
      </c>
      <c r="AW300" s="13" t="s">
        <v>29</v>
      </c>
      <c r="AX300" s="13" t="s">
        <v>79</v>
      </c>
      <c r="AY300" s="160" t="s">
        <v>195</v>
      </c>
    </row>
    <row r="301" spans="2:63" s="11" customFormat="1" ht="22.9" customHeight="1">
      <c r="B301" s="124"/>
      <c r="D301" s="125" t="s">
        <v>71</v>
      </c>
      <c r="E301" s="134" t="s">
        <v>570</v>
      </c>
      <c r="F301" s="134" t="s">
        <v>571</v>
      </c>
      <c r="I301" s="127"/>
      <c r="J301" s="135">
        <f>BK301</f>
        <v>0</v>
      </c>
      <c r="L301" s="124"/>
      <c r="M301" s="129"/>
      <c r="P301" s="130">
        <f>P302</f>
        <v>0</v>
      </c>
      <c r="R301" s="130">
        <f>R302</f>
        <v>0</v>
      </c>
      <c r="T301" s="131">
        <f>T302</f>
        <v>0</v>
      </c>
      <c r="AR301" s="125" t="s">
        <v>79</v>
      </c>
      <c r="AT301" s="132" t="s">
        <v>71</v>
      </c>
      <c r="AU301" s="132" t="s">
        <v>79</v>
      </c>
      <c r="AY301" s="125" t="s">
        <v>195</v>
      </c>
      <c r="BK301" s="133">
        <f>BK302</f>
        <v>0</v>
      </c>
    </row>
    <row r="302" spans="2:65" s="1" customFormat="1" ht="24.2" customHeight="1">
      <c r="B302" s="136"/>
      <c r="C302" s="137" t="s">
        <v>138</v>
      </c>
      <c r="D302" s="137" t="s">
        <v>197</v>
      </c>
      <c r="E302" s="138" t="s">
        <v>573</v>
      </c>
      <c r="F302" s="139" t="s">
        <v>574</v>
      </c>
      <c r="G302" s="140" t="s">
        <v>232</v>
      </c>
      <c r="H302" s="141">
        <v>99.084</v>
      </c>
      <c r="I302" s="142"/>
      <c r="J302" s="143">
        <f>ROUND(I302*H302,2)</f>
        <v>0</v>
      </c>
      <c r="K302" s="144"/>
      <c r="L302" s="31"/>
      <c r="M302" s="145" t="s">
        <v>1</v>
      </c>
      <c r="N302" s="146" t="s">
        <v>37</v>
      </c>
      <c r="P302" s="147">
        <f>O302*H302</f>
        <v>0</v>
      </c>
      <c r="Q302" s="147">
        <v>0</v>
      </c>
      <c r="R302" s="147">
        <f>Q302*H302</f>
        <v>0</v>
      </c>
      <c r="S302" s="147">
        <v>0</v>
      </c>
      <c r="T302" s="148">
        <f>S302*H302</f>
        <v>0</v>
      </c>
      <c r="AR302" s="149" t="s">
        <v>201</v>
      </c>
      <c r="AT302" s="149" t="s">
        <v>197</v>
      </c>
      <c r="AU302" s="149" t="s">
        <v>81</v>
      </c>
      <c r="AY302" s="16" t="s">
        <v>195</v>
      </c>
      <c r="BE302" s="150">
        <f>IF(N302="základní",J302,0)</f>
        <v>0</v>
      </c>
      <c r="BF302" s="150">
        <f>IF(N302="snížená",J302,0)</f>
        <v>0</v>
      </c>
      <c r="BG302" s="150">
        <f>IF(N302="zákl. přenesená",J302,0)</f>
        <v>0</v>
      </c>
      <c r="BH302" s="150">
        <f>IF(N302="sníž. přenesená",J302,0)</f>
        <v>0</v>
      </c>
      <c r="BI302" s="150">
        <f>IF(N302="nulová",J302,0)</f>
        <v>0</v>
      </c>
      <c r="BJ302" s="16" t="s">
        <v>79</v>
      </c>
      <c r="BK302" s="150">
        <f>ROUND(I302*H302,2)</f>
        <v>0</v>
      </c>
      <c r="BL302" s="16" t="s">
        <v>201</v>
      </c>
      <c r="BM302" s="149" t="s">
        <v>2573</v>
      </c>
    </row>
    <row r="303" spans="2:63" s="11" customFormat="1" ht="25.9" customHeight="1">
      <c r="B303" s="124"/>
      <c r="D303" s="125" t="s">
        <v>71</v>
      </c>
      <c r="E303" s="126" t="s">
        <v>576</v>
      </c>
      <c r="F303" s="126" t="s">
        <v>577</v>
      </c>
      <c r="I303" s="127"/>
      <c r="J303" s="128">
        <f>BK303</f>
        <v>0</v>
      </c>
      <c r="L303" s="124"/>
      <c r="M303" s="129"/>
      <c r="P303" s="130">
        <f>P304</f>
        <v>0</v>
      </c>
      <c r="R303" s="130">
        <f>R304</f>
        <v>0.023697799999999998</v>
      </c>
      <c r="T303" s="131">
        <f>T304</f>
        <v>0</v>
      </c>
      <c r="AR303" s="125" t="s">
        <v>81</v>
      </c>
      <c r="AT303" s="132" t="s">
        <v>71</v>
      </c>
      <c r="AU303" s="132" t="s">
        <v>72</v>
      </c>
      <c r="AY303" s="125" t="s">
        <v>195</v>
      </c>
      <c r="BK303" s="133">
        <f>BK304</f>
        <v>0</v>
      </c>
    </row>
    <row r="304" spans="2:63" s="11" customFormat="1" ht="22.9" customHeight="1">
      <c r="B304" s="124"/>
      <c r="D304" s="125" t="s">
        <v>71</v>
      </c>
      <c r="E304" s="134" t="s">
        <v>882</v>
      </c>
      <c r="F304" s="134" t="s">
        <v>883</v>
      </c>
      <c r="I304" s="127"/>
      <c r="J304" s="135">
        <f>BK304</f>
        <v>0</v>
      </c>
      <c r="L304" s="124"/>
      <c r="M304" s="129"/>
      <c r="P304" s="130">
        <f>SUM(P305:P346)</f>
        <v>0</v>
      </c>
      <c r="R304" s="130">
        <f>SUM(R305:R346)</f>
        <v>0.023697799999999998</v>
      </c>
      <c r="T304" s="131">
        <f>SUM(T305:T346)</f>
        <v>0</v>
      </c>
      <c r="AR304" s="125" t="s">
        <v>81</v>
      </c>
      <c r="AT304" s="132" t="s">
        <v>71</v>
      </c>
      <c r="AU304" s="132" t="s">
        <v>79</v>
      </c>
      <c r="AY304" s="125" t="s">
        <v>195</v>
      </c>
      <c r="BK304" s="133">
        <f>SUM(BK305:BK346)</f>
        <v>0</v>
      </c>
    </row>
    <row r="305" spans="2:65" s="1" customFormat="1" ht="24.2" customHeight="1">
      <c r="B305" s="136"/>
      <c r="C305" s="137" t="s">
        <v>141</v>
      </c>
      <c r="D305" s="137" t="s">
        <v>197</v>
      </c>
      <c r="E305" s="138" t="s">
        <v>2574</v>
      </c>
      <c r="F305" s="139" t="s">
        <v>2575</v>
      </c>
      <c r="G305" s="140" t="s">
        <v>496</v>
      </c>
      <c r="H305" s="141">
        <v>1</v>
      </c>
      <c r="I305" s="142"/>
      <c r="J305" s="143">
        <f>ROUND(I305*H305,2)</f>
        <v>0</v>
      </c>
      <c r="K305" s="144"/>
      <c r="L305" s="31"/>
      <c r="M305" s="145" t="s">
        <v>1</v>
      </c>
      <c r="N305" s="146" t="s">
        <v>37</v>
      </c>
      <c r="P305" s="147">
        <f>O305*H305</f>
        <v>0</v>
      </c>
      <c r="Q305" s="147">
        <v>7E-05</v>
      </c>
      <c r="R305" s="147">
        <f>Q305*H305</f>
        <v>7E-05</v>
      </c>
      <c r="S305" s="147">
        <v>0</v>
      </c>
      <c r="T305" s="148">
        <f>S305*H305</f>
        <v>0</v>
      </c>
      <c r="AR305" s="149" t="s">
        <v>291</v>
      </c>
      <c r="AT305" s="149" t="s">
        <v>197</v>
      </c>
      <c r="AU305" s="149" t="s">
        <v>81</v>
      </c>
      <c r="AY305" s="16" t="s">
        <v>195</v>
      </c>
      <c r="BE305" s="150">
        <f>IF(N305="základní",J305,0)</f>
        <v>0</v>
      </c>
      <c r="BF305" s="150">
        <f>IF(N305="snížená",J305,0)</f>
        <v>0</v>
      </c>
      <c r="BG305" s="150">
        <f>IF(N305="zákl. přenesená",J305,0)</f>
        <v>0</v>
      </c>
      <c r="BH305" s="150">
        <f>IF(N305="sníž. přenesená",J305,0)</f>
        <v>0</v>
      </c>
      <c r="BI305" s="150">
        <f>IF(N305="nulová",J305,0)</f>
        <v>0</v>
      </c>
      <c r="BJ305" s="16" t="s">
        <v>79</v>
      </c>
      <c r="BK305" s="150">
        <f>ROUND(I305*H305,2)</f>
        <v>0</v>
      </c>
      <c r="BL305" s="16" t="s">
        <v>291</v>
      </c>
      <c r="BM305" s="149" t="s">
        <v>2576</v>
      </c>
    </row>
    <row r="306" spans="2:51" s="14" customFormat="1" ht="12">
      <c r="B306" s="166"/>
      <c r="D306" s="152" t="s">
        <v>203</v>
      </c>
      <c r="E306" s="167" t="s">
        <v>1</v>
      </c>
      <c r="F306" s="168" t="s">
        <v>362</v>
      </c>
      <c r="H306" s="167" t="s">
        <v>1</v>
      </c>
      <c r="I306" s="169"/>
      <c r="L306" s="166"/>
      <c r="M306" s="170"/>
      <c r="T306" s="171"/>
      <c r="AT306" s="167" t="s">
        <v>203</v>
      </c>
      <c r="AU306" s="167" t="s">
        <v>81</v>
      </c>
      <c r="AV306" s="14" t="s">
        <v>79</v>
      </c>
      <c r="AW306" s="14" t="s">
        <v>29</v>
      </c>
      <c r="AX306" s="14" t="s">
        <v>72</v>
      </c>
      <c r="AY306" s="167" t="s">
        <v>195</v>
      </c>
    </row>
    <row r="307" spans="2:51" s="12" customFormat="1" ht="12">
      <c r="B307" s="151"/>
      <c r="D307" s="152" t="s">
        <v>203</v>
      </c>
      <c r="E307" s="153" t="s">
        <v>1</v>
      </c>
      <c r="F307" s="154" t="s">
        <v>2577</v>
      </c>
      <c r="H307" s="155">
        <v>1</v>
      </c>
      <c r="I307" s="156"/>
      <c r="L307" s="151"/>
      <c r="M307" s="157"/>
      <c r="T307" s="158"/>
      <c r="AT307" s="153" t="s">
        <v>203</v>
      </c>
      <c r="AU307" s="153" t="s">
        <v>81</v>
      </c>
      <c r="AV307" s="12" t="s">
        <v>81</v>
      </c>
      <c r="AW307" s="12" t="s">
        <v>29</v>
      </c>
      <c r="AX307" s="12" t="s">
        <v>72</v>
      </c>
      <c r="AY307" s="153" t="s">
        <v>195</v>
      </c>
    </row>
    <row r="308" spans="2:51" s="13" customFormat="1" ht="12">
      <c r="B308" s="159"/>
      <c r="D308" s="152" t="s">
        <v>203</v>
      </c>
      <c r="E308" s="160" t="s">
        <v>1</v>
      </c>
      <c r="F308" s="161" t="s">
        <v>205</v>
      </c>
      <c r="H308" s="162">
        <v>1</v>
      </c>
      <c r="I308" s="163"/>
      <c r="L308" s="159"/>
      <c r="M308" s="164"/>
      <c r="T308" s="165"/>
      <c r="AT308" s="160" t="s">
        <v>203</v>
      </c>
      <c r="AU308" s="160" t="s">
        <v>81</v>
      </c>
      <c r="AV308" s="13" t="s">
        <v>201</v>
      </c>
      <c r="AW308" s="13" t="s">
        <v>29</v>
      </c>
      <c r="AX308" s="13" t="s">
        <v>79</v>
      </c>
      <c r="AY308" s="160" t="s">
        <v>195</v>
      </c>
    </row>
    <row r="309" spans="2:65" s="1" customFormat="1" ht="24.2" customHeight="1">
      <c r="B309" s="136"/>
      <c r="C309" s="137" t="s">
        <v>493</v>
      </c>
      <c r="D309" s="137" t="s">
        <v>197</v>
      </c>
      <c r="E309" s="138" t="s">
        <v>2578</v>
      </c>
      <c r="F309" s="139" t="s">
        <v>2579</v>
      </c>
      <c r="G309" s="140" t="s">
        <v>496</v>
      </c>
      <c r="H309" s="141">
        <v>1</v>
      </c>
      <c r="I309" s="142"/>
      <c r="J309" s="143">
        <f>ROUND(I309*H309,2)</f>
        <v>0</v>
      </c>
      <c r="K309" s="144"/>
      <c r="L309" s="31"/>
      <c r="M309" s="145" t="s">
        <v>1</v>
      </c>
      <c r="N309" s="146" t="s">
        <v>37</v>
      </c>
      <c r="P309" s="147">
        <f>O309*H309</f>
        <v>0</v>
      </c>
      <c r="Q309" s="147">
        <v>7E-05</v>
      </c>
      <c r="R309" s="147">
        <f>Q309*H309</f>
        <v>7E-05</v>
      </c>
      <c r="S309" s="147">
        <v>0</v>
      </c>
      <c r="T309" s="148">
        <f>S309*H309</f>
        <v>0</v>
      </c>
      <c r="AR309" s="149" t="s">
        <v>291</v>
      </c>
      <c r="AT309" s="149" t="s">
        <v>197</v>
      </c>
      <c r="AU309" s="149" t="s">
        <v>81</v>
      </c>
      <c r="AY309" s="16" t="s">
        <v>195</v>
      </c>
      <c r="BE309" s="150">
        <f>IF(N309="základní",J309,0)</f>
        <v>0</v>
      </c>
      <c r="BF309" s="150">
        <f>IF(N309="snížená",J309,0)</f>
        <v>0</v>
      </c>
      <c r="BG309" s="150">
        <f>IF(N309="zákl. přenesená",J309,0)</f>
        <v>0</v>
      </c>
      <c r="BH309" s="150">
        <f>IF(N309="sníž. přenesená",J309,0)</f>
        <v>0</v>
      </c>
      <c r="BI309" s="150">
        <f>IF(N309="nulová",J309,0)</f>
        <v>0</v>
      </c>
      <c r="BJ309" s="16" t="s">
        <v>79</v>
      </c>
      <c r="BK309" s="150">
        <f>ROUND(I309*H309,2)</f>
        <v>0</v>
      </c>
      <c r="BL309" s="16" t="s">
        <v>291</v>
      </c>
      <c r="BM309" s="149" t="s">
        <v>2580</v>
      </c>
    </row>
    <row r="310" spans="2:51" s="14" customFormat="1" ht="12">
      <c r="B310" s="166"/>
      <c r="D310" s="152" t="s">
        <v>203</v>
      </c>
      <c r="E310" s="167" t="s">
        <v>1</v>
      </c>
      <c r="F310" s="168" t="s">
        <v>362</v>
      </c>
      <c r="H310" s="167" t="s">
        <v>1</v>
      </c>
      <c r="I310" s="169"/>
      <c r="L310" s="166"/>
      <c r="M310" s="170"/>
      <c r="T310" s="171"/>
      <c r="AT310" s="167" t="s">
        <v>203</v>
      </c>
      <c r="AU310" s="167" t="s">
        <v>81</v>
      </c>
      <c r="AV310" s="14" t="s">
        <v>79</v>
      </c>
      <c r="AW310" s="14" t="s">
        <v>29</v>
      </c>
      <c r="AX310" s="14" t="s">
        <v>72</v>
      </c>
      <c r="AY310" s="167" t="s">
        <v>195</v>
      </c>
    </row>
    <row r="311" spans="2:51" s="12" customFormat="1" ht="12">
      <c r="B311" s="151"/>
      <c r="D311" s="152" t="s">
        <v>203</v>
      </c>
      <c r="E311" s="153" t="s">
        <v>1</v>
      </c>
      <c r="F311" s="154" t="s">
        <v>2581</v>
      </c>
      <c r="H311" s="155">
        <v>1</v>
      </c>
      <c r="I311" s="156"/>
      <c r="L311" s="151"/>
      <c r="M311" s="157"/>
      <c r="T311" s="158"/>
      <c r="AT311" s="153" t="s">
        <v>203</v>
      </c>
      <c r="AU311" s="153" t="s">
        <v>81</v>
      </c>
      <c r="AV311" s="12" t="s">
        <v>81</v>
      </c>
      <c r="AW311" s="12" t="s">
        <v>29</v>
      </c>
      <c r="AX311" s="12" t="s">
        <v>72</v>
      </c>
      <c r="AY311" s="153" t="s">
        <v>195</v>
      </c>
    </row>
    <row r="312" spans="2:51" s="13" customFormat="1" ht="12">
      <c r="B312" s="159"/>
      <c r="D312" s="152" t="s">
        <v>203</v>
      </c>
      <c r="E312" s="160" t="s">
        <v>1</v>
      </c>
      <c r="F312" s="161" t="s">
        <v>205</v>
      </c>
      <c r="H312" s="162">
        <v>1</v>
      </c>
      <c r="I312" s="163"/>
      <c r="L312" s="159"/>
      <c r="M312" s="164"/>
      <c r="T312" s="165"/>
      <c r="AT312" s="160" t="s">
        <v>203</v>
      </c>
      <c r="AU312" s="160" t="s">
        <v>81</v>
      </c>
      <c r="AV312" s="13" t="s">
        <v>201</v>
      </c>
      <c r="AW312" s="13" t="s">
        <v>29</v>
      </c>
      <c r="AX312" s="13" t="s">
        <v>79</v>
      </c>
      <c r="AY312" s="160" t="s">
        <v>195</v>
      </c>
    </row>
    <row r="313" spans="2:65" s="1" customFormat="1" ht="16.5" customHeight="1">
      <c r="B313" s="136"/>
      <c r="C313" s="137" t="s">
        <v>499</v>
      </c>
      <c r="D313" s="137" t="s">
        <v>197</v>
      </c>
      <c r="E313" s="138" t="s">
        <v>2582</v>
      </c>
      <c r="F313" s="139" t="s">
        <v>2583</v>
      </c>
      <c r="G313" s="140" t="s">
        <v>916</v>
      </c>
      <c r="H313" s="141">
        <v>126.2</v>
      </c>
      <c r="I313" s="142"/>
      <c r="J313" s="143">
        <f>ROUND(I313*H313,2)</f>
        <v>0</v>
      </c>
      <c r="K313" s="144"/>
      <c r="L313" s="31"/>
      <c r="M313" s="145" t="s">
        <v>1</v>
      </c>
      <c r="N313" s="146" t="s">
        <v>37</v>
      </c>
      <c r="P313" s="147">
        <f>O313*H313</f>
        <v>0</v>
      </c>
      <c r="Q313" s="147">
        <v>7E-05</v>
      </c>
      <c r="R313" s="147">
        <f>Q313*H313</f>
        <v>0.008834</v>
      </c>
      <c r="S313" s="147">
        <v>0</v>
      </c>
      <c r="T313" s="148">
        <f>S313*H313</f>
        <v>0</v>
      </c>
      <c r="AR313" s="149" t="s">
        <v>291</v>
      </c>
      <c r="AT313" s="149" t="s">
        <v>197</v>
      </c>
      <c r="AU313" s="149" t="s">
        <v>81</v>
      </c>
      <c r="AY313" s="16" t="s">
        <v>195</v>
      </c>
      <c r="BE313" s="150">
        <f>IF(N313="základní",J313,0)</f>
        <v>0</v>
      </c>
      <c r="BF313" s="150">
        <f>IF(N313="snížená",J313,0)</f>
        <v>0</v>
      </c>
      <c r="BG313" s="150">
        <f>IF(N313="zákl. přenesená",J313,0)</f>
        <v>0</v>
      </c>
      <c r="BH313" s="150">
        <f>IF(N313="sníž. přenesená",J313,0)</f>
        <v>0</v>
      </c>
      <c r="BI313" s="150">
        <f>IF(N313="nulová",J313,0)</f>
        <v>0</v>
      </c>
      <c r="BJ313" s="16" t="s">
        <v>79</v>
      </c>
      <c r="BK313" s="150">
        <f>ROUND(I313*H313,2)</f>
        <v>0</v>
      </c>
      <c r="BL313" s="16" t="s">
        <v>291</v>
      </c>
      <c r="BM313" s="149" t="s">
        <v>2584</v>
      </c>
    </row>
    <row r="314" spans="2:51" s="14" customFormat="1" ht="12">
      <c r="B314" s="166"/>
      <c r="D314" s="152" t="s">
        <v>203</v>
      </c>
      <c r="E314" s="167" t="s">
        <v>1</v>
      </c>
      <c r="F314" s="168" t="s">
        <v>362</v>
      </c>
      <c r="H314" s="167" t="s">
        <v>1</v>
      </c>
      <c r="I314" s="169"/>
      <c r="L314" s="166"/>
      <c r="M314" s="170"/>
      <c r="T314" s="171"/>
      <c r="AT314" s="167" t="s">
        <v>203</v>
      </c>
      <c r="AU314" s="167" t="s">
        <v>81</v>
      </c>
      <c r="AV314" s="14" t="s">
        <v>79</v>
      </c>
      <c r="AW314" s="14" t="s">
        <v>29</v>
      </c>
      <c r="AX314" s="14" t="s">
        <v>72</v>
      </c>
      <c r="AY314" s="167" t="s">
        <v>195</v>
      </c>
    </row>
    <row r="315" spans="2:51" s="12" customFormat="1" ht="12">
      <c r="B315" s="151"/>
      <c r="D315" s="152" t="s">
        <v>203</v>
      </c>
      <c r="E315" s="153" t="s">
        <v>1</v>
      </c>
      <c r="F315" s="154" t="s">
        <v>2585</v>
      </c>
      <c r="H315" s="155">
        <v>126.2</v>
      </c>
      <c r="I315" s="156"/>
      <c r="L315" s="151"/>
      <c r="M315" s="157"/>
      <c r="T315" s="158"/>
      <c r="AT315" s="153" t="s">
        <v>203</v>
      </c>
      <c r="AU315" s="153" t="s">
        <v>81</v>
      </c>
      <c r="AV315" s="12" t="s">
        <v>81</v>
      </c>
      <c r="AW315" s="12" t="s">
        <v>29</v>
      </c>
      <c r="AX315" s="12" t="s">
        <v>72</v>
      </c>
      <c r="AY315" s="153" t="s">
        <v>195</v>
      </c>
    </row>
    <row r="316" spans="2:51" s="13" customFormat="1" ht="12">
      <c r="B316" s="159"/>
      <c r="D316" s="152" t="s">
        <v>203</v>
      </c>
      <c r="E316" s="160" t="s">
        <v>1</v>
      </c>
      <c r="F316" s="161" t="s">
        <v>205</v>
      </c>
      <c r="H316" s="162">
        <v>126.2</v>
      </c>
      <c r="I316" s="163"/>
      <c r="L316" s="159"/>
      <c r="M316" s="164"/>
      <c r="T316" s="165"/>
      <c r="AT316" s="160" t="s">
        <v>203</v>
      </c>
      <c r="AU316" s="160" t="s">
        <v>81</v>
      </c>
      <c r="AV316" s="13" t="s">
        <v>201</v>
      </c>
      <c r="AW316" s="13" t="s">
        <v>29</v>
      </c>
      <c r="AX316" s="13" t="s">
        <v>79</v>
      </c>
      <c r="AY316" s="160" t="s">
        <v>195</v>
      </c>
    </row>
    <row r="317" spans="2:65" s="1" customFormat="1" ht="24.2" customHeight="1">
      <c r="B317" s="136"/>
      <c r="C317" s="137" t="s">
        <v>504</v>
      </c>
      <c r="D317" s="137" t="s">
        <v>197</v>
      </c>
      <c r="E317" s="138" t="s">
        <v>2586</v>
      </c>
      <c r="F317" s="139" t="s">
        <v>2587</v>
      </c>
      <c r="G317" s="140" t="s">
        <v>916</v>
      </c>
      <c r="H317" s="141">
        <v>39.07</v>
      </c>
      <c r="I317" s="142"/>
      <c r="J317" s="143">
        <f>ROUND(I317*H317,2)</f>
        <v>0</v>
      </c>
      <c r="K317" s="144"/>
      <c r="L317" s="31"/>
      <c r="M317" s="145" t="s">
        <v>1</v>
      </c>
      <c r="N317" s="146" t="s">
        <v>37</v>
      </c>
      <c r="P317" s="147">
        <f>O317*H317</f>
        <v>0</v>
      </c>
      <c r="Q317" s="147">
        <v>7E-05</v>
      </c>
      <c r="R317" s="147">
        <f>Q317*H317</f>
        <v>0.0027348999999999997</v>
      </c>
      <c r="S317" s="147">
        <v>0</v>
      </c>
      <c r="T317" s="148">
        <f>S317*H317</f>
        <v>0</v>
      </c>
      <c r="AR317" s="149" t="s">
        <v>291</v>
      </c>
      <c r="AT317" s="149" t="s">
        <v>197</v>
      </c>
      <c r="AU317" s="149" t="s">
        <v>81</v>
      </c>
      <c r="AY317" s="16" t="s">
        <v>195</v>
      </c>
      <c r="BE317" s="150">
        <f>IF(N317="základní",J317,0)</f>
        <v>0</v>
      </c>
      <c r="BF317" s="150">
        <f>IF(N317="snížená",J317,0)</f>
        <v>0</v>
      </c>
      <c r="BG317" s="150">
        <f>IF(N317="zákl. přenesená",J317,0)</f>
        <v>0</v>
      </c>
      <c r="BH317" s="150">
        <f>IF(N317="sníž. přenesená",J317,0)</f>
        <v>0</v>
      </c>
      <c r="BI317" s="150">
        <f>IF(N317="nulová",J317,0)</f>
        <v>0</v>
      </c>
      <c r="BJ317" s="16" t="s">
        <v>79</v>
      </c>
      <c r="BK317" s="150">
        <f>ROUND(I317*H317,2)</f>
        <v>0</v>
      </c>
      <c r="BL317" s="16" t="s">
        <v>291</v>
      </c>
      <c r="BM317" s="149" t="s">
        <v>2588</v>
      </c>
    </row>
    <row r="318" spans="2:51" s="14" customFormat="1" ht="12">
      <c r="B318" s="166"/>
      <c r="D318" s="152" t="s">
        <v>203</v>
      </c>
      <c r="E318" s="167" t="s">
        <v>1</v>
      </c>
      <c r="F318" s="168" t="s">
        <v>362</v>
      </c>
      <c r="H318" s="167" t="s">
        <v>1</v>
      </c>
      <c r="I318" s="169"/>
      <c r="L318" s="166"/>
      <c r="M318" s="170"/>
      <c r="T318" s="171"/>
      <c r="AT318" s="167" t="s">
        <v>203</v>
      </c>
      <c r="AU318" s="167" t="s">
        <v>81</v>
      </c>
      <c r="AV318" s="14" t="s">
        <v>79</v>
      </c>
      <c r="AW318" s="14" t="s">
        <v>29</v>
      </c>
      <c r="AX318" s="14" t="s">
        <v>72</v>
      </c>
      <c r="AY318" s="167" t="s">
        <v>195</v>
      </c>
    </row>
    <row r="319" spans="2:51" s="12" customFormat="1" ht="12">
      <c r="B319" s="151"/>
      <c r="D319" s="152" t="s">
        <v>203</v>
      </c>
      <c r="E319" s="153" t="s">
        <v>1</v>
      </c>
      <c r="F319" s="154" t="s">
        <v>2589</v>
      </c>
      <c r="H319" s="155">
        <v>39.07</v>
      </c>
      <c r="I319" s="156"/>
      <c r="L319" s="151"/>
      <c r="M319" s="157"/>
      <c r="T319" s="158"/>
      <c r="AT319" s="153" t="s">
        <v>203</v>
      </c>
      <c r="AU319" s="153" t="s">
        <v>81</v>
      </c>
      <c r="AV319" s="12" t="s">
        <v>81</v>
      </c>
      <c r="AW319" s="12" t="s">
        <v>29</v>
      </c>
      <c r="AX319" s="12" t="s">
        <v>72</v>
      </c>
      <c r="AY319" s="153" t="s">
        <v>195</v>
      </c>
    </row>
    <row r="320" spans="2:51" s="13" customFormat="1" ht="12">
      <c r="B320" s="159"/>
      <c r="D320" s="152" t="s">
        <v>203</v>
      </c>
      <c r="E320" s="160" t="s">
        <v>1</v>
      </c>
      <c r="F320" s="161" t="s">
        <v>205</v>
      </c>
      <c r="H320" s="162">
        <v>39.07</v>
      </c>
      <c r="I320" s="163"/>
      <c r="L320" s="159"/>
      <c r="M320" s="164"/>
      <c r="T320" s="165"/>
      <c r="AT320" s="160" t="s">
        <v>203</v>
      </c>
      <c r="AU320" s="160" t="s">
        <v>81</v>
      </c>
      <c r="AV320" s="13" t="s">
        <v>201</v>
      </c>
      <c r="AW320" s="13" t="s">
        <v>29</v>
      </c>
      <c r="AX320" s="13" t="s">
        <v>79</v>
      </c>
      <c r="AY320" s="160" t="s">
        <v>195</v>
      </c>
    </row>
    <row r="321" spans="2:65" s="1" customFormat="1" ht="21.75" customHeight="1">
      <c r="B321" s="136"/>
      <c r="C321" s="137" t="s">
        <v>509</v>
      </c>
      <c r="D321" s="137" t="s">
        <v>197</v>
      </c>
      <c r="E321" s="138" t="s">
        <v>2590</v>
      </c>
      <c r="F321" s="139" t="s">
        <v>2591</v>
      </c>
      <c r="G321" s="140" t="s">
        <v>916</v>
      </c>
      <c r="H321" s="141">
        <v>22.73</v>
      </c>
      <c r="I321" s="142"/>
      <c r="J321" s="143">
        <f>ROUND(I321*H321,2)</f>
        <v>0</v>
      </c>
      <c r="K321" s="144"/>
      <c r="L321" s="31"/>
      <c r="M321" s="145" t="s">
        <v>1</v>
      </c>
      <c r="N321" s="146" t="s">
        <v>37</v>
      </c>
      <c r="P321" s="147">
        <f>O321*H321</f>
        <v>0</v>
      </c>
      <c r="Q321" s="147">
        <v>7E-05</v>
      </c>
      <c r="R321" s="147">
        <f>Q321*H321</f>
        <v>0.0015910999999999998</v>
      </c>
      <c r="S321" s="147">
        <v>0</v>
      </c>
      <c r="T321" s="148">
        <f>S321*H321</f>
        <v>0</v>
      </c>
      <c r="AR321" s="149" t="s">
        <v>291</v>
      </c>
      <c r="AT321" s="149" t="s">
        <v>197</v>
      </c>
      <c r="AU321" s="149" t="s">
        <v>81</v>
      </c>
      <c r="AY321" s="16" t="s">
        <v>195</v>
      </c>
      <c r="BE321" s="150">
        <f>IF(N321="základní",J321,0)</f>
        <v>0</v>
      </c>
      <c r="BF321" s="150">
        <f>IF(N321="snížená",J321,0)</f>
        <v>0</v>
      </c>
      <c r="BG321" s="150">
        <f>IF(N321="zákl. přenesená",J321,0)</f>
        <v>0</v>
      </c>
      <c r="BH321" s="150">
        <f>IF(N321="sníž. přenesená",J321,0)</f>
        <v>0</v>
      </c>
      <c r="BI321" s="150">
        <f>IF(N321="nulová",J321,0)</f>
        <v>0</v>
      </c>
      <c r="BJ321" s="16" t="s">
        <v>79</v>
      </c>
      <c r="BK321" s="150">
        <f>ROUND(I321*H321,2)</f>
        <v>0</v>
      </c>
      <c r="BL321" s="16" t="s">
        <v>291</v>
      </c>
      <c r="BM321" s="149" t="s">
        <v>2592</v>
      </c>
    </row>
    <row r="322" spans="2:51" s="14" customFormat="1" ht="12">
      <c r="B322" s="166"/>
      <c r="D322" s="152" t="s">
        <v>203</v>
      </c>
      <c r="E322" s="167" t="s">
        <v>1</v>
      </c>
      <c r="F322" s="168" t="s">
        <v>362</v>
      </c>
      <c r="H322" s="167" t="s">
        <v>1</v>
      </c>
      <c r="I322" s="169"/>
      <c r="L322" s="166"/>
      <c r="M322" s="170"/>
      <c r="T322" s="171"/>
      <c r="AT322" s="167" t="s">
        <v>203</v>
      </c>
      <c r="AU322" s="167" t="s">
        <v>81</v>
      </c>
      <c r="AV322" s="14" t="s">
        <v>79</v>
      </c>
      <c r="AW322" s="14" t="s">
        <v>29</v>
      </c>
      <c r="AX322" s="14" t="s">
        <v>72</v>
      </c>
      <c r="AY322" s="167" t="s">
        <v>195</v>
      </c>
    </row>
    <row r="323" spans="2:51" s="12" customFormat="1" ht="12">
      <c r="B323" s="151"/>
      <c r="D323" s="152" t="s">
        <v>203</v>
      </c>
      <c r="E323" s="153" t="s">
        <v>1</v>
      </c>
      <c r="F323" s="154" t="s">
        <v>2593</v>
      </c>
      <c r="H323" s="155">
        <v>22.73</v>
      </c>
      <c r="I323" s="156"/>
      <c r="L323" s="151"/>
      <c r="M323" s="157"/>
      <c r="T323" s="158"/>
      <c r="AT323" s="153" t="s">
        <v>203</v>
      </c>
      <c r="AU323" s="153" t="s">
        <v>81</v>
      </c>
      <c r="AV323" s="12" t="s">
        <v>81</v>
      </c>
      <c r="AW323" s="12" t="s">
        <v>29</v>
      </c>
      <c r="AX323" s="12" t="s">
        <v>72</v>
      </c>
      <c r="AY323" s="153" t="s">
        <v>195</v>
      </c>
    </row>
    <row r="324" spans="2:51" s="13" customFormat="1" ht="12">
      <c r="B324" s="159"/>
      <c r="D324" s="152" t="s">
        <v>203</v>
      </c>
      <c r="E324" s="160" t="s">
        <v>1</v>
      </c>
      <c r="F324" s="161" t="s">
        <v>205</v>
      </c>
      <c r="H324" s="162">
        <v>22.73</v>
      </c>
      <c r="I324" s="163"/>
      <c r="L324" s="159"/>
      <c r="M324" s="164"/>
      <c r="T324" s="165"/>
      <c r="AT324" s="160" t="s">
        <v>203</v>
      </c>
      <c r="AU324" s="160" t="s">
        <v>81</v>
      </c>
      <c r="AV324" s="13" t="s">
        <v>201</v>
      </c>
      <c r="AW324" s="13" t="s">
        <v>29</v>
      </c>
      <c r="AX324" s="13" t="s">
        <v>79</v>
      </c>
      <c r="AY324" s="160" t="s">
        <v>195</v>
      </c>
    </row>
    <row r="325" spans="2:65" s="1" customFormat="1" ht="21.75" customHeight="1">
      <c r="B325" s="136"/>
      <c r="C325" s="137" t="s">
        <v>513</v>
      </c>
      <c r="D325" s="137" t="s">
        <v>197</v>
      </c>
      <c r="E325" s="138" t="s">
        <v>2594</v>
      </c>
      <c r="F325" s="139" t="s">
        <v>2595</v>
      </c>
      <c r="G325" s="140" t="s">
        <v>916</v>
      </c>
      <c r="H325" s="141">
        <v>34.45</v>
      </c>
      <c r="I325" s="142"/>
      <c r="J325" s="143">
        <f>ROUND(I325*H325,2)</f>
        <v>0</v>
      </c>
      <c r="K325" s="144"/>
      <c r="L325" s="31"/>
      <c r="M325" s="145" t="s">
        <v>1</v>
      </c>
      <c r="N325" s="146" t="s">
        <v>37</v>
      </c>
      <c r="P325" s="147">
        <f>O325*H325</f>
        <v>0</v>
      </c>
      <c r="Q325" s="147">
        <v>7E-05</v>
      </c>
      <c r="R325" s="147">
        <f>Q325*H325</f>
        <v>0.0024115</v>
      </c>
      <c r="S325" s="147">
        <v>0</v>
      </c>
      <c r="T325" s="148">
        <f>S325*H325</f>
        <v>0</v>
      </c>
      <c r="AR325" s="149" t="s">
        <v>291</v>
      </c>
      <c r="AT325" s="149" t="s">
        <v>197</v>
      </c>
      <c r="AU325" s="149" t="s">
        <v>81</v>
      </c>
      <c r="AY325" s="16" t="s">
        <v>195</v>
      </c>
      <c r="BE325" s="150">
        <f>IF(N325="základní",J325,0)</f>
        <v>0</v>
      </c>
      <c r="BF325" s="150">
        <f>IF(N325="snížená",J325,0)</f>
        <v>0</v>
      </c>
      <c r="BG325" s="150">
        <f>IF(N325="zákl. přenesená",J325,0)</f>
        <v>0</v>
      </c>
      <c r="BH325" s="150">
        <f>IF(N325="sníž. přenesená",J325,0)</f>
        <v>0</v>
      </c>
      <c r="BI325" s="150">
        <f>IF(N325="nulová",J325,0)</f>
        <v>0</v>
      </c>
      <c r="BJ325" s="16" t="s">
        <v>79</v>
      </c>
      <c r="BK325" s="150">
        <f>ROUND(I325*H325,2)</f>
        <v>0</v>
      </c>
      <c r="BL325" s="16" t="s">
        <v>291</v>
      </c>
      <c r="BM325" s="149" t="s">
        <v>2596</v>
      </c>
    </row>
    <row r="326" spans="2:51" s="14" customFormat="1" ht="12">
      <c r="B326" s="166"/>
      <c r="D326" s="152" t="s">
        <v>203</v>
      </c>
      <c r="E326" s="167" t="s">
        <v>1</v>
      </c>
      <c r="F326" s="168" t="s">
        <v>362</v>
      </c>
      <c r="H326" s="167" t="s">
        <v>1</v>
      </c>
      <c r="I326" s="169"/>
      <c r="L326" s="166"/>
      <c r="M326" s="170"/>
      <c r="T326" s="171"/>
      <c r="AT326" s="167" t="s">
        <v>203</v>
      </c>
      <c r="AU326" s="167" t="s">
        <v>81</v>
      </c>
      <c r="AV326" s="14" t="s">
        <v>79</v>
      </c>
      <c r="AW326" s="14" t="s">
        <v>29</v>
      </c>
      <c r="AX326" s="14" t="s">
        <v>72</v>
      </c>
      <c r="AY326" s="167" t="s">
        <v>195</v>
      </c>
    </row>
    <row r="327" spans="2:51" s="12" customFormat="1" ht="12">
      <c r="B327" s="151"/>
      <c r="D327" s="152" t="s">
        <v>203</v>
      </c>
      <c r="E327" s="153" t="s">
        <v>1</v>
      </c>
      <c r="F327" s="154" t="s">
        <v>2597</v>
      </c>
      <c r="H327" s="155">
        <v>34.45</v>
      </c>
      <c r="I327" s="156"/>
      <c r="L327" s="151"/>
      <c r="M327" s="157"/>
      <c r="T327" s="158"/>
      <c r="AT327" s="153" t="s">
        <v>203</v>
      </c>
      <c r="AU327" s="153" t="s">
        <v>81</v>
      </c>
      <c r="AV327" s="12" t="s">
        <v>81</v>
      </c>
      <c r="AW327" s="12" t="s">
        <v>29</v>
      </c>
      <c r="AX327" s="12" t="s">
        <v>72</v>
      </c>
      <c r="AY327" s="153" t="s">
        <v>195</v>
      </c>
    </row>
    <row r="328" spans="2:51" s="13" customFormat="1" ht="12">
      <c r="B328" s="159"/>
      <c r="D328" s="152" t="s">
        <v>203</v>
      </c>
      <c r="E328" s="160" t="s">
        <v>1</v>
      </c>
      <c r="F328" s="161" t="s">
        <v>205</v>
      </c>
      <c r="H328" s="162">
        <v>34.45</v>
      </c>
      <c r="I328" s="163"/>
      <c r="L328" s="159"/>
      <c r="M328" s="164"/>
      <c r="T328" s="165"/>
      <c r="AT328" s="160" t="s">
        <v>203</v>
      </c>
      <c r="AU328" s="160" t="s">
        <v>81</v>
      </c>
      <c r="AV328" s="13" t="s">
        <v>201</v>
      </c>
      <c r="AW328" s="13" t="s">
        <v>29</v>
      </c>
      <c r="AX328" s="13" t="s">
        <v>79</v>
      </c>
      <c r="AY328" s="160" t="s">
        <v>195</v>
      </c>
    </row>
    <row r="329" spans="2:65" s="1" customFormat="1" ht="24.2" customHeight="1">
      <c r="B329" s="136"/>
      <c r="C329" s="137" t="s">
        <v>518</v>
      </c>
      <c r="D329" s="137" t="s">
        <v>197</v>
      </c>
      <c r="E329" s="138" t="s">
        <v>2598</v>
      </c>
      <c r="F329" s="139" t="s">
        <v>2599</v>
      </c>
      <c r="G329" s="140" t="s">
        <v>916</v>
      </c>
      <c r="H329" s="141">
        <v>6.57</v>
      </c>
      <c r="I329" s="142"/>
      <c r="J329" s="143">
        <f>ROUND(I329*H329,2)</f>
        <v>0</v>
      </c>
      <c r="K329" s="144"/>
      <c r="L329" s="31"/>
      <c r="M329" s="145" t="s">
        <v>1</v>
      </c>
      <c r="N329" s="146" t="s">
        <v>37</v>
      </c>
      <c r="P329" s="147">
        <f>O329*H329</f>
        <v>0</v>
      </c>
      <c r="Q329" s="147">
        <v>7E-05</v>
      </c>
      <c r="R329" s="147">
        <f>Q329*H329</f>
        <v>0.00045989999999999996</v>
      </c>
      <c r="S329" s="147">
        <v>0</v>
      </c>
      <c r="T329" s="148">
        <f>S329*H329</f>
        <v>0</v>
      </c>
      <c r="AR329" s="149" t="s">
        <v>291</v>
      </c>
      <c r="AT329" s="149" t="s">
        <v>197</v>
      </c>
      <c r="AU329" s="149" t="s">
        <v>81</v>
      </c>
      <c r="AY329" s="16" t="s">
        <v>195</v>
      </c>
      <c r="BE329" s="150">
        <f>IF(N329="základní",J329,0)</f>
        <v>0</v>
      </c>
      <c r="BF329" s="150">
        <f>IF(N329="snížená",J329,0)</f>
        <v>0</v>
      </c>
      <c r="BG329" s="150">
        <f>IF(N329="zákl. přenesená",J329,0)</f>
        <v>0</v>
      </c>
      <c r="BH329" s="150">
        <f>IF(N329="sníž. přenesená",J329,0)</f>
        <v>0</v>
      </c>
      <c r="BI329" s="150">
        <f>IF(N329="nulová",J329,0)</f>
        <v>0</v>
      </c>
      <c r="BJ329" s="16" t="s">
        <v>79</v>
      </c>
      <c r="BK329" s="150">
        <f>ROUND(I329*H329,2)</f>
        <v>0</v>
      </c>
      <c r="BL329" s="16" t="s">
        <v>291</v>
      </c>
      <c r="BM329" s="149" t="s">
        <v>2600</v>
      </c>
    </row>
    <row r="330" spans="2:51" s="14" customFormat="1" ht="12">
      <c r="B330" s="166"/>
      <c r="D330" s="152" t="s">
        <v>203</v>
      </c>
      <c r="E330" s="167" t="s">
        <v>1</v>
      </c>
      <c r="F330" s="168" t="s">
        <v>362</v>
      </c>
      <c r="H330" s="167" t="s">
        <v>1</v>
      </c>
      <c r="I330" s="169"/>
      <c r="L330" s="166"/>
      <c r="M330" s="170"/>
      <c r="T330" s="171"/>
      <c r="AT330" s="167" t="s">
        <v>203</v>
      </c>
      <c r="AU330" s="167" t="s">
        <v>81</v>
      </c>
      <c r="AV330" s="14" t="s">
        <v>79</v>
      </c>
      <c r="AW330" s="14" t="s">
        <v>29</v>
      </c>
      <c r="AX330" s="14" t="s">
        <v>72</v>
      </c>
      <c r="AY330" s="167" t="s">
        <v>195</v>
      </c>
    </row>
    <row r="331" spans="2:51" s="12" customFormat="1" ht="12">
      <c r="B331" s="151"/>
      <c r="D331" s="152" t="s">
        <v>203</v>
      </c>
      <c r="E331" s="153" t="s">
        <v>1</v>
      </c>
      <c r="F331" s="154" t="s">
        <v>2601</v>
      </c>
      <c r="H331" s="155">
        <v>6.57</v>
      </c>
      <c r="I331" s="156"/>
      <c r="L331" s="151"/>
      <c r="M331" s="157"/>
      <c r="T331" s="158"/>
      <c r="AT331" s="153" t="s">
        <v>203</v>
      </c>
      <c r="AU331" s="153" t="s">
        <v>81</v>
      </c>
      <c r="AV331" s="12" t="s">
        <v>81</v>
      </c>
      <c r="AW331" s="12" t="s">
        <v>29</v>
      </c>
      <c r="AX331" s="12" t="s">
        <v>72</v>
      </c>
      <c r="AY331" s="153" t="s">
        <v>195</v>
      </c>
    </row>
    <row r="332" spans="2:51" s="13" customFormat="1" ht="12">
      <c r="B332" s="159"/>
      <c r="D332" s="152" t="s">
        <v>203</v>
      </c>
      <c r="E332" s="160" t="s">
        <v>1</v>
      </c>
      <c r="F332" s="161" t="s">
        <v>205</v>
      </c>
      <c r="H332" s="162">
        <v>6.57</v>
      </c>
      <c r="I332" s="163"/>
      <c r="L332" s="159"/>
      <c r="M332" s="164"/>
      <c r="T332" s="165"/>
      <c r="AT332" s="160" t="s">
        <v>203</v>
      </c>
      <c r="AU332" s="160" t="s">
        <v>81</v>
      </c>
      <c r="AV332" s="13" t="s">
        <v>201</v>
      </c>
      <c r="AW332" s="13" t="s">
        <v>29</v>
      </c>
      <c r="AX332" s="13" t="s">
        <v>79</v>
      </c>
      <c r="AY332" s="160" t="s">
        <v>195</v>
      </c>
    </row>
    <row r="333" spans="2:65" s="1" customFormat="1" ht="21.75" customHeight="1">
      <c r="B333" s="136"/>
      <c r="C333" s="137" t="s">
        <v>522</v>
      </c>
      <c r="D333" s="137" t="s">
        <v>197</v>
      </c>
      <c r="E333" s="138" t="s">
        <v>2602</v>
      </c>
      <c r="F333" s="139" t="s">
        <v>2603</v>
      </c>
      <c r="G333" s="140" t="s">
        <v>916</v>
      </c>
      <c r="H333" s="141">
        <v>64.34</v>
      </c>
      <c r="I333" s="142"/>
      <c r="J333" s="143">
        <f>ROUND(I333*H333,2)</f>
        <v>0</v>
      </c>
      <c r="K333" s="144"/>
      <c r="L333" s="31"/>
      <c r="M333" s="145" t="s">
        <v>1</v>
      </c>
      <c r="N333" s="146" t="s">
        <v>37</v>
      </c>
      <c r="P333" s="147">
        <f>O333*H333</f>
        <v>0</v>
      </c>
      <c r="Q333" s="147">
        <v>7E-05</v>
      </c>
      <c r="R333" s="147">
        <f>Q333*H333</f>
        <v>0.0045038</v>
      </c>
      <c r="S333" s="147">
        <v>0</v>
      </c>
      <c r="T333" s="148">
        <f>S333*H333</f>
        <v>0</v>
      </c>
      <c r="AR333" s="149" t="s">
        <v>291</v>
      </c>
      <c r="AT333" s="149" t="s">
        <v>197</v>
      </c>
      <c r="AU333" s="149" t="s">
        <v>81</v>
      </c>
      <c r="AY333" s="16" t="s">
        <v>195</v>
      </c>
      <c r="BE333" s="150">
        <f>IF(N333="základní",J333,0)</f>
        <v>0</v>
      </c>
      <c r="BF333" s="150">
        <f>IF(N333="snížená",J333,0)</f>
        <v>0</v>
      </c>
      <c r="BG333" s="150">
        <f>IF(N333="zákl. přenesená",J333,0)</f>
        <v>0</v>
      </c>
      <c r="BH333" s="150">
        <f>IF(N333="sníž. přenesená",J333,0)</f>
        <v>0</v>
      </c>
      <c r="BI333" s="150">
        <f>IF(N333="nulová",J333,0)</f>
        <v>0</v>
      </c>
      <c r="BJ333" s="16" t="s">
        <v>79</v>
      </c>
      <c r="BK333" s="150">
        <f>ROUND(I333*H333,2)</f>
        <v>0</v>
      </c>
      <c r="BL333" s="16" t="s">
        <v>291</v>
      </c>
      <c r="BM333" s="149" t="s">
        <v>2604</v>
      </c>
    </row>
    <row r="334" spans="2:51" s="14" customFormat="1" ht="12">
      <c r="B334" s="166"/>
      <c r="D334" s="152" t="s">
        <v>203</v>
      </c>
      <c r="E334" s="167" t="s">
        <v>1</v>
      </c>
      <c r="F334" s="168" t="s">
        <v>362</v>
      </c>
      <c r="H334" s="167" t="s">
        <v>1</v>
      </c>
      <c r="I334" s="169"/>
      <c r="L334" s="166"/>
      <c r="M334" s="170"/>
      <c r="T334" s="171"/>
      <c r="AT334" s="167" t="s">
        <v>203</v>
      </c>
      <c r="AU334" s="167" t="s">
        <v>81</v>
      </c>
      <c r="AV334" s="14" t="s">
        <v>79</v>
      </c>
      <c r="AW334" s="14" t="s">
        <v>29</v>
      </c>
      <c r="AX334" s="14" t="s">
        <v>72</v>
      </c>
      <c r="AY334" s="167" t="s">
        <v>195</v>
      </c>
    </row>
    <row r="335" spans="2:51" s="12" customFormat="1" ht="12">
      <c r="B335" s="151"/>
      <c r="D335" s="152" t="s">
        <v>203</v>
      </c>
      <c r="E335" s="153" t="s">
        <v>1</v>
      </c>
      <c r="F335" s="154" t="s">
        <v>2605</v>
      </c>
      <c r="H335" s="155">
        <v>64.34</v>
      </c>
      <c r="I335" s="156"/>
      <c r="L335" s="151"/>
      <c r="M335" s="157"/>
      <c r="T335" s="158"/>
      <c r="AT335" s="153" t="s">
        <v>203</v>
      </c>
      <c r="AU335" s="153" t="s">
        <v>81</v>
      </c>
      <c r="AV335" s="12" t="s">
        <v>81</v>
      </c>
      <c r="AW335" s="12" t="s">
        <v>29</v>
      </c>
      <c r="AX335" s="12" t="s">
        <v>72</v>
      </c>
      <c r="AY335" s="153" t="s">
        <v>195</v>
      </c>
    </row>
    <row r="336" spans="2:51" s="13" customFormat="1" ht="12">
      <c r="B336" s="159"/>
      <c r="D336" s="152" t="s">
        <v>203</v>
      </c>
      <c r="E336" s="160" t="s">
        <v>1</v>
      </c>
      <c r="F336" s="161" t="s">
        <v>205</v>
      </c>
      <c r="H336" s="162">
        <v>64.34</v>
      </c>
      <c r="I336" s="163"/>
      <c r="L336" s="159"/>
      <c r="M336" s="164"/>
      <c r="T336" s="165"/>
      <c r="AT336" s="160" t="s">
        <v>203</v>
      </c>
      <c r="AU336" s="160" t="s">
        <v>81</v>
      </c>
      <c r="AV336" s="13" t="s">
        <v>201</v>
      </c>
      <c r="AW336" s="13" t="s">
        <v>29</v>
      </c>
      <c r="AX336" s="13" t="s">
        <v>79</v>
      </c>
      <c r="AY336" s="160" t="s">
        <v>195</v>
      </c>
    </row>
    <row r="337" spans="2:65" s="1" customFormat="1" ht="24.2" customHeight="1">
      <c r="B337" s="136"/>
      <c r="C337" s="137" t="s">
        <v>527</v>
      </c>
      <c r="D337" s="137" t="s">
        <v>197</v>
      </c>
      <c r="E337" s="138" t="s">
        <v>2606</v>
      </c>
      <c r="F337" s="139" t="s">
        <v>2607</v>
      </c>
      <c r="G337" s="140" t="s">
        <v>916</v>
      </c>
      <c r="H337" s="141">
        <v>6.39</v>
      </c>
      <c r="I337" s="142"/>
      <c r="J337" s="143">
        <f>ROUND(I337*H337,2)</f>
        <v>0</v>
      </c>
      <c r="K337" s="144"/>
      <c r="L337" s="31"/>
      <c r="M337" s="145" t="s">
        <v>1</v>
      </c>
      <c r="N337" s="146" t="s">
        <v>37</v>
      </c>
      <c r="P337" s="147">
        <f>O337*H337</f>
        <v>0</v>
      </c>
      <c r="Q337" s="147">
        <v>7E-05</v>
      </c>
      <c r="R337" s="147">
        <f>Q337*H337</f>
        <v>0.0004472999999999999</v>
      </c>
      <c r="S337" s="147">
        <v>0</v>
      </c>
      <c r="T337" s="148">
        <f>S337*H337</f>
        <v>0</v>
      </c>
      <c r="AR337" s="149" t="s">
        <v>291</v>
      </c>
      <c r="AT337" s="149" t="s">
        <v>197</v>
      </c>
      <c r="AU337" s="149" t="s">
        <v>81</v>
      </c>
      <c r="AY337" s="16" t="s">
        <v>195</v>
      </c>
      <c r="BE337" s="150">
        <f>IF(N337="základní",J337,0)</f>
        <v>0</v>
      </c>
      <c r="BF337" s="150">
        <f>IF(N337="snížená",J337,0)</f>
        <v>0</v>
      </c>
      <c r="BG337" s="150">
        <f>IF(N337="zákl. přenesená",J337,0)</f>
        <v>0</v>
      </c>
      <c r="BH337" s="150">
        <f>IF(N337="sníž. přenesená",J337,0)</f>
        <v>0</v>
      </c>
      <c r="BI337" s="150">
        <f>IF(N337="nulová",J337,0)</f>
        <v>0</v>
      </c>
      <c r="BJ337" s="16" t="s">
        <v>79</v>
      </c>
      <c r="BK337" s="150">
        <f>ROUND(I337*H337,2)</f>
        <v>0</v>
      </c>
      <c r="BL337" s="16" t="s">
        <v>291</v>
      </c>
      <c r="BM337" s="149" t="s">
        <v>2608</v>
      </c>
    </row>
    <row r="338" spans="2:51" s="14" customFormat="1" ht="12">
      <c r="B338" s="166"/>
      <c r="D338" s="152" t="s">
        <v>203</v>
      </c>
      <c r="E338" s="167" t="s">
        <v>1</v>
      </c>
      <c r="F338" s="168" t="s">
        <v>362</v>
      </c>
      <c r="H338" s="167" t="s">
        <v>1</v>
      </c>
      <c r="I338" s="169"/>
      <c r="L338" s="166"/>
      <c r="M338" s="170"/>
      <c r="T338" s="171"/>
      <c r="AT338" s="167" t="s">
        <v>203</v>
      </c>
      <c r="AU338" s="167" t="s">
        <v>81</v>
      </c>
      <c r="AV338" s="14" t="s">
        <v>79</v>
      </c>
      <c r="AW338" s="14" t="s">
        <v>29</v>
      </c>
      <c r="AX338" s="14" t="s">
        <v>72</v>
      </c>
      <c r="AY338" s="167" t="s">
        <v>195</v>
      </c>
    </row>
    <row r="339" spans="2:51" s="12" customFormat="1" ht="12">
      <c r="B339" s="151"/>
      <c r="D339" s="152" t="s">
        <v>203</v>
      </c>
      <c r="E339" s="153" t="s">
        <v>1</v>
      </c>
      <c r="F339" s="154" t="s">
        <v>2609</v>
      </c>
      <c r="H339" s="155">
        <v>6.39</v>
      </c>
      <c r="I339" s="156"/>
      <c r="L339" s="151"/>
      <c r="M339" s="157"/>
      <c r="T339" s="158"/>
      <c r="AT339" s="153" t="s">
        <v>203</v>
      </c>
      <c r="AU339" s="153" t="s">
        <v>81</v>
      </c>
      <c r="AV339" s="12" t="s">
        <v>81</v>
      </c>
      <c r="AW339" s="12" t="s">
        <v>29</v>
      </c>
      <c r="AX339" s="12" t="s">
        <v>72</v>
      </c>
      <c r="AY339" s="153" t="s">
        <v>195</v>
      </c>
    </row>
    <row r="340" spans="2:51" s="13" customFormat="1" ht="12">
      <c r="B340" s="159"/>
      <c r="D340" s="152" t="s">
        <v>203</v>
      </c>
      <c r="E340" s="160" t="s">
        <v>1</v>
      </c>
      <c r="F340" s="161" t="s">
        <v>205</v>
      </c>
      <c r="H340" s="162">
        <v>6.39</v>
      </c>
      <c r="I340" s="163"/>
      <c r="L340" s="159"/>
      <c r="M340" s="164"/>
      <c r="T340" s="165"/>
      <c r="AT340" s="160" t="s">
        <v>203</v>
      </c>
      <c r="AU340" s="160" t="s">
        <v>81</v>
      </c>
      <c r="AV340" s="13" t="s">
        <v>201</v>
      </c>
      <c r="AW340" s="13" t="s">
        <v>29</v>
      </c>
      <c r="AX340" s="13" t="s">
        <v>79</v>
      </c>
      <c r="AY340" s="160" t="s">
        <v>195</v>
      </c>
    </row>
    <row r="341" spans="2:65" s="1" customFormat="1" ht="16.5" customHeight="1">
      <c r="B341" s="136"/>
      <c r="C341" s="137" t="s">
        <v>532</v>
      </c>
      <c r="D341" s="137" t="s">
        <v>197</v>
      </c>
      <c r="E341" s="138" t="s">
        <v>2610</v>
      </c>
      <c r="F341" s="139" t="s">
        <v>2611</v>
      </c>
      <c r="G341" s="140" t="s">
        <v>916</v>
      </c>
      <c r="H341" s="141">
        <v>36.79</v>
      </c>
      <c r="I341" s="142"/>
      <c r="J341" s="143">
        <f>ROUND(I341*H341,2)</f>
        <v>0</v>
      </c>
      <c r="K341" s="144"/>
      <c r="L341" s="31"/>
      <c r="M341" s="145" t="s">
        <v>1</v>
      </c>
      <c r="N341" s="146" t="s">
        <v>37</v>
      </c>
      <c r="P341" s="147">
        <f>O341*H341</f>
        <v>0</v>
      </c>
      <c r="Q341" s="147">
        <v>7E-05</v>
      </c>
      <c r="R341" s="147">
        <f>Q341*H341</f>
        <v>0.0025752999999999996</v>
      </c>
      <c r="S341" s="147">
        <v>0</v>
      </c>
      <c r="T341" s="148">
        <f>S341*H341</f>
        <v>0</v>
      </c>
      <c r="AR341" s="149" t="s">
        <v>291</v>
      </c>
      <c r="AT341" s="149" t="s">
        <v>197</v>
      </c>
      <c r="AU341" s="149" t="s">
        <v>81</v>
      </c>
      <c r="AY341" s="16" t="s">
        <v>195</v>
      </c>
      <c r="BE341" s="150">
        <f>IF(N341="základní",J341,0)</f>
        <v>0</v>
      </c>
      <c r="BF341" s="150">
        <f>IF(N341="snížená",J341,0)</f>
        <v>0</v>
      </c>
      <c r="BG341" s="150">
        <f>IF(N341="zákl. přenesená",J341,0)</f>
        <v>0</v>
      </c>
      <c r="BH341" s="150">
        <f>IF(N341="sníž. přenesená",J341,0)</f>
        <v>0</v>
      </c>
      <c r="BI341" s="150">
        <f>IF(N341="nulová",J341,0)</f>
        <v>0</v>
      </c>
      <c r="BJ341" s="16" t="s">
        <v>79</v>
      </c>
      <c r="BK341" s="150">
        <f>ROUND(I341*H341,2)</f>
        <v>0</v>
      </c>
      <c r="BL341" s="16" t="s">
        <v>291</v>
      </c>
      <c r="BM341" s="149" t="s">
        <v>2612</v>
      </c>
    </row>
    <row r="342" spans="2:51" s="14" customFormat="1" ht="12">
      <c r="B342" s="166"/>
      <c r="D342" s="152" t="s">
        <v>203</v>
      </c>
      <c r="E342" s="167" t="s">
        <v>1</v>
      </c>
      <c r="F342" s="168" t="s">
        <v>362</v>
      </c>
      <c r="H342" s="167" t="s">
        <v>1</v>
      </c>
      <c r="I342" s="169"/>
      <c r="L342" s="166"/>
      <c r="M342" s="170"/>
      <c r="T342" s="171"/>
      <c r="AT342" s="167" t="s">
        <v>203</v>
      </c>
      <c r="AU342" s="167" t="s">
        <v>81</v>
      </c>
      <c r="AV342" s="14" t="s">
        <v>79</v>
      </c>
      <c r="AW342" s="14" t="s">
        <v>29</v>
      </c>
      <c r="AX342" s="14" t="s">
        <v>72</v>
      </c>
      <c r="AY342" s="167" t="s">
        <v>195</v>
      </c>
    </row>
    <row r="343" spans="2:51" s="12" customFormat="1" ht="12">
      <c r="B343" s="151"/>
      <c r="D343" s="152" t="s">
        <v>203</v>
      </c>
      <c r="E343" s="153" t="s">
        <v>1</v>
      </c>
      <c r="F343" s="154" t="s">
        <v>2613</v>
      </c>
      <c r="H343" s="155">
        <v>36.79</v>
      </c>
      <c r="I343" s="156"/>
      <c r="L343" s="151"/>
      <c r="M343" s="157"/>
      <c r="T343" s="158"/>
      <c r="AT343" s="153" t="s">
        <v>203</v>
      </c>
      <c r="AU343" s="153" t="s">
        <v>81</v>
      </c>
      <c r="AV343" s="12" t="s">
        <v>81</v>
      </c>
      <c r="AW343" s="12" t="s">
        <v>29</v>
      </c>
      <c r="AX343" s="12" t="s">
        <v>72</v>
      </c>
      <c r="AY343" s="153" t="s">
        <v>195</v>
      </c>
    </row>
    <row r="344" spans="2:51" s="13" customFormat="1" ht="12">
      <c r="B344" s="159"/>
      <c r="D344" s="152" t="s">
        <v>203</v>
      </c>
      <c r="E344" s="160" t="s">
        <v>1</v>
      </c>
      <c r="F344" s="161" t="s">
        <v>205</v>
      </c>
      <c r="H344" s="162">
        <v>36.79</v>
      </c>
      <c r="I344" s="163"/>
      <c r="L344" s="159"/>
      <c r="M344" s="164"/>
      <c r="T344" s="165"/>
      <c r="AT344" s="160" t="s">
        <v>203</v>
      </c>
      <c r="AU344" s="160" t="s">
        <v>81</v>
      </c>
      <c r="AV344" s="13" t="s">
        <v>201</v>
      </c>
      <c r="AW344" s="13" t="s">
        <v>29</v>
      </c>
      <c r="AX344" s="13" t="s">
        <v>79</v>
      </c>
      <c r="AY344" s="160" t="s">
        <v>195</v>
      </c>
    </row>
    <row r="345" spans="2:65" s="1" customFormat="1" ht="24.2" customHeight="1">
      <c r="B345" s="136"/>
      <c r="C345" s="137" t="s">
        <v>536</v>
      </c>
      <c r="D345" s="137" t="s">
        <v>197</v>
      </c>
      <c r="E345" s="138" t="s">
        <v>930</v>
      </c>
      <c r="F345" s="139" t="s">
        <v>931</v>
      </c>
      <c r="G345" s="140" t="s">
        <v>605</v>
      </c>
      <c r="H345" s="183"/>
      <c r="I345" s="142"/>
      <c r="J345" s="143">
        <f>ROUND(I345*H345,2)</f>
        <v>0</v>
      </c>
      <c r="K345" s="144"/>
      <c r="L345" s="31"/>
      <c r="M345" s="145" t="s">
        <v>1</v>
      </c>
      <c r="N345" s="146" t="s">
        <v>37</v>
      </c>
      <c r="P345" s="147">
        <f>O345*H345</f>
        <v>0</v>
      </c>
      <c r="Q345" s="147">
        <v>0</v>
      </c>
      <c r="R345" s="147">
        <f>Q345*H345</f>
        <v>0</v>
      </c>
      <c r="S345" s="147">
        <v>0</v>
      </c>
      <c r="T345" s="148">
        <f>S345*H345</f>
        <v>0</v>
      </c>
      <c r="AR345" s="149" t="s">
        <v>291</v>
      </c>
      <c r="AT345" s="149" t="s">
        <v>197</v>
      </c>
      <c r="AU345" s="149" t="s">
        <v>81</v>
      </c>
      <c r="AY345" s="16" t="s">
        <v>195</v>
      </c>
      <c r="BE345" s="150">
        <f>IF(N345="základní",J345,0)</f>
        <v>0</v>
      </c>
      <c r="BF345" s="150">
        <f>IF(N345="snížená",J345,0)</f>
        <v>0</v>
      </c>
      <c r="BG345" s="150">
        <f>IF(N345="zákl. přenesená",J345,0)</f>
        <v>0</v>
      </c>
      <c r="BH345" s="150">
        <f>IF(N345="sníž. přenesená",J345,0)</f>
        <v>0</v>
      </c>
      <c r="BI345" s="150">
        <f>IF(N345="nulová",J345,0)</f>
        <v>0</v>
      </c>
      <c r="BJ345" s="16" t="s">
        <v>79</v>
      </c>
      <c r="BK345" s="150">
        <f>ROUND(I345*H345,2)</f>
        <v>0</v>
      </c>
      <c r="BL345" s="16" t="s">
        <v>291</v>
      </c>
      <c r="BM345" s="149" t="s">
        <v>2614</v>
      </c>
    </row>
    <row r="346" spans="2:65" s="1" customFormat="1" ht="24.2" customHeight="1">
      <c r="B346" s="136"/>
      <c r="C346" s="137" t="s">
        <v>541</v>
      </c>
      <c r="D346" s="137" t="s">
        <v>197</v>
      </c>
      <c r="E346" s="138" t="s">
        <v>934</v>
      </c>
      <c r="F346" s="139" t="s">
        <v>935</v>
      </c>
      <c r="G346" s="140" t="s">
        <v>605</v>
      </c>
      <c r="H346" s="183"/>
      <c r="I346" s="142"/>
      <c r="J346" s="143">
        <f>ROUND(I346*H346,2)</f>
        <v>0</v>
      </c>
      <c r="K346" s="144"/>
      <c r="L346" s="31"/>
      <c r="M346" s="187" t="s">
        <v>1</v>
      </c>
      <c r="N346" s="188" t="s">
        <v>37</v>
      </c>
      <c r="O346" s="189"/>
      <c r="P346" s="190">
        <f>O346*H346</f>
        <v>0</v>
      </c>
      <c r="Q346" s="190">
        <v>0</v>
      </c>
      <c r="R346" s="190">
        <f>Q346*H346</f>
        <v>0</v>
      </c>
      <c r="S346" s="190">
        <v>0</v>
      </c>
      <c r="T346" s="191">
        <f>S346*H346</f>
        <v>0</v>
      </c>
      <c r="AR346" s="149" t="s">
        <v>291</v>
      </c>
      <c r="AT346" s="149" t="s">
        <v>197</v>
      </c>
      <c r="AU346" s="149" t="s">
        <v>81</v>
      </c>
      <c r="AY346" s="16" t="s">
        <v>195</v>
      </c>
      <c r="BE346" s="150">
        <f>IF(N346="základní",J346,0)</f>
        <v>0</v>
      </c>
      <c r="BF346" s="150">
        <f>IF(N346="snížená",J346,0)</f>
        <v>0</v>
      </c>
      <c r="BG346" s="150">
        <f>IF(N346="zákl. přenesená",J346,0)</f>
        <v>0</v>
      </c>
      <c r="BH346" s="150">
        <f>IF(N346="sníž. přenesená",J346,0)</f>
        <v>0</v>
      </c>
      <c r="BI346" s="150">
        <f>IF(N346="nulová",J346,0)</f>
        <v>0</v>
      </c>
      <c r="BJ346" s="16" t="s">
        <v>79</v>
      </c>
      <c r="BK346" s="150">
        <f>ROUND(I346*H346,2)</f>
        <v>0</v>
      </c>
      <c r="BL346" s="16" t="s">
        <v>291</v>
      </c>
      <c r="BM346" s="149" t="s">
        <v>2615</v>
      </c>
    </row>
    <row r="347" spans="2:12" s="1" customFormat="1" ht="6.95" customHeight="1">
      <c r="B347" s="43"/>
      <c r="C347" s="44"/>
      <c r="D347" s="44"/>
      <c r="E347" s="44"/>
      <c r="F347" s="44"/>
      <c r="G347" s="44"/>
      <c r="H347" s="44"/>
      <c r="I347" s="44"/>
      <c r="J347" s="44"/>
      <c r="K347" s="44"/>
      <c r="L347" s="31"/>
    </row>
  </sheetData>
  <autoFilter ref="C125:K346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129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147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7" t="str">
        <f>'Rekapitulace stavby'!K6</f>
        <v>Kanalizace a ČOV v obci Rpety</v>
      </c>
      <c r="F7" s="238"/>
      <c r="G7" s="238"/>
      <c r="H7" s="238"/>
      <c r="L7" s="19"/>
    </row>
    <row r="8" spans="2:12" s="1" customFormat="1" ht="12" customHeight="1">
      <c r="B8" s="31"/>
      <c r="D8" s="26" t="s">
        <v>148</v>
      </c>
      <c r="L8" s="31"/>
    </row>
    <row r="9" spans="2:12" s="1" customFormat="1" ht="16.5" customHeight="1">
      <c r="B9" s="31"/>
      <c r="E9" s="233" t="s">
        <v>2616</v>
      </c>
      <c r="F9" s="239"/>
      <c r="G9" s="239"/>
      <c r="H9" s="239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>
        <f>'Rekapitulace stavby'!AN8</f>
        <v>45110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23</v>
      </c>
      <c r="I14" s="26" t="s">
        <v>24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25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26</v>
      </c>
      <c r="I17" s="26" t="s">
        <v>24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0" t="str">
        <f>'Rekapitulace stavby'!E14</f>
        <v>Vyplň údaj</v>
      </c>
      <c r="F18" s="224"/>
      <c r="G18" s="224"/>
      <c r="H18" s="224"/>
      <c r="I18" s="26" t="s">
        <v>25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28</v>
      </c>
      <c r="I20" s="26" t="s">
        <v>24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25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30</v>
      </c>
      <c r="I23" s="26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31</v>
      </c>
      <c r="L26" s="31"/>
    </row>
    <row r="27" spans="2:12" s="7" customFormat="1" ht="16.5" customHeight="1">
      <c r="B27" s="93"/>
      <c r="E27" s="228" t="s">
        <v>1</v>
      </c>
      <c r="F27" s="228"/>
      <c r="G27" s="228"/>
      <c r="H27" s="228"/>
      <c r="L27" s="93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4" t="s">
        <v>32</v>
      </c>
      <c r="J30" s="65">
        <f>ROUND(J117,2)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34</v>
      </c>
      <c r="I32" s="34" t="s">
        <v>33</v>
      </c>
      <c r="J32" s="34" t="s">
        <v>35</v>
      </c>
      <c r="L32" s="31"/>
    </row>
    <row r="33" spans="2:12" s="1" customFormat="1" ht="14.45" customHeight="1">
      <c r="B33" s="31"/>
      <c r="D33" s="54" t="s">
        <v>36</v>
      </c>
      <c r="E33" s="26" t="s">
        <v>37</v>
      </c>
      <c r="F33" s="84">
        <f>ROUND((SUM(BE117:BE132)),2)</f>
        <v>0</v>
      </c>
      <c r="I33" s="95">
        <v>0.21</v>
      </c>
      <c r="J33" s="84">
        <f>ROUND(((SUM(BE117:BE132))*I33),2)</f>
        <v>0</v>
      </c>
      <c r="L33" s="31"/>
    </row>
    <row r="34" spans="2:12" s="1" customFormat="1" ht="14.45" customHeight="1">
      <c r="B34" s="31"/>
      <c r="E34" s="26" t="s">
        <v>38</v>
      </c>
      <c r="F34" s="84">
        <f>ROUND((SUM(BF117:BF132)),2)</f>
        <v>0</v>
      </c>
      <c r="I34" s="95">
        <v>0.15</v>
      </c>
      <c r="J34" s="84">
        <f>ROUND(((SUM(BF117:BF132))*I34),2)</f>
        <v>0</v>
      </c>
      <c r="L34" s="31"/>
    </row>
    <row r="35" spans="2:12" s="1" customFormat="1" ht="14.45" customHeight="1" hidden="1">
      <c r="B35" s="31"/>
      <c r="E35" s="26" t="s">
        <v>39</v>
      </c>
      <c r="F35" s="84">
        <f>ROUND((SUM(BG117:BG132)),2)</f>
        <v>0</v>
      </c>
      <c r="I35" s="95">
        <v>0.21</v>
      </c>
      <c r="J35" s="84">
        <f>0</f>
        <v>0</v>
      </c>
      <c r="L35" s="31"/>
    </row>
    <row r="36" spans="2:12" s="1" customFormat="1" ht="14.45" customHeight="1" hidden="1">
      <c r="B36" s="31"/>
      <c r="E36" s="26" t="s">
        <v>40</v>
      </c>
      <c r="F36" s="84">
        <f>ROUND((SUM(BH117:BH132)),2)</f>
        <v>0</v>
      </c>
      <c r="I36" s="95">
        <v>0.15</v>
      </c>
      <c r="J36" s="84">
        <f>0</f>
        <v>0</v>
      </c>
      <c r="L36" s="31"/>
    </row>
    <row r="37" spans="2:12" s="1" customFormat="1" ht="14.45" customHeight="1" hidden="1">
      <c r="B37" s="31"/>
      <c r="E37" s="26" t="s">
        <v>41</v>
      </c>
      <c r="F37" s="84">
        <f>ROUND((SUM(BI117:BI132)),2)</f>
        <v>0</v>
      </c>
      <c r="I37" s="95">
        <v>0</v>
      </c>
      <c r="J37" s="84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6"/>
      <c r="D39" s="97" t="s">
        <v>42</v>
      </c>
      <c r="E39" s="56"/>
      <c r="F39" s="56"/>
      <c r="G39" s="98" t="s">
        <v>43</v>
      </c>
      <c r="H39" s="99" t="s">
        <v>44</v>
      </c>
      <c r="I39" s="56"/>
      <c r="J39" s="100">
        <f>SUM(J30:J37)</f>
        <v>0</v>
      </c>
      <c r="K39" s="101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47</v>
      </c>
      <c r="E61" s="33"/>
      <c r="F61" s="102" t="s">
        <v>48</v>
      </c>
      <c r="G61" s="42" t="s">
        <v>47</v>
      </c>
      <c r="H61" s="33"/>
      <c r="I61" s="33"/>
      <c r="J61" s="103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47</v>
      </c>
      <c r="E76" s="33"/>
      <c r="F76" s="102" t="s">
        <v>48</v>
      </c>
      <c r="G76" s="42" t="s">
        <v>47</v>
      </c>
      <c r="H76" s="33"/>
      <c r="I76" s="33"/>
      <c r="J76" s="103" t="s">
        <v>48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154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7" t="str">
        <f>E7</f>
        <v>Kanalizace a ČOV v obci Rpety</v>
      </c>
      <c r="F85" s="238"/>
      <c r="G85" s="238"/>
      <c r="H85" s="238"/>
      <c r="L85" s="31"/>
    </row>
    <row r="86" spans="2:12" s="1" customFormat="1" ht="12" customHeight="1">
      <c r="B86" s="31"/>
      <c r="C86" s="26" t="s">
        <v>148</v>
      </c>
      <c r="L86" s="31"/>
    </row>
    <row r="87" spans="2:12" s="1" customFormat="1" ht="16.5" customHeight="1">
      <c r="B87" s="31"/>
      <c r="E87" s="233" t="str">
        <f>E9</f>
        <v>05 - SO 05 Přípojka NN pro ČS 1</v>
      </c>
      <c r="F87" s="239"/>
      <c r="G87" s="239"/>
      <c r="H87" s="239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>
        <f>IF(J12="","",J12)</f>
        <v>45110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23</v>
      </c>
      <c r="F91" s="24" t="str">
        <f>E15</f>
        <v xml:space="preserve"> </v>
      </c>
      <c r="I91" s="26" t="s">
        <v>28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26</v>
      </c>
      <c r="F92" s="24" t="str">
        <f>IF(E18="","",E18)</f>
        <v>Vyplň údaj</v>
      </c>
      <c r="I92" s="26" t="s">
        <v>30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4" t="s">
        <v>155</v>
      </c>
      <c r="D94" s="96"/>
      <c r="E94" s="96"/>
      <c r="F94" s="96"/>
      <c r="G94" s="96"/>
      <c r="H94" s="96"/>
      <c r="I94" s="96"/>
      <c r="J94" s="105" t="s">
        <v>156</v>
      </c>
      <c r="K94" s="96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6" t="s">
        <v>157</v>
      </c>
      <c r="J96" s="65">
        <f>J117</f>
        <v>0</v>
      </c>
      <c r="L96" s="31"/>
      <c r="AU96" s="16" t="s">
        <v>158</v>
      </c>
    </row>
    <row r="97" spans="2:12" s="8" customFormat="1" ht="24.95" customHeight="1">
      <c r="B97" s="107"/>
      <c r="D97" s="108" t="s">
        <v>1567</v>
      </c>
      <c r="E97" s="109"/>
      <c r="F97" s="109"/>
      <c r="G97" s="109"/>
      <c r="H97" s="109"/>
      <c r="I97" s="109"/>
      <c r="J97" s="110">
        <f>J118</f>
        <v>0</v>
      </c>
      <c r="L97" s="107"/>
    </row>
    <row r="98" spans="2:12" s="1" customFormat="1" ht="21.75" customHeight="1">
      <c r="B98" s="31"/>
      <c r="L98" s="31"/>
    </row>
    <row r="99" spans="2:12" s="1" customFormat="1" ht="6.95" customHeight="1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31"/>
    </row>
    <row r="103" spans="2:12" s="1" customFormat="1" ht="6.95" customHeight="1"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31"/>
    </row>
    <row r="104" spans="2:12" s="1" customFormat="1" ht="24.95" customHeight="1">
      <c r="B104" s="31"/>
      <c r="C104" s="20" t="s">
        <v>180</v>
      </c>
      <c r="L104" s="31"/>
    </row>
    <row r="105" spans="2:12" s="1" customFormat="1" ht="6.95" customHeight="1">
      <c r="B105" s="31"/>
      <c r="L105" s="31"/>
    </row>
    <row r="106" spans="2:12" s="1" customFormat="1" ht="12" customHeight="1">
      <c r="B106" s="31"/>
      <c r="C106" s="26" t="s">
        <v>16</v>
      </c>
      <c r="L106" s="31"/>
    </row>
    <row r="107" spans="2:12" s="1" customFormat="1" ht="16.5" customHeight="1">
      <c r="B107" s="31"/>
      <c r="E107" s="237" t="str">
        <f>E7</f>
        <v>Kanalizace a ČOV v obci Rpety</v>
      </c>
      <c r="F107" s="238"/>
      <c r="G107" s="238"/>
      <c r="H107" s="238"/>
      <c r="L107" s="31"/>
    </row>
    <row r="108" spans="2:12" s="1" customFormat="1" ht="12" customHeight="1">
      <c r="B108" s="31"/>
      <c r="C108" s="26" t="s">
        <v>148</v>
      </c>
      <c r="L108" s="31"/>
    </row>
    <row r="109" spans="2:12" s="1" customFormat="1" ht="16.5" customHeight="1">
      <c r="B109" s="31"/>
      <c r="E109" s="233" t="str">
        <f>E9</f>
        <v>05 - SO 05 Přípojka NN pro ČS 1</v>
      </c>
      <c r="F109" s="239"/>
      <c r="G109" s="239"/>
      <c r="H109" s="239"/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20</v>
      </c>
      <c r="F111" s="24" t="str">
        <f>F12</f>
        <v xml:space="preserve"> </v>
      </c>
      <c r="I111" s="26" t="s">
        <v>22</v>
      </c>
      <c r="J111" s="51">
        <f>IF(J12="","",J12)</f>
        <v>45110</v>
      </c>
      <c r="L111" s="31"/>
    </row>
    <row r="112" spans="2:12" s="1" customFormat="1" ht="6.95" customHeight="1">
      <c r="B112" s="31"/>
      <c r="L112" s="31"/>
    </row>
    <row r="113" spans="2:12" s="1" customFormat="1" ht="15.2" customHeight="1">
      <c r="B113" s="31"/>
      <c r="C113" s="26" t="s">
        <v>23</v>
      </c>
      <c r="F113" s="24" t="str">
        <f>E15</f>
        <v xml:space="preserve"> </v>
      </c>
      <c r="I113" s="26" t="s">
        <v>28</v>
      </c>
      <c r="J113" s="29" t="str">
        <f>E21</f>
        <v xml:space="preserve"> </v>
      </c>
      <c r="L113" s="31"/>
    </row>
    <row r="114" spans="2:12" s="1" customFormat="1" ht="15.2" customHeight="1">
      <c r="B114" s="31"/>
      <c r="C114" s="26" t="s">
        <v>26</v>
      </c>
      <c r="F114" s="24" t="str">
        <f>IF(E18="","",E18)</f>
        <v>Vyplň údaj</v>
      </c>
      <c r="I114" s="26" t="s">
        <v>30</v>
      </c>
      <c r="J114" s="29" t="str">
        <f>E24</f>
        <v xml:space="preserve"> </v>
      </c>
      <c r="L114" s="31"/>
    </row>
    <row r="115" spans="2:12" s="1" customFormat="1" ht="10.35" customHeight="1">
      <c r="B115" s="31"/>
      <c r="L115" s="31"/>
    </row>
    <row r="116" spans="2:20" s="10" customFormat="1" ht="29.25" customHeight="1">
      <c r="B116" s="115"/>
      <c r="C116" s="116" t="s">
        <v>181</v>
      </c>
      <c r="D116" s="117" t="s">
        <v>57</v>
      </c>
      <c r="E116" s="117" t="s">
        <v>53</v>
      </c>
      <c r="F116" s="117" t="s">
        <v>54</v>
      </c>
      <c r="G116" s="117" t="s">
        <v>182</v>
      </c>
      <c r="H116" s="117" t="s">
        <v>183</v>
      </c>
      <c r="I116" s="117" t="s">
        <v>184</v>
      </c>
      <c r="J116" s="118" t="s">
        <v>156</v>
      </c>
      <c r="K116" s="119" t="s">
        <v>185</v>
      </c>
      <c r="L116" s="115"/>
      <c r="M116" s="58" t="s">
        <v>1</v>
      </c>
      <c r="N116" s="59" t="s">
        <v>36</v>
      </c>
      <c r="O116" s="59" t="s">
        <v>186</v>
      </c>
      <c r="P116" s="59" t="s">
        <v>187</v>
      </c>
      <c r="Q116" s="59" t="s">
        <v>188</v>
      </c>
      <c r="R116" s="59" t="s">
        <v>189</v>
      </c>
      <c r="S116" s="59" t="s">
        <v>190</v>
      </c>
      <c r="T116" s="60" t="s">
        <v>191</v>
      </c>
    </row>
    <row r="117" spans="2:63" s="1" customFormat="1" ht="22.9" customHeight="1">
      <c r="B117" s="31"/>
      <c r="C117" s="63" t="s">
        <v>192</v>
      </c>
      <c r="J117" s="120">
        <f>BK117</f>
        <v>0</v>
      </c>
      <c r="L117" s="31"/>
      <c r="M117" s="61"/>
      <c r="N117" s="52"/>
      <c r="O117" s="52"/>
      <c r="P117" s="121">
        <f>P118</f>
        <v>0</v>
      </c>
      <c r="Q117" s="52"/>
      <c r="R117" s="121">
        <f>R118</f>
        <v>0</v>
      </c>
      <c r="S117" s="52"/>
      <c r="T117" s="122">
        <f>T118</f>
        <v>0</v>
      </c>
      <c r="AT117" s="16" t="s">
        <v>71</v>
      </c>
      <c r="AU117" s="16" t="s">
        <v>158</v>
      </c>
      <c r="BK117" s="123">
        <f>BK118</f>
        <v>0</v>
      </c>
    </row>
    <row r="118" spans="2:63" s="11" customFormat="1" ht="25.9" customHeight="1">
      <c r="B118" s="124"/>
      <c r="D118" s="125" t="s">
        <v>71</v>
      </c>
      <c r="E118" s="126" t="s">
        <v>1127</v>
      </c>
      <c r="F118" s="126" t="s">
        <v>1568</v>
      </c>
      <c r="I118" s="127"/>
      <c r="J118" s="128">
        <f>BK118</f>
        <v>0</v>
      </c>
      <c r="L118" s="124"/>
      <c r="M118" s="129"/>
      <c r="P118" s="130">
        <f>SUM(P119:P132)</f>
        <v>0</v>
      </c>
      <c r="R118" s="130">
        <f>SUM(R119:R132)</f>
        <v>0</v>
      </c>
      <c r="T118" s="131">
        <f>SUM(T119:T132)</f>
        <v>0</v>
      </c>
      <c r="AR118" s="125" t="s">
        <v>79</v>
      </c>
      <c r="AT118" s="132" t="s">
        <v>71</v>
      </c>
      <c r="AU118" s="132" t="s">
        <v>72</v>
      </c>
      <c r="AY118" s="125" t="s">
        <v>195</v>
      </c>
      <c r="BK118" s="133">
        <f>SUM(BK119:BK132)</f>
        <v>0</v>
      </c>
    </row>
    <row r="119" spans="2:65" s="1" customFormat="1" ht="16.5" customHeight="1">
      <c r="B119" s="136"/>
      <c r="C119" s="137" t="s">
        <v>79</v>
      </c>
      <c r="D119" s="137" t="s">
        <v>197</v>
      </c>
      <c r="E119" s="138" t="s">
        <v>2617</v>
      </c>
      <c r="F119" s="139" t="s">
        <v>2618</v>
      </c>
      <c r="G119" s="140" t="s">
        <v>1131</v>
      </c>
      <c r="H119" s="141">
        <v>3</v>
      </c>
      <c r="I119" s="142"/>
      <c r="J119" s="143">
        <f aca="true" t="shared" si="0" ref="J119:J132">ROUND(I119*H119,2)</f>
        <v>0</v>
      </c>
      <c r="K119" s="144"/>
      <c r="L119" s="31"/>
      <c r="M119" s="145" t="s">
        <v>1</v>
      </c>
      <c r="N119" s="146" t="s">
        <v>37</v>
      </c>
      <c r="P119" s="147">
        <f aca="true" t="shared" si="1" ref="P119:P132">O119*H119</f>
        <v>0</v>
      </c>
      <c r="Q119" s="147">
        <v>0</v>
      </c>
      <c r="R119" s="147">
        <f aca="true" t="shared" si="2" ref="R119:R132">Q119*H119</f>
        <v>0</v>
      </c>
      <c r="S119" s="147">
        <v>0</v>
      </c>
      <c r="T119" s="148">
        <f aca="true" t="shared" si="3" ref="T119:T132">S119*H119</f>
        <v>0</v>
      </c>
      <c r="AR119" s="149" t="s">
        <v>201</v>
      </c>
      <c r="AT119" s="149" t="s">
        <v>197</v>
      </c>
      <c r="AU119" s="149" t="s">
        <v>79</v>
      </c>
      <c r="AY119" s="16" t="s">
        <v>195</v>
      </c>
      <c r="BE119" s="150">
        <f aca="true" t="shared" si="4" ref="BE119:BE132">IF(N119="základní",J119,0)</f>
        <v>0</v>
      </c>
      <c r="BF119" s="150">
        <f aca="true" t="shared" si="5" ref="BF119:BF132">IF(N119="snížená",J119,0)</f>
        <v>0</v>
      </c>
      <c r="BG119" s="150">
        <f aca="true" t="shared" si="6" ref="BG119:BG132">IF(N119="zákl. přenesená",J119,0)</f>
        <v>0</v>
      </c>
      <c r="BH119" s="150">
        <f aca="true" t="shared" si="7" ref="BH119:BH132">IF(N119="sníž. přenesená",J119,0)</f>
        <v>0</v>
      </c>
      <c r="BI119" s="150">
        <f aca="true" t="shared" si="8" ref="BI119:BI132">IF(N119="nulová",J119,0)</f>
        <v>0</v>
      </c>
      <c r="BJ119" s="16" t="s">
        <v>79</v>
      </c>
      <c r="BK119" s="150">
        <f aca="true" t="shared" si="9" ref="BK119:BK132">ROUND(I119*H119,2)</f>
        <v>0</v>
      </c>
      <c r="BL119" s="16" t="s">
        <v>201</v>
      </c>
      <c r="BM119" s="149" t="s">
        <v>201</v>
      </c>
    </row>
    <row r="120" spans="2:65" s="1" customFormat="1" ht="24.2" customHeight="1">
      <c r="B120" s="136"/>
      <c r="C120" s="137" t="s">
        <v>81</v>
      </c>
      <c r="D120" s="137" t="s">
        <v>197</v>
      </c>
      <c r="E120" s="138" t="s">
        <v>2619</v>
      </c>
      <c r="F120" s="139" t="s">
        <v>2620</v>
      </c>
      <c r="G120" s="140" t="s">
        <v>1131</v>
      </c>
      <c r="H120" s="141">
        <v>1</v>
      </c>
      <c r="I120" s="142"/>
      <c r="J120" s="143">
        <f t="shared" si="0"/>
        <v>0</v>
      </c>
      <c r="K120" s="144"/>
      <c r="L120" s="31"/>
      <c r="M120" s="145" t="s">
        <v>1</v>
      </c>
      <c r="N120" s="146" t="s">
        <v>37</v>
      </c>
      <c r="P120" s="147">
        <f t="shared" si="1"/>
        <v>0</v>
      </c>
      <c r="Q120" s="147">
        <v>0</v>
      </c>
      <c r="R120" s="147">
        <f t="shared" si="2"/>
        <v>0</v>
      </c>
      <c r="S120" s="147">
        <v>0</v>
      </c>
      <c r="T120" s="148">
        <f t="shared" si="3"/>
        <v>0</v>
      </c>
      <c r="AR120" s="149" t="s">
        <v>201</v>
      </c>
      <c r="AT120" s="149" t="s">
        <v>197</v>
      </c>
      <c r="AU120" s="149" t="s">
        <v>79</v>
      </c>
      <c r="AY120" s="16" t="s">
        <v>195</v>
      </c>
      <c r="BE120" s="150">
        <f t="shared" si="4"/>
        <v>0</v>
      </c>
      <c r="BF120" s="150">
        <f t="shared" si="5"/>
        <v>0</v>
      </c>
      <c r="BG120" s="150">
        <f t="shared" si="6"/>
        <v>0</v>
      </c>
      <c r="BH120" s="150">
        <f t="shared" si="7"/>
        <v>0</v>
      </c>
      <c r="BI120" s="150">
        <f t="shared" si="8"/>
        <v>0</v>
      </c>
      <c r="BJ120" s="16" t="s">
        <v>79</v>
      </c>
      <c r="BK120" s="150">
        <f t="shared" si="9"/>
        <v>0</v>
      </c>
      <c r="BL120" s="16" t="s">
        <v>201</v>
      </c>
      <c r="BM120" s="149" t="s">
        <v>228</v>
      </c>
    </row>
    <row r="121" spans="2:65" s="1" customFormat="1" ht="16.5" customHeight="1">
      <c r="B121" s="136"/>
      <c r="C121" s="137" t="s">
        <v>89</v>
      </c>
      <c r="D121" s="137" t="s">
        <v>197</v>
      </c>
      <c r="E121" s="138" t="s">
        <v>2621</v>
      </c>
      <c r="F121" s="139" t="s">
        <v>2622</v>
      </c>
      <c r="G121" s="140" t="s">
        <v>1131</v>
      </c>
      <c r="H121" s="141">
        <v>2</v>
      </c>
      <c r="I121" s="142"/>
      <c r="J121" s="143">
        <f t="shared" si="0"/>
        <v>0</v>
      </c>
      <c r="K121" s="144"/>
      <c r="L121" s="31"/>
      <c r="M121" s="145" t="s">
        <v>1</v>
      </c>
      <c r="N121" s="146" t="s">
        <v>37</v>
      </c>
      <c r="P121" s="147">
        <f t="shared" si="1"/>
        <v>0</v>
      </c>
      <c r="Q121" s="147">
        <v>0</v>
      </c>
      <c r="R121" s="147">
        <f t="shared" si="2"/>
        <v>0</v>
      </c>
      <c r="S121" s="147">
        <v>0</v>
      </c>
      <c r="T121" s="148">
        <f t="shared" si="3"/>
        <v>0</v>
      </c>
      <c r="AR121" s="149" t="s">
        <v>201</v>
      </c>
      <c r="AT121" s="149" t="s">
        <v>197</v>
      </c>
      <c r="AU121" s="149" t="s">
        <v>79</v>
      </c>
      <c r="AY121" s="16" t="s">
        <v>195</v>
      </c>
      <c r="BE121" s="150">
        <f t="shared" si="4"/>
        <v>0</v>
      </c>
      <c r="BF121" s="150">
        <f t="shared" si="5"/>
        <v>0</v>
      </c>
      <c r="BG121" s="150">
        <f t="shared" si="6"/>
        <v>0</v>
      </c>
      <c r="BH121" s="150">
        <f t="shared" si="7"/>
        <v>0</v>
      </c>
      <c r="BI121" s="150">
        <f t="shared" si="8"/>
        <v>0</v>
      </c>
      <c r="BJ121" s="16" t="s">
        <v>79</v>
      </c>
      <c r="BK121" s="150">
        <f t="shared" si="9"/>
        <v>0</v>
      </c>
      <c r="BL121" s="16" t="s">
        <v>201</v>
      </c>
      <c r="BM121" s="149" t="s">
        <v>233</v>
      </c>
    </row>
    <row r="122" spans="2:65" s="1" customFormat="1" ht="16.5" customHeight="1">
      <c r="B122" s="136"/>
      <c r="C122" s="137" t="s">
        <v>201</v>
      </c>
      <c r="D122" s="137" t="s">
        <v>197</v>
      </c>
      <c r="E122" s="138" t="s">
        <v>2623</v>
      </c>
      <c r="F122" s="139" t="s">
        <v>2624</v>
      </c>
      <c r="G122" s="140" t="s">
        <v>223</v>
      </c>
      <c r="H122" s="141">
        <v>10</v>
      </c>
      <c r="I122" s="142"/>
      <c r="J122" s="143">
        <f t="shared" si="0"/>
        <v>0</v>
      </c>
      <c r="K122" s="144"/>
      <c r="L122" s="31"/>
      <c r="M122" s="145" t="s">
        <v>1</v>
      </c>
      <c r="N122" s="146" t="s">
        <v>37</v>
      </c>
      <c r="P122" s="147">
        <f t="shared" si="1"/>
        <v>0</v>
      </c>
      <c r="Q122" s="147">
        <v>0</v>
      </c>
      <c r="R122" s="147">
        <f t="shared" si="2"/>
        <v>0</v>
      </c>
      <c r="S122" s="147">
        <v>0</v>
      </c>
      <c r="T122" s="148">
        <f t="shared" si="3"/>
        <v>0</v>
      </c>
      <c r="AR122" s="149" t="s">
        <v>201</v>
      </c>
      <c r="AT122" s="149" t="s">
        <v>197</v>
      </c>
      <c r="AU122" s="149" t="s">
        <v>79</v>
      </c>
      <c r="AY122" s="16" t="s">
        <v>195</v>
      </c>
      <c r="BE122" s="150">
        <f t="shared" si="4"/>
        <v>0</v>
      </c>
      <c r="BF122" s="150">
        <f t="shared" si="5"/>
        <v>0</v>
      </c>
      <c r="BG122" s="150">
        <f t="shared" si="6"/>
        <v>0</v>
      </c>
      <c r="BH122" s="150">
        <f t="shared" si="7"/>
        <v>0</v>
      </c>
      <c r="BI122" s="150">
        <f t="shared" si="8"/>
        <v>0</v>
      </c>
      <c r="BJ122" s="16" t="s">
        <v>79</v>
      </c>
      <c r="BK122" s="150">
        <f t="shared" si="9"/>
        <v>0</v>
      </c>
      <c r="BL122" s="16" t="s">
        <v>201</v>
      </c>
      <c r="BM122" s="149" t="s">
        <v>258</v>
      </c>
    </row>
    <row r="123" spans="2:65" s="1" customFormat="1" ht="16.5" customHeight="1">
      <c r="B123" s="136"/>
      <c r="C123" s="137" t="s">
        <v>220</v>
      </c>
      <c r="D123" s="137" t="s">
        <v>197</v>
      </c>
      <c r="E123" s="138" t="s">
        <v>2625</v>
      </c>
      <c r="F123" s="139" t="s">
        <v>2626</v>
      </c>
      <c r="G123" s="140" t="s">
        <v>223</v>
      </c>
      <c r="H123" s="141">
        <v>10</v>
      </c>
      <c r="I123" s="142"/>
      <c r="J123" s="143">
        <f t="shared" si="0"/>
        <v>0</v>
      </c>
      <c r="K123" s="144"/>
      <c r="L123" s="31"/>
      <c r="M123" s="145" t="s">
        <v>1</v>
      </c>
      <c r="N123" s="146" t="s">
        <v>37</v>
      </c>
      <c r="P123" s="147">
        <f t="shared" si="1"/>
        <v>0</v>
      </c>
      <c r="Q123" s="147">
        <v>0</v>
      </c>
      <c r="R123" s="147">
        <f t="shared" si="2"/>
        <v>0</v>
      </c>
      <c r="S123" s="147">
        <v>0</v>
      </c>
      <c r="T123" s="148">
        <f t="shared" si="3"/>
        <v>0</v>
      </c>
      <c r="AR123" s="149" t="s">
        <v>201</v>
      </c>
      <c r="AT123" s="149" t="s">
        <v>197</v>
      </c>
      <c r="AU123" s="149" t="s">
        <v>79</v>
      </c>
      <c r="AY123" s="16" t="s">
        <v>195</v>
      </c>
      <c r="BE123" s="150">
        <f t="shared" si="4"/>
        <v>0</v>
      </c>
      <c r="BF123" s="150">
        <f t="shared" si="5"/>
        <v>0</v>
      </c>
      <c r="BG123" s="150">
        <f t="shared" si="6"/>
        <v>0</v>
      </c>
      <c r="BH123" s="150">
        <f t="shared" si="7"/>
        <v>0</v>
      </c>
      <c r="BI123" s="150">
        <f t="shared" si="8"/>
        <v>0</v>
      </c>
      <c r="BJ123" s="16" t="s">
        <v>79</v>
      </c>
      <c r="BK123" s="150">
        <f t="shared" si="9"/>
        <v>0</v>
      </c>
      <c r="BL123" s="16" t="s">
        <v>201</v>
      </c>
      <c r="BM123" s="149" t="s">
        <v>270</v>
      </c>
    </row>
    <row r="124" spans="2:65" s="1" customFormat="1" ht="16.5" customHeight="1">
      <c r="B124" s="136"/>
      <c r="C124" s="137" t="s">
        <v>228</v>
      </c>
      <c r="D124" s="137" t="s">
        <v>197</v>
      </c>
      <c r="E124" s="138" t="s">
        <v>1579</v>
      </c>
      <c r="F124" s="139" t="s">
        <v>1580</v>
      </c>
      <c r="G124" s="140" t="s">
        <v>223</v>
      </c>
      <c r="H124" s="141">
        <v>25</v>
      </c>
      <c r="I124" s="142"/>
      <c r="J124" s="143">
        <f t="shared" si="0"/>
        <v>0</v>
      </c>
      <c r="K124" s="144"/>
      <c r="L124" s="31"/>
      <c r="M124" s="145" t="s">
        <v>1</v>
      </c>
      <c r="N124" s="146" t="s">
        <v>37</v>
      </c>
      <c r="P124" s="147">
        <f t="shared" si="1"/>
        <v>0</v>
      </c>
      <c r="Q124" s="147">
        <v>0</v>
      </c>
      <c r="R124" s="147">
        <f t="shared" si="2"/>
        <v>0</v>
      </c>
      <c r="S124" s="147">
        <v>0</v>
      </c>
      <c r="T124" s="148">
        <f t="shared" si="3"/>
        <v>0</v>
      </c>
      <c r="AR124" s="149" t="s">
        <v>201</v>
      </c>
      <c r="AT124" s="149" t="s">
        <v>197</v>
      </c>
      <c r="AU124" s="149" t="s">
        <v>79</v>
      </c>
      <c r="AY124" s="16" t="s">
        <v>195</v>
      </c>
      <c r="BE124" s="150">
        <f t="shared" si="4"/>
        <v>0</v>
      </c>
      <c r="BF124" s="150">
        <f t="shared" si="5"/>
        <v>0</v>
      </c>
      <c r="BG124" s="150">
        <f t="shared" si="6"/>
        <v>0</v>
      </c>
      <c r="BH124" s="150">
        <f t="shared" si="7"/>
        <v>0</v>
      </c>
      <c r="BI124" s="150">
        <f t="shared" si="8"/>
        <v>0</v>
      </c>
      <c r="BJ124" s="16" t="s">
        <v>79</v>
      </c>
      <c r="BK124" s="150">
        <f t="shared" si="9"/>
        <v>0</v>
      </c>
      <c r="BL124" s="16" t="s">
        <v>201</v>
      </c>
      <c r="BM124" s="149" t="s">
        <v>280</v>
      </c>
    </row>
    <row r="125" spans="2:65" s="1" customFormat="1" ht="16.5" customHeight="1">
      <c r="B125" s="136"/>
      <c r="C125" s="137" t="s">
        <v>237</v>
      </c>
      <c r="D125" s="137" t="s">
        <v>197</v>
      </c>
      <c r="E125" s="138" t="s">
        <v>2627</v>
      </c>
      <c r="F125" s="139" t="s">
        <v>1582</v>
      </c>
      <c r="G125" s="140" t="s">
        <v>1131</v>
      </c>
      <c r="H125" s="141">
        <v>1</v>
      </c>
      <c r="I125" s="142"/>
      <c r="J125" s="143">
        <f t="shared" si="0"/>
        <v>0</v>
      </c>
      <c r="K125" s="144"/>
      <c r="L125" s="31"/>
      <c r="M125" s="145" t="s">
        <v>1</v>
      </c>
      <c r="N125" s="146" t="s">
        <v>37</v>
      </c>
      <c r="P125" s="147">
        <f t="shared" si="1"/>
        <v>0</v>
      </c>
      <c r="Q125" s="147">
        <v>0</v>
      </c>
      <c r="R125" s="147">
        <f t="shared" si="2"/>
        <v>0</v>
      </c>
      <c r="S125" s="147">
        <v>0</v>
      </c>
      <c r="T125" s="148">
        <f t="shared" si="3"/>
        <v>0</v>
      </c>
      <c r="AR125" s="149" t="s">
        <v>201</v>
      </c>
      <c r="AT125" s="149" t="s">
        <v>197</v>
      </c>
      <c r="AU125" s="149" t="s">
        <v>79</v>
      </c>
      <c r="AY125" s="16" t="s">
        <v>195</v>
      </c>
      <c r="BE125" s="150">
        <f t="shared" si="4"/>
        <v>0</v>
      </c>
      <c r="BF125" s="150">
        <f t="shared" si="5"/>
        <v>0</v>
      </c>
      <c r="BG125" s="150">
        <f t="shared" si="6"/>
        <v>0</v>
      </c>
      <c r="BH125" s="150">
        <f t="shared" si="7"/>
        <v>0</v>
      </c>
      <c r="BI125" s="150">
        <f t="shared" si="8"/>
        <v>0</v>
      </c>
      <c r="BJ125" s="16" t="s">
        <v>79</v>
      </c>
      <c r="BK125" s="150">
        <f t="shared" si="9"/>
        <v>0</v>
      </c>
      <c r="BL125" s="16" t="s">
        <v>201</v>
      </c>
      <c r="BM125" s="149" t="s">
        <v>291</v>
      </c>
    </row>
    <row r="126" spans="2:65" s="1" customFormat="1" ht="16.5" customHeight="1">
      <c r="B126" s="136"/>
      <c r="C126" s="137" t="s">
        <v>233</v>
      </c>
      <c r="D126" s="137" t="s">
        <v>197</v>
      </c>
      <c r="E126" s="138" t="s">
        <v>2628</v>
      </c>
      <c r="F126" s="139" t="s">
        <v>1584</v>
      </c>
      <c r="G126" s="140" t="s">
        <v>1557</v>
      </c>
      <c r="H126" s="141">
        <v>1</v>
      </c>
      <c r="I126" s="142"/>
      <c r="J126" s="143">
        <f t="shared" si="0"/>
        <v>0</v>
      </c>
      <c r="K126" s="144"/>
      <c r="L126" s="31"/>
      <c r="M126" s="145" t="s">
        <v>1</v>
      </c>
      <c r="N126" s="146" t="s">
        <v>37</v>
      </c>
      <c r="P126" s="147">
        <f t="shared" si="1"/>
        <v>0</v>
      </c>
      <c r="Q126" s="147">
        <v>0</v>
      </c>
      <c r="R126" s="147">
        <f t="shared" si="2"/>
        <v>0</v>
      </c>
      <c r="S126" s="147">
        <v>0</v>
      </c>
      <c r="T126" s="148">
        <f t="shared" si="3"/>
        <v>0</v>
      </c>
      <c r="AR126" s="149" t="s">
        <v>201</v>
      </c>
      <c r="AT126" s="149" t="s">
        <v>197</v>
      </c>
      <c r="AU126" s="149" t="s">
        <v>79</v>
      </c>
      <c r="AY126" s="16" t="s">
        <v>195</v>
      </c>
      <c r="BE126" s="150">
        <f t="shared" si="4"/>
        <v>0</v>
      </c>
      <c r="BF126" s="150">
        <f t="shared" si="5"/>
        <v>0</v>
      </c>
      <c r="BG126" s="150">
        <f t="shared" si="6"/>
        <v>0</v>
      </c>
      <c r="BH126" s="150">
        <f t="shared" si="7"/>
        <v>0</v>
      </c>
      <c r="BI126" s="150">
        <f t="shared" si="8"/>
        <v>0</v>
      </c>
      <c r="BJ126" s="16" t="s">
        <v>79</v>
      </c>
      <c r="BK126" s="150">
        <f t="shared" si="9"/>
        <v>0</v>
      </c>
      <c r="BL126" s="16" t="s">
        <v>201</v>
      </c>
      <c r="BM126" s="149" t="s">
        <v>301</v>
      </c>
    </row>
    <row r="127" spans="2:65" s="1" customFormat="1" ht="16.5" customHeight="1">
      <c r="B127" s="136"/>
      <c r="C127" s="137" t="s">
        <v>252</v>
      </c>
      <c r="D127" s="137" t="s">
        <v>197</v>
      </c>
      <c r="E127" s="138" t="s">
        <v>2629</v>
      </c>
      <c r="F127" s="139" t="s">
        <v>2630</v>
      </c>
      <c r="G127" s="140" t="s">
        <v>223</v>
      </c>
      <c r="H127" s="141">
        <v>15</v>
      </c>
      <c r="I127" s="142"/>
      <c r="J127" s="143">
        <f t="shared" si="0"/>
        <v>0</v>
      </c>
      <c r="K127" s="144"/>
      <c r="L127" s="31"/>
      <c r="M127" s="145" t="s">
        <v>1</v>
      </c>
      <c r="N127" s="146" t="s">
        <v>37</v>
      </c>
      <c r="P127" s="147">
        <f t="shared" si="1"/>
        <v>0</v>
      </c>
      <c r="Q127" s="147">
        <v>0</v>
      </c>
      <c r="R127" s="147">
        <f t="shared" si="2"/>
        <v>0</v>
      </c>
      <c r="S127" s="147">
        <v>0</v>
      </c>
      <c r="T127" s="148">
        <f t="shared" si="3"/>
        <v>0</v>
      </c>
      <c r="AR127" s="149" t="s">
        <v>201</v>
      </c>
      <c r="AT127" s="149" t="s">
        <v>197</v>
      </c>
      <c r="AU127" s="149" t="s">
        <v>79</v>
      </c>
      <c r="AY127" s="16" t="s">
        <v>195</v>
      </c>
      <c r="BE127" s="150">
        <f t="shared" si="4"/>
        <v>0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16" t="s">
        <v>79</v>
      </c>
      <c r="BK127" s="150">
        <f t="shared" si="9"/>
        <v>0</v>
      </c>
      <c r="BL127" s="16" t="s">
        <v>201</v>
      </c>
      <c r="BM127" s="149" t="s">
        <v>311</v>
      </c>
    </row>
    <row r="128" spans="2:65" s="1" customFormat="1" ht="16.5" customHeight="1">
      <c r="B128" s="136"/>
      <c r="C128" s="137" t="s">
        <v>258</v>
      </c>
      <c r="D128" s="137" t="s">
        <v>197</v>
      </c>
      <c r="E128" s="138" t="s">
        <v>1587</v>
      </c>
      <c r="F128" s="139" t="s">
        <v>1588</v>
      </c>
      <c r="G128" s="140" t="s">
        <v>223</v>
      </c>
      <c r="H128" s="141">
        <v>10</v>
      </c>
      <c r="I128" s="142"/>
      <c r="J128" s="143">
        <f t="shared" si="0"/>
        <v>0</v>
      </c>
      <c r="K128" s="144"/>
      <c r="L128" s="31"/>
      <c r="M128" s="145" t="s">
        <v>1</v>
      </c>
      <c r="N128" s="146" t="s">
        <v>37</v>
      </c>
      <c r="P128" s="147">
        <f t="shared" si="1"/>
        <v>0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AR128" s="149" t="s">
        <v>201</v>
      </c>
      <c r="AT128" s="149" t="s">
        <v>197</v>
      </c>
      <c r="AU128" s="149" t="s">
        <v>79</v>
      </c>
      <c r="AY128" s="16" t="s">
        <v>195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6" t="s">
        <v>79</v>
      </c>
      <c r="BK128" s="150">
        <f t="shared" si="9"/>
        <v>0</v>
      </c>
      <c r="BL128" s="16" t="s">
        <v>201</v>
      </c>
      <c r="BM128" s="149" t="s">
        <v>320</v>
      </c>
    </row>
    <row r="129" spans="2:65" s="1" customFormat="1" ht="16.5" customHeight="1">
      <c r="B129" s="136"/>
      <c r="C129" s="137" t="s">
        <v>264</v>
      </c>
      <c r="D129" s="137" t="s">
        <v>197</v>
      </c>
      <c r="E129" s="138" t="s">
        <v>1589</v>
      </c>
      <c r="F129" s="139" t="s">
        <v>1590</v>
      </c>
      <c r="G129" s="140" t="s">
        <v>1131</v>
      </c>
      <c r="H129" s="141">
        <v>1</v>
      </c>
      <c r="I129" s="142"/>
      <c r="J129" s="143">
        <f t="shared" si="0"/>
        <v>0</v>
      </c>
      <c r="K129" s="144"/>
      <c r="L129" s="31"/>
      <c r="M129" s="145" t="s">
        <v>1</v>
      </c>
      <c r="N129" s="146" t="s">
        <v>37</v>
      </c>
      <c r="P129" s="147">
        <f t="shared" si="1"/>
        <v>0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AR129" s="149" t="s">
        <v>201</v>
      </c>
      <c r="AT129" s="149" t="s">
        <v>197</v>
      </c>
      <c r="AU129" s="149" t="s">
        <v>79</v>
      </c>
      <c r="AY129" s="16" t="s">
        <v>195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6" t="s">
        <v>79</v>
      </c>
      <c r="BK129" s="150">
        <f t="shared" si="9"/>
        <v>0</v>
      </c>
      <c r="BL129" s="16" t="s">
        <v>201</v>
      </c>
      <c r="BM129" s="149" t="s">
        <v>330</v>
      </c>
    </row>
    <row r="130" spans="2:65" s="1" customFormat="1" ht="16.5" customHeight="1">
      <c r="B130" s="136"/>
      <c r="C130" s="137" t="s">
        <v>270</v>
      </c>
      <c r="D130" s="137" t="s">
        <v>197</v>
      </c>
      <c r="E130" s="138" t="s">
        <v>1591</v>
      </c>
      <c r="F130" s="139" t="s">
        <v>1592</v>
      </c>
      <c r="G130" s="140" t="s">
        <v>1131</v>
      </c>
      <c r="H130" s="141">
        <v>1</v>
      </c>
      <c r="I130" s="142"/>
      <c r="J130" s="143">
        <f t="shared" si="0"/>
        <v>0</v>
      </c>
      <c r="K130" s="144"/>
      <c r="L130" s="31"/>
      <c r="M130" s="145" t="s">
        <v>1</v>
      </c>
      <c r="N130" s="146" t="s">
        <v>37</v>
      </c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AR130" s="149" t="s">
        <v>201</v>
      </c>
      <c r="AT130" s="149" t="s">
        <v>197</v>
      </c>
      <c r="AU130" s="149" t="s">
        <v>79</v>
      </c>
      <c r="AY130" s="16" t="s">
        <v>195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6" t="s">
        <v>79</v>
      </c>
      <c r="BK130" s="150">
        <f t="shared" si="9"/>
        <v>0</v>
      </c>
      <c r="BL130" s="16" t="s">
        <v>201</v>
      </c>
      <c r="BM130" s="149" t="s">
        <v>342</v>
      </c>
    </row>
    <row r="131" spans="2:65" s="1" customFormat="1" ht="16.5" customHeight="1">
      <c r="B131" s="136"/>
      <c r="C131" s="137" t="s">
        <v>275</v>
      </c>
      <c r="D131" s="137" t="s">
        <v>197</v>
      </c>
      <c r="E131" s="138" t="s">
        <v>2631</v>
      </c>
      <c r="F131" s="139" t="s">
        <v>1594</v>
      </c>
      <c r="G131" s="140" t="s">
        <v>1131</v>
      </c>
      <c r="H131" s="141">
        <v>1</v>
      </c>
      <c r="I131" s="142"/>
      <c r="J131" s="143">
        <f t="shared" si="0"/>
        <v>0</v>
      </c>
      <c r="K131" s="144"/>
      <c r="L131" s="31"/>
      <c r="M131" s="145" t="s">
        <v>1</v>
      </c>
      <c r="N131" s="146" t="s">
        <v>37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AR131" s="149" t="s">
        <v>201</v>
      </c>
      <c r="AT131" s="149" t="s">
        <v>197</v>
      </c>
      <c r="AU131" s="149" t="s">
        <v>79</v>
      </c>
      <c r="AY131" s="16" t="s">
        <v>195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6" t="s">
        <v>79</v>
      </c>
      <c r="BK131" s="150">
        <f t="shared" si="9"/>
        <v>0</v>
      </c>
      <c r="BL131" s="16" t="s">
        <v>201</v>
      </c>
      <c r="BM131" s="149" t="s">
        <v>353</v>
      </c>
    </row>
    <row r="132" spans="2:65" s="1" customFormat="1" ht="16.5" customHeight="1">
      <c r="B132" s="136"/>
      <c r="C132" s="137" t="s">
        <v>280</v>
      </c>
      <c r="D132" s="137" t="s">
        <v>197</v>
      </c>
      <c r="E132" s="138" t="s">
        <v>1575</v>
      </c>
      <c r="F132" s="139" t="s">
        <v>1576</v>
      </c>
      <c r="G132" s="140" t="s">
        <v>1131</v>
      </c>
      <c r="H132" s="141">
        <v>1</v>
      </c>
      <c r="I132" s="142"/>
      <c r="J132" s="143">
        <f t="shared" si="0"/>
        <v>0</v>
      </c>
      <c r="K132" s="144"/>
      <c r="L132" s="31"/>
      <c r="M132" s="187" t="s">
        <v>1</v>
      </c>
      <c r="N132" s="188" t="s">
        <v>37</v>
      </c>
      <c r="O132" s="189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AR132" s="149" t="s">
        <v>201</v>
      </c>
      <c r="AT132" s="149" t="s">
        <v>197</v>
      </c>
      <c r="AU132" s="149" t="s">
        <v>79</v>
      </c>
      <c r="AY132" s="16" t="s">
        <v>195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6" t="s">
        <v>79</v>
      </c>
      <c r="BK132" s="150">
        <f t="shared" si="9"/>
        <v>0</v>
      </c>
      <c r="BL132" s="16" t="s">
        <v>201</v>
      </c>
      <c r="BM132" s="149" t="s">
        <v>364</v>
      </c>
    </row>
    <row r="133" spans="2:12" s="1" customFormat="1" ht="6.95" customHeight="1">
      <c r="B133" s="43"/>
      <c r="C133" s="44"/>
      <c r="D133" s="44"/>
      <c r="E133" s="44"/>
      <c r="F133" s="44"/>
      <c r="G133" s="44"/>
      <c r="H133" s="44"/>
      <c r="I133" s="44"/>
      <c r="J133" s="44"/>
      <c r="K133" s="44"/>
      <c r="L133" s="31"/>
    </row>
  </sheetData>
  <autoFilter ref="C116:K132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15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135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147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7" t="str">
        <f>'Rekapitulace stavby'!K6</f>
        <v>Kanalizace a ČOV v obci Rpety</v>
      </c>
      <c r="F7" s="238"/>
      <c r="G7" s="238"/>
      <c r="H7" s="238"/>
      <c r="L7" s="19"/>
    </row>
    <row r="8" spans="2:12" ht="12" customHeight="1">
      <c r="B8" s="19"/>
      <c r="D8" s="26" t="s">
        <v>148</v>
      </c>
      <c r="L8" s="19"/>
    </row>
    <row r="9" spans="2:12" s="1" customFormat="1" ht="16.5" customHeight="1">
      <c r="B9" s="31"/>
      <c r="E9" s="237" t="s">
        <v>2632</v>
      </c>
      <c r="F9" s="239"/>
      <c r="G9" s="239"/>
      <c r="H9" s="239"/>
      <c r="L9" s="31"/>
    </row>
    <row r="10" spans="2:12" s="1" customFormat="1" ht="12" customHeight="1">
      <c r="B10" s="31"/>
      <c r="D10" s="26" t="s">
        <v>150</v>
      </c>
      <c r="L10" s="31"/>
    </row>
    <row r="11" spans="2:12" s="1" customFormat="1" ht="16.5" customHeight="1">
      <c r="B11" s="31"/>
      <c r="E11" s="233" t="s">
        <v>2633</v>
      </c>
      <c r="F11" s="239"/>
      <c r="G11" s="239"/>
      <c r="H11" s="239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>
        <f>'Rekapitulace stavby'!AN8</f>
        <v>45110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23</v>
      </c>
      <c r="I16" s="26" t="s">
        <v>24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 xml:space="preserve"> </v>
      </c>
      <c r="I17" s="26" t="s">
        <v>25</v>
      </c>
      <c r="J17" s="24" t="str">
        <f>IF('Rekapitulace stavby'!AN11="","",'Rekapitulace stavby'!AN11)</f>
        <v/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26</v>
      </c>
      <c r="I19" s="26" t="s">
        <v>24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40" t="str">
        <f>'Rekapitulace stavby'!E14</f>
        <v>Vyplň údaj</v>
      </c>
      <c r="F20" s="224"/>
      <c r="G20" s="224"/>
      <c r="H20" s="224"/>
      <c r="I20" s="26" t="s">
        <v>25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28</v>
      </c>
      <c r="I22" s="26" t="s">
        <v>24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 xml:space="preserve"> </v>
      </c>
      <c r="I23" s="26" t="s">
        <v>25</v>
      </c>
      <c r="J23" s="24" t="str">
        <f>IF('Rekapitulace stavby'!AN17="","",'Rekapitulace stavby'!AN17)</f>
        <v/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30</v>
      </c>
      <c r="I25" s="26" t="s">
        <v>24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25</v>
      </c>
      <c r="J26" s="24" t="str">
        <f>IF('Rekapitulace stavby'!AN20="","",'Rekapitulace stavby'!AN20)</f>
        <v/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31</v>
      </c>
      <c r="L28" s="31"/>
    </row>
    <row r="29" spans="2:12" s="7" customFormat="1" ht="16.5" customHeight="1">
      <c r="B29" s="93"/>
      <c r="E29" s="228" t="s">
        <v>1</v>
      </c>
      <c r="F29" s="228"/>
      <c r="G29" s="228"/>
      <c r="H29" s="22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32</v>
      </c>
      <c r="J32" s="65">
        <f>ROUND(J120,2)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34</v>
      </c>
      <c r="I34" s="34" t="s">
        <v>33</v>
      </c>
      <c r="J34" s="34" t="s">
        <v>35</v>
      </c>
      <c r="L34" s="31"/>
    </row>
    <row r="35" spans="2:12" s="1" customFormat="1" ht="14.45" customHeight="1">
      <c r="B35" s="31"/>
      <c r="D35" s="54" t="s">
        <v>36</v>
      </c>
      <c r="E35" s="26" t="s">
        <v>37</v>
      </c>
      <c r="F35" s="84">
        <f>ROUND((SUM(BE120:BE150)),2)</f>
        <v>0</v>
      </c>
      <c r="I35" s="95">
        <v>0.21</v>
      </c>
      <c r="J35" s="84">
        <f>ROUND(((SUM(BE120:BE150))*I35),2)</f>
        <v>0</v>
      </c>
      <c r="L35" s="31"/>
    </row>
    <row r="36" spans="2:12" s="1" customFormat="1" ht="14.45" customHeight="1">
      <c r="B36" s="31"/>
      <c r="E36" s="26" t="s">
        <v>38</v>
      </c>
      <c r="F36" s="84">
        <f>ROUND((SUM(BF120:BF150)),2)</f>
        <v>0</v>
      </c>
      <c r="I36" s="95">
        <v>0.15</v>
      </c>
      <c r="J36" s="84">
        <f>ROUND(((SUM(BF120:BF150))*I36),2)</f>
        <v>0</v>
      </c>
      <c r="L36" s="31"/>
    </row>
    <row r="37" spans="2:12" s="1" customFormat="1" ht="14.45" customHeight="1" hidden="1">
      <c r="B37" s="31"/>
      <c r="E37" s="26" t="s">
        <v>39</v>
      </c>
      <c r="F37" s="84">
        <f>ROUND((SUM(BG120:BG150)),2)</f>
        <v>0</v>
      </c>
      <c r="I37" s="95">
        <v>0.21</v>
      </c>
      <c r="J37" s="84">
        <f>0</f>
        <v>0</v>
      </c>
      <c r="L37" s="31"/>
    </row>
    <row r="38" spans="2:12" s="1" customFormat="1" ht="14.45" customHeight="1" hidden="1">
      <c r="B38" s="31"/>
      <c r="E38" s="26" t="s">
        <v>40</v>
      </c>
      <c r="F38" s="84">
        <f>ROUND((SUM(BH120:BH150)),2)</f>
        <v>0</v>
      </c>
      <c r="I38" s="95">
        <v>0.15</v>
      </c>
      <c r="J38" s="84">
        <f>0</f>
        <v>0</v>
      </c>
      <c r="L38" s="31"/>
    </row>
    <row r="39" spans="2:12" s="1" customFormat="1" ht="14.45" customHeight="1" hidden="1">
      <c r="B39" s="31"/>
      <c r="E39" s="26" t="s">
        <v>41</v>
      </c>
      <c r="F39" s="84">
        <f>ROUND((SUM(BI120:BI150)),2)</f>
        <v>0</v>
      </c>
      <c r="I39" s="95">
        <v>0</v>
      </c>
      <c r="J39" s="84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42</v>
      </c>
      <c r="E41" s="56"/>
      <c r="F41" s="56"/>
      <c r="G41" s="98" t="s">
        <v>43</v>
      </c>
      <c r="H41" s="99" t="s">
        <v>44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47</v>
      </c>
      <c r="E61" s="33"/>
      <c r="F61" s="102" t="s">
        <v>48</v>
      </c>
      <c r="G61" s="42" t="s">
        <v>47</v>
      </c>
      <c r="H61" s="33"/>
      <c r="I61" s="33"/>
      <c r="J61" s="103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47</v>
      </c>
      <c r="E76" s="33"/>
      <c r="F76" s="102" t="s">
        <v>48</v>
      </c>
      <c r="G76" s="42" t="s">
        <v>47</v>
      </c>
      <c r="H76" s="33"/>
      <c r="I76" s="33"/>
      <c r="J76" s="103" t="s">
        <v>48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154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7" t="str">
        <f>E7</f>
        <v>Kanalizace a ČOV v obci Rpety</v>
      </c>
      <c r="F85" s="238"/>
      <c r="G85" s="238"/>
      <c r="H85" s="238"/>
      <c r="L85" s="31"/>
    </row>
    <row r="86" spans="2:12" ht="12" customHeight="1">
      <c r="B86" s="19"/>
      <c r="C86" s="26" t="s">
        <v>148</v>
      </c>
      <c r="L86" s="19"/>
    </row>
    <row r="87" spans="2:12" s="1" customFormat="1" ht="16.5" customHeight="1">
      <c r="B87" s="31"/>
      <c r="E87" s="237" t="s">
        <v>2632</v>
      </c>
      <c r="F87" s="239"/>
      <c r="G87" s="239"/>
      <c r="H87" s="239"/>
      <c r="L87" s="31"/>
    </row>
    <row r="88" spans="2:12" s="1" customFormat="1" ht="12" customHeight="1">
      <c r="B88" s="31"/>
      <c r="C88" s="26" t="s">
        <v>150</v>
      </c>
      <c r="L88" s="31"/>
    </row>
    <row r="89" spans="2:12" s="1" customFormat="1" ht="16.5" customHeight="1">
      <c r="B89" s="31"/>
      <c r="E89" s="233" t="str">
        <f>E11</f>
        <v>01.1 - PS 01.1 Strojnětechnologická část</v>
      </c>
      <c r="F89" s="239"/>
      <c r="G89" s="239"/>
      <c r="H89" s="239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 xml:space="preserve"> </v>
      </c>
      <c r="I91" s="26" t="s">
        <v>22</v>
      </c>
      <c r="J91" s="51">
        <f>IF(J14="","",J14)</f>
        <v>45110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23</v>
      </c>
      <c r="F93" s="24" t="str">
        <f>E17</f>
        <v xml:space="preserve"> </v>
      </c>
      <c r="I93" s="26" t="s">
        <v>28</v>
      </c>
      <c r="J93" s="29" t="str">
        <f>E23</f>
        <v xml:space="preserve"> </v>
      </c>
      <c r="L93" s="31"/>
    </row>
    <row r="94" spans="2:12" s="1" customFormat="1" ht="15.2" customHeight="1">
      <c r="B94" s="31"/>
      <c r="C94" s="26" t="s">
        <v>26</v>
      </c>
      <c r="F94" s="24" t="str">
        <f>IF(E20="","",E20)</f>
        <v>Vyplň údaj</v>
      </c>
      <c r="I94" s="26" t="s">
        <v>30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155</v>
      </c>
      <c r="D96" s="96"/>
      <c r="E96" s="96"/>
      <c r="F96" s="96"/>
      <c r="G96" s="96"/>
      <c r="H96" s="96"/>
      <c r="I96" s="96"/>
      <c r="J96" s="105" t="s">
        <v>156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157</v>
      </c>
      <c r="J98" s="65">
        <f>J120</f>
        <v>0</v>
      </c>
      <c r="L98" s="31"/>
      <c r="AU98" s="16" t="s">
        <v>158</v>
      </c>
    </row>
    <row r="99" spans="2:12" s="1" customFormat="1" ht="21.75" customHeight="1">
      <c r="B99" s="31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1"/>
    </row>
    <row r="105" spans="2:12" s="1" customFormat="1" ht="24.95" customHeight="1">
      <c r="B105" s="31"/>
      <c r="C105" s="20" t="s">
        <v>180</v>
      </c>
      <c r="L105" s="31"/>
    </row>
    <row r="106" spans="2:12" s="1" customFormat="1" ht="6.95" customHeight="1">
      <c r="B106" s="31"/>
      <c r="L106" s="31"/>
    </row>
    <row r="107" spans="2:12" s="1" customFormat="1" ht="12" customHeight="1">
      <c r="B107" s="31"/>
      <c r="C107" s="26" t="s">
        <v>16</v>
      </c>
      <c r="L107" s="31"/>
    </row>
    <row r="108" spans="2:12" s="1" customFormat="1" ht="16.5" customHeight="1">
      <c r="B108" s="31"/>
      <c r="E108" s="237" t="str">
        <f>E7</f>
        <v>Kanalizace a ČOV v obci Rpety</v>
      </c>
      <c r="F108" s="238"/>
      <c r="G108" s="238"/>
      <c r="H108" s="238"/>
      <c r="L108" s="31"/>
    </row>
    <row r="109" spans="2:12" ht="12" customHeight="1">
      <c r="B109" s="19"/>
      <c r="C109" s="26" t="s">
        <v>148</v>
      </c>
      <c r="L109" s="19"/>
    </row>
    <row r="110" spans="2:12" s="1" customFormat="1" ht="16.5" customHeight="1">
      <c r="B110" s="31"/>
      <c r="E110" s="237" t="s">
        <v>2632</v>
      </c>
      <c r="F110" s="239"/>
      <c r="G110" s="239"/>
      <c r="H110" s="239"/>
      <c r="L110" s="31"/>
    </row>
    <row r="111" spans="2:12" s="1" customFormat="1" ht="12" customHeight="1">
      <c r="B111" s="31"/>
      <c r="C111" s="26" t="s">
        <v>150</v>
      </c>
      <c r="L111" s="31"/>
    </row>
    <row r="112" spans="2:12" s="1" customFormat="1" ht="16.5" customHeight="1">
      <c r="B112" s="31"/>
      <c r="E112" s="233" t="str">
        <f>E11</f>
        <v>01.1 - PS 01.1 Strojnětechnologická část</v>
      </c>
      <c r="F112" s="239"/>
      <c r="G112" s="239"/>
      <c r="H112" s="239"/>
      <c r="L112" s="31"/>
    </row>
    <row r="113" spans="2:12" s="1" customFormat="1" ht="6.95" customHeight="1">
      <c r="B113" s="31"/>
      <c r="L113" s="31"/>
    </row>
    <row r="114" spans="2:12" s="1" customFormat="1" ht="12" customHeight="1">
      <c r="B114" s="31"/>
      <c r="C114" s="26" t="s">
        <v>20</v>
      </c>
      <c r="F114" s="24" t="str">
        <f>F14</f>
        <v xml:space="preserve"> </v>
      </c>
      <c r="I114" s="26" t="s">
        <v>22</v>
      </c>
      <c r="J114" s="51">
        <f>IF(J14="","",J14)</f>
        <v>45110</v>
      </c>
      <c r="L114" s="31"/>
    </row>
    <row r="115" spans="2:12" s="1" customFormat="1" ht="6.95" customHeight="1">
      <c r="B115" s="31"/>
      <c r="L115" s="31"/>
    </row>
    <row r="116" spans="2:12" s="1" customFormat="1" ht="15.2" customHeight="1">
      <c r="B116" s="31"/>
      <c r="C116" s="26" t="s">
        <v>23</v>
      </c>
      <c r="F116" s="24" t="str">
        <f>E17</f>
        <v xml:space="preserve"> </v>
      </c>
      <c r="I116" s="26" t="s">
        <v>28</v>
      </c>
      <c r="J116" s="29" t="str">
        <f>E23</f>
        <v xml:space="preserve"> </v>
      </c>
      <c r="L116" s="31"/>
    </row>
    <row r="117" spans="2:12" s="1" customFormat="1" ht="15.2" customHeight="1">
      <c r="B117" s="31"/>
      <c r="C117" s="26" t="s">
        <v>26</v>
      </c>
      <c r="F117" s="24" t="str">
        <f>IF(E20="","",E20)</f>
        <v>Vyplň údaj</v>
      </c>
      <c r="I117" s="26" t="s">
        <v>30</v>
      </c>
      <c r="J117" s="29" t="str">
        <f>E26</f>
        <v xml:space="preserve"> </v>
      </c>
      <c r="L117" s="31"/>
    </row>
    <row r="118" spans="2:12" s="1" customFormat="1" ht="10.35" customHeight="1">
      <c r="B118" s="31"/>
      <c r="L118" s="31"/>
    </row>
    <row r="119" spans="2:20" s="10" customFormat="1" ht="29.25" customHeight="1">
      <c r="B119" s="115"/>
      <c r="C119" s="116" t="s">
        <v>181</v>
      </c>
      <c r="D119" s="117" t="s">
        <v>57</v>
      </c>
      <c r="E119" s="117" t="s">
        <v>53</v>
      </c>
      <c r="F119" s="117" t="s">
        <v>54</v>
      </c>
      <c r="G119" s="117" t="s">
        <v>182</v>
      </c>
      <c r="H119" s="117" t="s">
        <v>183</v>
      </c>
      <c r="I119" s="117" t="s">
        <v>184</v>
      </c>
      <c r="J119" s="118" t="s">
        <v>156</v>
      </c>
      <c r="K119" s="119" t="s">
        <v>185</v>
      </c>
      <c r="L119" s="115"/>
      <c r="M119" s="58" t="s">
        <v>1</v>
      </c>
      <c r="N119" s="59" t="s">
        <v>36</v>
      </c>
      <c r="O119" s="59" t="s">
        <v>186</v>
      </c>
      <c r="P119" s="59" t="s">
        <v>187</v>
      </c>
      <c r="Q119" s="59" t="s">
        <v>188</v>
      </c>
      <c r="R119" s="59" t="s">
        <v>189</v>
      </c>
      <c r="S119" s="59" t="s">
        <v>190</v>
      </c>
      <c r="T119" s="60" t="s">
        <v>191</v>
      </c>
    </row>
    <row r="120" spans="2:63" s="1" customFormat="1" ht="22.9" customHeight="1">
      <c r="B120" s="31"/>
      <c r="C120" s="63" t="s">
        <v>192</v>
      </c>
      <c r="J120" s="120">
        <f>BK120</f>
        <v>0</v>
      </c>
      <c r="L120" s="31"/>
      <c r="M120" s="61"/>
      <c r="N120" s="52"/>
      <c r="O120" s="52"/>
      <c r="P120" s="121">
        <f>SUM(P121:P150)</f>
        <v>0</v>
      </c>
      <c r="Q120" s="52"/>
      <c r="R120" s="121">
        <f>SUM(R121:R150)</f>
        <v>0</v>
      </c>
      <c r="S120" s="52"/>
      <c r="T120" s="122">
        <f>SUM(T121:T150)</f>
        <v>0</v>
      </c>
      <c r="AT120" s="16" t="s">
        <v>71</v>
      </c>
      <c r="AU120" s="16" t="s">
        <v>158</v>
      </c>
      <c r="BK120" s="123">
        <f>SUM(BK121:BK150)</f>
        <v>0</v>
      </c>
    </row>
    <row r="121" spans="2:65" s="1" customFormat="1" ht="21.75" customHeight="1">
      <c r="B121" s="136"/>
      <c r="C121" s="137" t="s">
        <v>79</v>
      </c>
      <c r="D121" s="137" t="s">
        <v>197</v>
      </c>
      <c r="E121" s="138" t="s">
        <v>2634</v>
      </c>
      <c r="F121" s="139" t="s">
        <v>2635</v>
      </c>
      <c r="G121" s="140" t="s">
        <v>2636</v>
      </c>
      <c r="H121" s="141">
        <v>1</v>
      </c>
      <c r="I121" s="142"/>
      <c r="J121" s="143">
        <f aca="true" t="shared" si="0" ref="J121:J150">ROUND(I121*H121,2)</f>
        <v>0</v>
      </c>
      <c r="K121" s="144"/>
      <c r="L121" s="31"/>
      <c r="M121" s="145" t="s">
        <v>1</v>
      </c>
      <c r="N121" s="146" t="s">
        <v>37</v>
      </c>
      <c r="P121" s="147">
        <f aca="true" t="shared" si="1" ref="P121:P150">O121*H121</f>
        <v>0</v>
      </c>
      <c r="Q121" s="147">
        <v>0</v>
      </c>
      <c r="R121" s="147">
        <f aca="true" t="shared" si="2" ref="R121:R150">Q121*H121</f>
        <v>0</v>
      </c>
      <c r="S121" s="147">
        <v>0</v>
      </c>
      <c r="T121" s="148">
        <f aca="true" t="shared" si="3" ref="T121:T150">S121*H121</f>
        <v>0</v>
      </c>
      <c r="AR121" s="149" t="s">
        <v>201</v>
      </c>
      <c r="AT121" s="149" t="s">
        <v>197</v>
      </c>
      <c r="AU121" s="149" t="s">
        <v>72</v>
      </c>
      <c r="AY121" s="16" t="s">
        <v>195</v>
      </c>
      <c r="BE121" s="150">
        <f aca="true" t="shared" si="4" ref="BE121:BE150">IF(N121="základní",J121,0)</f>
        <v>0</v>
      </c>
      <c r="BF121" s="150">
        <f aca="true" t="shared" si="5" ref="BF121:BF150">IF(N121="snížená",J121,0)</f>
        <v>0</v>
      </c>
      <c r="BG121" s="150">
        <f aca="true" t="shared" si="6" ref="BG121:BG150">IF(N121="zákl. přenesená",J121,0)</f>
        <v>0</v>
      </c>
      <c r="BH121" s="150">
        <f aca="true" t="shared" si="7" ref="BH121:BH150">IF(N121="sníž. přenesená",J121,0)</f>
        <v>0</v>
      </c>
      <c r="BI121" s="150">
        <f aca="true" t="shared" si="8" ref="BI121:BI150">IF(N121="nulová",J121,0)</f>
        <v>0</v>
      </c>
      <c r="BJ121" s="16" t="s">
        <v>79</v>
      </c>
      <c r="BK121" s="150">
        <f aca="true" t="shared" si="9" ref="BK121:BK150">ROUND(I121*H121,2)</f>
        <v>0</v>
      </c>
      <c r="BL121" s="16" t="s">
        <v>201</v>
      </c>
      <c r="BM121" s="149" t="s">
        <v>81</v>
      </c>
    </row>
    <row r="122" spans="2:65" s="1" customFormat="1" ht="16.5" customHeight="1">
      <c r="B122" s="136"/>
      <c r="C122" s="137" t="s">
        <v>81</v>
      </c>
      <c r="D122" s="137" t="s">
        <v>197</v>
      </c>
      <c r="E122" s="138" t="s">
        <v>2637</v>
      </c>
      <c r="F122" s="139" t="s">
        <v>2638</v>
      </c>
      <c r="G122" s="140" t="s">
        <v>1131</v>
      </c>
      <c r="H122" s="141">
        <v>2</v>
      </c>
      <c r="I122" s="142"/>
      <c r="J122" s="143">
        <f t="shared" si="0"/>
        <v>0</v>
      </c>
      <c r="K122" s="144"/>
      <c r="L122" s="31"/>
      <c r="M122" s="145" t="s">
        <v>1</v>
      </c>
      <c r="N122" s="146" t="s">
        <v>37</v>
      </c>
      <c r="P122" s="147">
        <f t="shared" si="1"/>
        <v>0</v>
      </c>
      <c r="Q122" s="147">
        <v>0</v>
      </c>
      <c r="R122" s="147">
        <f t="shared" si="2"/>
        <v>0</v>
      </c>
      <c r="S122" s="147">
        <v>0</v>
      </c>
      <c r="T122" s="148">
        <f t="shared" si="3"/>
        <v>0</v>
      </c>
      <c r="AR122" s="149" t="s">
        <v>201</v>
      </c>
      <c r="AT122" s="149" t="s">
        <v>197</v>
      </c>
      <c r="AU122" s="149" t="s">
        <v>72</v>
      </c>
      <c r="AY122" s="16" t="s">
        <v>195</v>
      </c>
      <c r="BE122" s="150">
        <f t="shared" si="4"/>
        <v>0</v>
      </c>
      <c r="BF122" s="150">
        <f t="shared" si="5"/>
        <v>0</v>
      </c>
      <c r="BG122" s="150">
        <f t="shared" si="6"/>
        <v>0</v>
      </c>
      <c r="BH122" s="150">
        <f t="shared" si="7"/>
        <v>0</v>
      </c>
      <c r="BI122" s="150">
        <f t="shared" si="8"/>
        <v>0</v>
      </c>
      <c r="BJ122" s="16" t="s">
        <v>79</v>
      </c>
      <c r="BK122" s="150">
        <f t="shared" si="9"/>
        <v>0</v>
      </c>
      <c r="BL122" s="16" t="s">
        <v>201</v>
      </c>
      <c r="BM122" s="149" t="s">
        <v>201</v>
      </c>
    </row>
    <row r="123" spans="2:65" s="1" customFormat="1" ht="16.5" customHeight="1">
      <c r="B123" s="136"/>
      <c r="C123" s="137" t="s">
        <v>89</v>
      </c>
      <c r="D123" s="137" t="s">
        <v>197</v>
      </c>
      <c r="E123" s="138" t="s">
        <v>2639</v>
      </c>
      <c r="F123" s="139" t="s">
        <v>2640</v>
      </c>
      <c r="G123" s="140" t="s">
        <v>2636</v>
      </c>
      <c r="H123" s="141">
        <v>1</v>
      </c>
      <c r="I123" s="142"/>
      <c r="J123" s="143">
        <f t="shared" si="0"/>
        <v>0</v>
      </c>
      <c r="K123" s="144"/>
      <c r="L123" s="31"/>
      <c r="M123" s="145" t="s">
        <v>1</v>
      </c>
      <c r="N123" s="146" t="s">
        <v>37</v>
      </c>
      <c r="P123" s="147">
        <f t="shared" si="1"/>
        <v>0</v>
      </c>
      <c r="Q123" s="147">
        <v>0</v>
      </c>
      <c r="R123" s="147">
        <f t="shared" si="2"/>
        <v>0</v>
      </c>
      <c r="S123" s="147">
        <v>0</v>
      </c>
      <c r="T123" s="148">
        <f t="shared" si="3"/>
        <v>0</v>
      </c>
      <c r="AR123" s="149" t="s">
        <v>201</v>
      </c>
      <c r="AT123" s="149" t="s">
        <v>197</v>
      </c>
      <c r="AU123" s="149" t="s">
        <v>72</v>
      </c>
      <c r="AY123" s="16" t="s">
        <v>195</v>
      </c>
      <c r="BE123" s="150">
        <f t="shared" si="4"/>
        <v>0</v>
      </c>
      <c r="BF123" s="150">
        <f t="shared" si="5"/>
        <v>0</v>
      </c>
      <c r="BG123" s="150">
        <f t="shared" si="6"/>
        <v>0</v>
      </c>
      <c r="BH123" s="150">
        <f t="shared" si="7"/>
        <v>0</v>
      </c>
      <c r="BI123" s="150">
        <f t="shared" si="8"/>
        <v>0</v>
      </c>
      <c r="BJ123" s="16" t="s">
        <v>79</v>
      </c>
      <c r="BK123" s="150">
        <f t="shared" si="9"/>
        <v>0</v>
      </c>
      <c r="BL123" s="16" t="s">
        <v>201</v>
      </c>
      <c r="BM123" s="149" t="s">
        <v>228</v>
      </c>
    </row>
    <row r="124" spans="2:65" s="1" customFormat="1" ht="16.5" customHeight="1">
      <c r="B124" s="136"/>
      <c r="C124" s="137" t="s">
        <v>201</v>
      </c>
      <c r="D124" s="137" t="s">
        <v>197</v>
      </c>
      <c r="E124" s="138" t="s">
        <v>2641</v>
      </c>
      <c r="F124" s="139" t="s">
        <v>2642</v>
      </c>
      <c r="G124" s="140" t="s">
        <v>1131</v>
      </c>
      <c r="H124" s="141">
        <v>1</v>
      </c>
      <c r="I124" s="142"/>
      <c r="J124" s="143">
        <f t="shared" si="0"/>
        <v>0</v>
      </c>
      <c r="K124" s="144"/>
      <c r="L124" s="31"/>
      <c r="M124" s="145" t="s">
        <v>1</v>
      </c>
      <c r="N124" s="146" t="s">
        <v>37</v>
      </c>
      <c r="P124" s="147">
        <f t="shared" si="1"/>
        <v>0</v>
      </c>
      <c r="Q124" s="147">
        <v>0</v>
      </c>
      <c r="R124" s="147">
        <f t="shared" si="2"/>
        <v>0</v>
      </c>
      <c r="S124" s="147">
        <v>0</v>
      </c>
      <c r="T124" s="148">
        <f t="shared" si="3"/>
        <v>0</v>
      </c>
      <c r="AR124" s="149" t="s">
        <v>201</v>
      </c>
      <c r="AT124" s="149" t="s">
        <v>197</v>
      </c>
      <c r="AU124" s="149" t="s">
        <v>72</v>
      </c>
      <c r="AY124" s="16" t="s">
        <v>195</v>
      </c>
      <c r="BE124" s="150">
        <f t="shared" si="4"/>
        <v>0</v>
      </c>
      <c r="BF124" s="150">
        <f t="shared" si="5"/>
        <v>0</v>
      </c>
      <c r="BG124" s="150">
        <f t="shared" si="6"/>
        <v>0</v>
      </c>
      <c r="BH124" s="150">
        <f t="shared" si="7"/>
        <v>0</v>
      </c>
      <c r="BI124" s="150">
        <f t="shared" si="8"/>
        <v>0</v>
      </c>
      <c r="BJ124" s="16" t="s">
        <v>79</v>
      </c>
      <c r="BK124" s="150">
        <f t="shared" si="9"/>
        <v>0</v>
      </c>
      <c r="BL124" s="16" t="s">
        <v>201</v>
      </c>
      <c r="BM124" s="149" t="s">
        <v>233</v>
      </c>
    </row>
    <row r="125" spans="2:65" s="1" customFormat="1" ht="16.5" customHeight="1">
      <c r="B125" s="136"/>
      <c r="C125" s="137" t="s">
        <v>220</v>
      </c>
      <c r="D125" s="137" t="s">
        <v>197</v>
      </c>
      <c r="E125" s="138" t="s">
        <v>2643</v>
      </c>
      <c r="F125" s="139" t="s">
        <v>2644</v>
      </c>
      <c r="G125" s="140" t="s">
        <v>1131</v>
      </c>
      <c r="H125" s="141">
        <v>1</v>
      </c>
      <c r="I125" s="142"/>
      <c r="J125" s="143">
        <f t="shared" si="0"/>
        <v>0</v>
      </c>
      <c r="K125" s="144"/>
      <c r="L125" s="31"/>
      <c r="M125" s="145" t="s">
        <v>1</v>
      </c>
      <c r="N125" s="146" t="s">
        <v>37</v>
      </c>
      <c r="P125" s="147">
        <f t="shared" si="1"/>
        <v>0</v>
      </c>
      <c r="Q125" s="147">
        <v>0</v>
      </c>
      <c r="R125" s="147">
        <f t="shared" si="2"/>
        <v>0</v>
      </c>
      <c r="S125" s="147">
        <v>0</v>
      </c>
      <c r="T125" s="148">
        <f t="shared" si="3"/>
        <v>0</v>
      </c>
      <c r="AR125" s="149" t="s">
        <v>201</v>
      </c>
      <c r="AT125" s="149" t="s">
        <v>197</v>
      </c>
      <c r="AU125" s="149" t="s">
        <v>72</v>
      </c>
      <c r="AY125" s="16" t="s">
        <v>195</v>
      </c>
      <c r="BE125" s="150">
        <f t="shared" si="4"/>
        <v>0</v>
      </c>
      <c r="BF125" s="150">
        <f t="shared" si="5"/>
        <v>0</v>
      </c>
      <c r="BG125" s="150">
        <f t="shared" si="6"/>
        <v>0</v>
      </c>
      <c r="BH125" s="150">
        <f t="shared" si="7"/>
        <v>0</v>
      </c>
      <c r="BI125" s="150">
        <f t="shared" si="8"/>
        <v>0</v>
      </c>
      <c r="BJ125" s="16" t="s">
        <v>79</v>
      </c>
      <c r="BK125" s="150">
        <f t="shared" si="9"/>
        <v>0</v>
      </c>
      <c r="BL125" s="16" t="s">
        <v>201</v>
      </c>
      <c r="BM125" s="149" t="s">
        <v>258</v>
      </c>
    </row>
    <row r="126" spans="2:65" s="1" customFormat="1" ht="16.5" customHeight="1">
      <c r="B126" s="136"/>
      <c r="C126" s="137" t="s">
        <v>228</v>
      </c>
      <c r="D126" s="137" t="s">
        <v>197</v>
      </c>
      <c r="E126" s="138" t="s">
        <v>2645</v>
      </c>
      <c r="F126" s="139" t="s">
        <v>2646</v>
      </c>
      <c r="G126" s="140" t="s">
        <v>1131</v>
      </c>
      <c r="H126" s="141">
        <v>1</v>
      </c>
      <c r="I126" s="142"/>
      <c r="J126" s="143">
        <f t="shared" si="0"/>
        <v>0</v>
      </c>
      <c r="K126" s="144"/>
      <c r="L126" s="31"/>
      <c r="M126" s="145" t="s">
        <v>1</v>
      </c>
      <c r="N126" s="146" t="s">
        <v>37</v>
      </c>
      <c r="P126" s="147">
        <f t="shared" si="1"/>
        <v>0</v>
      </c>
      <c r="Q126" s="147">
        <v>0</v>
      </c>
      <c r="R126" s="147">
        <f t="shared" si="2"/>
        <v>0</v>
      </c>
      <c r="S126" s="147">
        <v>0</v>
      </c>
      <c r="T126" s="148">
        <f t="shared" si="3"/>
        <v>0</v>
      </c>
      <c r="AR126" s="149" t="s">
        <v>201</v>
      </c>
      <c r="AT126" s="149" t="s">
        <v>197</v>
      </c>
      <c r="AU126" s="149" t="s">
        <v>72</v>
      </c>
      <c r="AY126" s="16" t="s">
        <v>195</v>
      </c>
      <c r="BE126" s="150">
        <f t="shared" si="4"/>
        <v>0</v>
      </c>
      <c r="BF126" s="150">
        <f t="shared" si="5"/>
        <v>0</v>
      </c>
      <c r="BG126" s="150">
        <f t="shared" si="6"/>
        <v>0</v>
      </c>
      <c r="BH126" s="150">
        <f t="shared" si="7"/>
        <v>0</v>
      </c>
      <c r="BI126" s="150">
        <f t="shared" si="8"/>
        <v>0</v>
      </c>
      <c r="BJ126" s="16" t="s">
        <v>79</v>
      </c>
      <c r="BK126" s="150">
        <f t="shared" si="9"/>
        <v>0</v>
      </c>
      <c r="BL126" s="16" t="s">
        <v>201</v>
      </c>
      <c r="BM126" s="149" t="s">
        <v>270</v>
      </c>
    </row>
    <row r="127" spans="2:65" s="1" customFormat="1" ht="16.5" customHeight="1">
      <c r="B127" s="136"/>
      <c r="C127" s="137" t="s">
        <v>237</v>
      </c>
      <c r="D127" s="137" t="s">
        <v>197</v>
      </c>
      <c r="E127" s="138" t="s">
        <v>2647</v>
      </c>
      <c r="F127" s="139" t="s">
        <v>2648</v>
      </c>
      <c r="G127" s="140" t="s">
        <v>1131</v>
      </c>
      <c r="H127" s="141">
        <v>2</v>
      </c>
      <c r="I127" s="142"/>
      <c r="J127" s="143">
        <f t="shared" si="0"/>
        <v>0</v>
      </c>
      <c r="K127" s="144"/>
      <c r="L127" s="31"/>
      <c r="M127" s="145" t="s">
        <v>1</v>
      </c>
      <c r="N127" s="146" t="s">
        <v>37</v>
      </c>
      <c r="P127" s="147">
        <f t="shared" si="1"/>
        <v>0</v>
      </c>
      <c r="Q127" s="147">
        <v>0</v>
      </c>
      <c r="R127" s="147">
        <f t="shared" si="2"/>
        <v>0</v>
      </c>
      <c r="S127" s="147">
        <v>0</v>
      </c>
      <c r="T127" s="148">
        <f t="shared" si="3"/>
        <v>0</v>
      </c>
      <c r="AR127" s="149" t="s">
        <v>201</v>
      </c>
      <c r="AT127" s="149" t="s">
        <v>197</v>
      </c>
      <c r="AU127" s="149" t="s">
        <v>72</v>
      </c>
      <c r="AY127" s="16" t="s">
        <v>195</v>
      </c>
      <c r="BE127" s="150">
        <f t="shared" si="4"/>
        <v>0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16" t="s">
        <v>79</v>
      </c>
      <c r="BK127" s="150">
        <f t="shared" si="9"/>
        <v>0</v>
      </c>
      <c r="BL127" s="16" t="s">
        <v>201</v>
      </c>
      <c r="BM127" s="149" t="s">
        <v>280</v>
      </c>
    </row>
    <row r="128" spans="2:65" s="1" customFormat="1" ht="16.5" customHeight="1">
      <c r="B128" s="136"/>
      <c r="C128" s="137" t="s">
        <v>233</v>
      </c>
      <c r="D128" s="137" t="s">
        <v>197</v>
      </c>
      <c r="E128" s="138" t="s">
        <v>2649</v>
      </c>
      <c r="F128" s="139" t="s">
        <v>2650</v>
      </c>
      <c r="G128" s="140" t="s">
        <v>2636</v>
      </c>
      <c r="H128" s="141">
        <v>2</v>
      </c>
      <c r="I128" s="142"/>
      <c r="J128" s="143">
        <f t="shared" si="0"/>
        <v>0</v>
      </c>
      <c r="K128" s="144"/>
      <c r="L128" s="31"/>
      <c r="M128" s="145" t="s">
        <v>1</v>
      </c>
      <c r="N128" s="146" t="s">
        <v>37</v>
      </c>
      <c r="P128" s="147">
        <f t="shared" si="1"/>
        <v>0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AR128" s="149" t="s">
        <v>201</v>
      </c>
      <c r="AT128" s="149" t="s">
        <v>197</v>
      </c>
      <c r="AU128" s="149" t="s">
        <v>72</v>
      </c>
      <c r="AY128" s="16" t="s">
        <v>195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6" t="s">
        <v>79</v>
      </c>
      <c r="BK128" s="150">
        <f t="shared" si="9"/>
        <v>0</v>
      </c>
      <c r="BL128" s="16" t="s">
        <v>201</v>
      </c>
      <c r="BM128" s="149" t="s">
        <v>291</v>
      </c>
    </row>
    <row r="129" spans="2:65" s="1" customFormat="1" ht="16.5" customHeight="1">
      <c r="B129" s="136"/>
      <c r="C129" s="137" t="s">
        <v>252</v>
      </c>
      <c r="D129" s="137" t="s">
        <v>197</v>
      </c>
      <c r="E129" s="138" t="s">
        <v>2651</v>
      </c>
      <c r="F129" s="139" t="s">
        <v>2652</v>
      </c>
      <c r="G129" s="140" t="s">
        <v>1131</v>
      </c>
      <c r="H129" s="141">
        <v>2</v>
      </c>
      <c r="I129" s="142"/>
      <c r="J129" s="143">
        <f t="shared" si="0"/>
        <v>0</v>
      </c>
      <c r="K129" s="144"/>
      <c r="L129" s="31"/>
      <c r="M129" s="145" t="s">
        <v>1</v>
      </c>
      <c r="N129" s="146" t="s">
        <v>37</v>
      </c>
      <c r="P129" s="147">
        <f t="shared" si="1"/>
        <v>0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AR129" s="149" t="s">
        <v>201</v>
      </c>
      <c r="AT129" s="149" t="s">
        <v>197</v>
      </c>
      <c r="AU129" s="149" t="s">
        <v>72</v>
      </c>
      <c r="AY129" s="16" t="s">
        <v>195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6" t="s">
        <v>79</v>
      </c>
      <c r="BK129" s="150">
        <f t="shared" si="9"/>
        <v>0</v>
      </c>
      <c r="BL129" s="16" t="s">
        <v>201</v>
      </c>
      <c r="BM129" s="149" t="s">
        <v>301</v>
      </c>
    </row>
    <row r="130" spans="2:65" s="1" customFormat="1" ht="21.75" customHeight="1">
      <c r="B130" s="136"/>
      <c r="C130" s="137" t="s">
        <v>258</v>
      </c>
      <c r="D130" s="137" t="s">
        <v>197</v>
      </c>
      <c r="E130" s="138" t="s">
        <v>2653</v>
      </c>
      <c r="F130" s="139" t="s">
        <v>2654</v>
      </c>
      <c r="G130" s="140" t="s">
        <v>2636</v>
      </c>
      <c r="H130" s="141">
        <v>2</v>
      </c>
      <c r="I130" s="142"/>
      <c r="J130" s="143">
        <f t="shared" si="0"/>
        <v>0</v>
      </c>
      <c r="K130" s="144"/>
      <c r="L130" s="31"/>
      <c r="M130" s="145" t="s">
        <v>1</v>
      </c>
      <c r="N130" s="146" t="s">
        <v>37</v>
      </c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AR130" s="149" t="s">
        <v>201</v>
      </c>
      <c r="AT130" s="149" t="s">
        <v>197</v>
      </c>
      <c r="AU130" s="149" t="s">
        <v>72</v>
      </c>
      <c r="AY130" s="16" t="s">
        <v>195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6" t="s">
        <v>79</v>
      </c>
      <c r="BK130" s="150">
        <f t="shared" si="9"/>
        <v>0</v>
      </c>
      <c r="BL130" s="16" t="s">
        <v>201</v>
      </c>
      <c r="BM130" s="149" t="s">
        <v>311</v>
      </c>
    </row>
    <row r="131" spans="2:65" s="1" customFormat="1" ht="16.5" customHeight="1">
      <c r="B131" s="136"/>
      <c r="C131" s="137" t="s">
        <v>264</v>
      </c>
      <c r="D131" s="137" t="s">
        <v>197</v>
      </c>
      <c r="E131" s="138" t="s">
        <v>2655</v>
      </c>
      <c r="F131" s="139" t="s">
        <v>2656</v>
      </c>
      <c r="G131" s="140" t="s">
        <v>1131</v>
      </c>
      <c r="H131" s="141">
        <v>4</v>
      </c>
      <c r="I131" s="142"/>
      <c r="J131" s="143">
        <f t="shared" si="0"/>
        <v>0</v>
      </c>
      <c r="K131" s="144"/>
      <c r="L131" s="31"/>
      <c r="M131" s="145" t="s">
        <v>1</v>
      </c>
      <c r="N131" s="146" t="s">
        <v>37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AR131" s="149" t="s">
        <v>201</v>
      </c>
      <c r="AT131" s="149" t="s">
        <v>197</v>
      </c>
      <c r="AU131" s="149" t="s">
        <v>72</v>
      </c>
      <c r="AY131" s="16" t="s">
        <v>195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6" t="s">
        <v>79</v>
      </c>
      <c r="BK131" s="150">
        <f t="shared" si="9"/>
        <v>0</v>
      </c>
      <c r="BL131" s="16" t="s">
        <v>201</v>
      </c>
      <c r="BM131" s="149" t="s">
        <v>320</v>
      </c>
    </row>
    <row r="132" spans="2:65" s="1" customFormat="1" ht="16.5" customHeight="1">
      <c r="B132" s="136"/>
      <c r="C132" s="137" t="s">
        <v>270</v>
      </c>
      <c r="D132" s="137" t="s">
        <v>197</v>
      </c>
      <c r="E132" s="138" t="s">
        <v>2657</v>
      </c>
      <c r="F132" s="139" t="s">
        <v>2658</v>
      </c>
      <c r="G132" s="140" t="s">
        <v>1131</v>
      </c>
      <c r="H132" s="141">
        <v>3</v>
      </c>
      <c r="I132" s="142"/>
      <c r="J132" s="143">
        <f t="shared" si="0"/>
        <v>0</v>
      </c>
      <c r="K132" s="144"/>
      <c r="L132" s="31"/>
      <c r="M132" s="145" t="s">
        <v>1</v>
      </c>
      <c r="N132" s="146" t="s">
        <v>37</v>
      </c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AR132" s="149" t="s">
        <v>201</v>
      </c>
      <c r="AT132" s="149" t="s">
        <v>197</v>
      </c>
      <c r="AU132" s="149" t="s">
        <v>72</v>
      </c>
      <c r="AY132" s="16" t="s">
        <v>195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6" t="s">
        <v>79</v>
      </c>
      <c r="BK132" s="150">
        <f t="shared" si="9"/>
        <v>0</v>
      </c>
      <c r="BL132" s="16" t="s">
        <v>201</v>
      </c>
      <c r="BM132" s="149" t="s">
        <v>330</v>
      </c>
    </row>
    <row r="133" spans="2:65" s="1" customFormat="1" ht="16.5" customHeight="1">
      <c r="B133" s="136"/>
      <c r="C133" s="137" t="s">
        <v>275</v>
      </c>
      <c r="D133" s="137" t="s">
        <v>197</v>
      </c>
      <c r="E133" s="138" t="s">
        <v>2659</v>
      </c>
      <c r="F133" s="139" t="s">
        <v>2644</v>
      </c>
      <c r="G133" s="140" t="s">
        <v>1131</v>
      </c>
      <c r="H133" s="141">
        <v>2</v>
      </c>
      <c r="I133" s="142"/>
      <c r="J133" s="143">
        <f t="shared" si="0"/>
        <v>0</v>
      </c>
      <c r="K133" s="144"/>
      <c r="L133" s="31"/>
      <c r="M133" s="145" t="s">
        <v>1</v>
      </c>
      <c r="N133" s="146" t="s">
        <v>37</v>
      </c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AR133" s="149" t="s">
        <v>201</v>
      </c>
      <c r="AT133" s="149" t="s">
        <v>197</v>
      </c>
      <c r="AU133" s="149" t="s">
        <v>72</v>
      </c>
      <c r="AY133" s="16" t="s">
        <v>195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6" t="s">
        <v>79</v>
      </c>
      <c r="BK133" s="150">
        <f t="shared" si="9"/>
        <v>0</v>
      </c>
      <c r="BL133" s="16" t="s">
        <v>201</v>
      </c>
      <c r="BM133" s="149" t="s">
        <v>342</v>
      </c>
    </row>
    <row r="134" spans="2:65" s="1" customFormat="1" ht="16.5" customHeight="1">
      <c r="B134" s="136"/>
      <c r="C134" s="137" t="s">
        <v>280</v>
      </c>
      <c r="D134" s="137" t="s">
        <v>197</v>
      </c>
      <c r="E134" s="138" t="s">
        <v>2660</v>
      </c>
      <c r="F134" s="139" t="s">
        <v>2661</v>
      </c>
      <c r="G134" s="140" t="s">
        <v>2636</v>
      </c>
      <c r="H134" s="141">
        <v>2</v>
      </c>
      <c r="I134" s="142"/>
      <c r="J134" s="143">
        <f t="shared" si="0"/>
        <v>0</v>
      </c>
      <c r="K134" s="144"/>
      <c r="L134" s="31"/>
      <c r="M134" s="145" t="s">
        <v>1</v>
      </c>
      <c r="N134" s="146" t="s">
        <v>37</v>
      </c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AR134" s="149" t="s">
        <v>201</v>
      </c>
      <c r="AT134" s="149" t="s">
        <v>197</v>
      </c>
      <c r="AU134" s="149" t="s">
        <v>72</v>
      </c>
      <c r="AY134" s="16" t="s">
        <v>195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6" t="s">
        <v>79</v>
      </c>
      <c r="BK134" s="150">
        <f t="shared" si="9"/>
        <v>0</v>
      </c>
      <c r="BL134" s="16" t="s">
        <v>201</v>
      </c>
      <c r="BM134" s="149" t="s">
        <v>353</v>
      </c>
    </row>
    <row r="135" spans="2:65" s="1" customFormat="1" ht="16.5" customHeight="1">
      <c r="B135" s="136"/>
      <c r="C135" s="137" t="s">
        <v>8</v>
      </c>
      <c r="D135" s="137" t="s">
        <v>197</v>
      </c>
      <c r="E135" s="138" t="s">
        <v>2662</v>
      </c>
      <c r="F135" s="139" t="s">
        <v>2663</v>
      </c>
      <c r="G135" s="140" t="s">
        <v>2636</v>
      </c>
      <c r="H135" s="141">
        <v>1</v>
      </c>
      <c r="I135" s="142"/>
      <c r="J135" s="143">
        <f t="shared" si="0"/>
        <v>0</v>
      </c>
      <c r="K135" s="144"/>
      <c r="L135" s="31"/>
      <c r="M135" s="145" t="s">
        <v>1</v>
      </c>
      <c r="N135" s="146" t="s">
        <v>37</v>
      </c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AR135" s="149" t="s">
        <v>201</v>
      </c>
      <c r="AT135" s="149" t="s">
        <v>197</v>
      </c>
      <c r="AU135" s="149" t="s">
        <v>72</v>
      </c>
      <c r="AY135" s="16" t="s">
        <v>195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6" t="s">
        <v>79</v>
      </c>
      <c r="BK135" s="150">
        <f t="shared" si="9"/>
        <v>0</v>
      </c>
      <c r="BL135" s="16" t="s">
        <v>201</v>
      </c>
      <c r="BM135" s="149" t="s">
        <v>364</v>
      </c>
    </row>
    <row r="136" spans="2:65" s="1" customFormat="1" ht="16.5" customHeight="1">
      <c r="B136" s="136"/>
      <c r="C136" s="137" t="s">
        <v>291</v>
      </c>
      <c r="D136" s="137" t="s">
        <v>197</v>
      </c>
      <c r="E136" s="138" t="s">
        <v>2664</v>
      </c>
      <c r="F136" s="139" t="s">
        <v>2665</v>
      </c>
      <c r="G136" s="140" t="s">
        <v>1131</v>
      </c>
      <c r="H136" s="141">
        <v>3</v>
      </c>
      <c r="I136" s="142"/>
      <c r="J136" s="143">
        <f t="shared" si="0"/>
        <v>0</v>
      </c>
      <c r="K136" s="144"/>
      <c r="L136" s="31"/>
      <c r="M136" s="145" t="s">
        <v>1</v>
      </c>
      <c r="N136" s="146" t="s">
        <v>37</v>
      </c>
      <c r="P136" s="147">
        <f t="shared" si="1"/>
        <v>0</v>
      </c>
      <c r="Q136" s="147">
        <v>0</v>
      </c>
      <c r="R136" s="147">
        <f t="shared" si="2"/>
        <v>0</v>
      </c>
      <c r="S136" s="147">
        <v>0</v>
      </c>
      <c r="T136" s="148">
        <f t="shared" si="3"/>
        <v>0</v>
      </c>
      <c r="AR136" s="149" t="s">
        <v>201</v>
      </c>
      <c r="AT136" s="149" t="s">
        <v>197</v>
      </c>
      <c r="AU136" s="149" t="s">
        <v>72</v>
      </c>
      <c r="AY136" s="16" t="s">
        <v>195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6" t="s">
        <v>79</v>
      </c>
      <c r="BK136" s="150">
        <f t="shared" si="9"/>
        <v>0</v>
      </c>
      <c r="BL136" s="16" t="s">
        <v>201</v>
      </c>
      <c r="BM136" s="149" t="s">
        <v>373</v>
      </c>
    </row>
    <row r="137" spans="2:65" s="1" customFormat="1" ht="21.75" customHeight="1">
      <c r="B137" s="136"/>
      <c r="C137" s="137" t="s">
        <v>296</v>
      </c>
      <c r="D137" s="137" t="s">
        <v>197</v>
      </c>
      <c r="E137" s="138" t="s">
        <v>2666</v>
      </c>
      <c r="F137" s="139" t="s">
        <v>2667</v>
      </c>
      <c r="G137" s="140" t="s">
        <v>2636</v>
      </c>
      <c r="H137" s="141">
        <v>1</v>
      </c>
      <c r="I137" s="142"/>
      <c r="J137" s="143">
        <f t="shared" si="0"/>
        <v>0</v>
      </c>
      <c r="K137" s="144"/>
      <c r="L137" s="31"/>
      <c r="M137" s="145" t="s">
        <v>1</v>
      </c>
      <c r="N137" s="146" t="s">
        <v>37</v>
      </c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AR137" s="149" t="s">
        <v>201</v>
      </c>
      <c r="AT137" s="149" t="s">
        <v>197</v>
      </c>
      <c r="AU137" s="149" t="s">
        <v>72</v>
      </c>
      <c r="AY137" s="16" t="s">
        <v>195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6" t="s">
        <v>79</v>
      </c>
      <c r="BK137" s="150">
        <f t="shared" si="9"/>
        <v>0</v>
      </c>
      <c r="BL137" s="16" t="s">
        <v>201</v>
      </c>
      <c r="BM137" s="149" t="s">
        <v>384</v>
      </c>
    </row>
    <row r="138" spans="2:65" s="1" customFormat="1" ht="21.75" customHeight="1">
      <c r="B138" s="136"/>
      <c r="C138" s="137" t="s">
        <v>301</v>
      </c>
      <c r="D138" s="137" t="s">
        <v>197</v>
      </c>
      <c r="E138" s="138" t="s">
        <v>2668</v>
      </c>
      <c r="F138" s="139" t="s">
        <v>2669</v>
      </c>
      <c r="G138" s="140" t="s">
        <v>2636</v>
      </c>
      <c r="H138" s="141">
        <v>2</v>
      </c>
      <c r="I138" s="142"/>
      <c r="J138" s="143">
        <f t="shared" si="0"/>
        <v>0</v>
      </c>
      <c r="K138" s="144"/>
      <c r="L138" s="31"/>
      <c r="M138" s="145" t="s">
        <v>1</v>
      </c>
      <c r="N138" s="146" t="s">
        <v>37</v>
      </c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AR138" s="149" t="s">
        <v>201</v>
      </c>
      <c r="AT138" s="149" t="s">
        <v>197</v>
      </c>
      <c r="AU138" s="149" t="s">
        <v>72</v>
      </c>
      <c r="AY138" s="16" t="s">
        <v>195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6" t="s">
        <v>79</v>
      </c>
      <c r="BK138" s="150">
        <f t="shared" si="9"/>
        <v>0</v>
      </c>
      <c r="BL138" s="16" t="s">
        <v>201</v>
      </c>
      <c r="BM138" s="149" t="s">
        <v>395</v>
      </c>
    </row>
    <row r="139" spans="2:65" s="1" customFormat="1" ht="21.75" customHeight="1">
      <c r="B139" s="136"/>
      <c r="C139" s="137" t="s">
        <v>306</v>
      </c>
      <c r="D139" s="137" t="s">
        <v>197</v>
      </c>
      <c r="E139" s="138" t="s">
        <v>2670</v>
      </c>
      <c r="F139" s="139" t="s">
        <v>2669</v>
      </c>
      <c r="G139" s="140" t="s">
        <v>2636</v>
      </c>
      <c r="H139" s="141">
        <v>2</v>
      </c>
      <c r="I139" s="142"/>
      <c r="J139" s="143">
        <f t="shared" si="0"/>
        <v>0</v>
      </c>
      <c r="K139" s="144"/>
      <c r="L139" s="31"/>
      <c r="M139" s="145" t="s">
        <v>1</v>
      </c>
      <c r="N139" s="146" t="s">
        <v>37</v>
      </c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AR139" s="149" t="s">
        <v>201</v>
      </c>
      <c r="AT139" s="149" t="s">
        <v>197</v>
      </c>
      <c r="AU139" s="149" t="s">
        <v>72</v>
      </c>
      <c r="AY139" s="16" t="s">
        <v>195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6" t="s">
        <v>79</v>
      </c>
      <c r="BK139" s="150">
        <f t="shared" si="9"/>
        <v>0</v>
      </c>
      <c r="BL139" s="16" t="s">
        <v>201</v>
      </c>
      <c r="BM139" s="149" t="s">
        <v>406</v>
      </c>
    </row>
    <row r="140" spans="2:65" s="1" customFormat="1" ht="16.5" customHeight="1">
      <c r="B140" s="136"/>
      <c r="C140" s="137" t="s">
        <v>311</v>
      </c>
      <c r="D140" s="137" t="s">
        <v>197</v>
      </c>
      <c r="E140" s="138" t="s">
        <v>2671</v>
      </c>
      <c r="F140" s="139" t="s">
        <v>2672</v>
      </c>
      <c r="G140" s="140" t="s">
        <v>2636</v>
      </c>
      <c r="H140" s="141">
        <v>1</v>
      </c>
      <c r="I140" s="142"/>
      <c r="J140" s="143">
        <f t="shared" si="0"/>
        <v>0</v>
      </c>
      <c r="K140" s="144"/>
      <c r="L140" s="31"/>
      <c r="M140" s="145" t="s">
        <v>1</v>
      </c>
      <c r="N140" s="146" t="s">
        <v>37</v>
      </c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AR140" s="149" t="s">
        <v>201</v>
      </c>
      <c r="AT140" s="149" t="s">
        <v>197</v>
      </c>
      <c r="AU140" s="149" t="s">
        <v>72</v>
      </c>
      <c r="AY140" s="16" t="s">
        <v>195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6" t="s">
        <v>79</v>
      </c>
      <c r="BK140" s="150">
        <f t="shared" si="9"/>
        <v>0</v>
      </c>
      <c r="BL140" s="16" t="s">
        <v>201</v>
      </c>
      <c r="BM140" s="149" t="s">
        <v>417</v>
      </c>
    </row>
    <row r="141" spans="2:65" s="1" customFormat="1" ht="16.5" customHeight="1">
      <c r="B141" s="136"/>
      <c r="C141" s="137" t="s">
        <v>7</v>
      </c>
      <c r="D141" s="137" t="s">
        <v>197</v>
      </c>
      <c r="E141" s="138" t="s">
        <v>2673</v>
      </c>
      <c r="F141" s="139" t="s">
        <v>2658</v>
      </c>
      <c r="G141" s="140" t="s">
        <v>1131</v>
      </c>
      <c r="H141" s="141">
        <v>1</v>
      </c>
      <c r="I141" s="142"/>
      <c r="J141" s="143">
        <f t="shared" si="0"/>
        <v>0</v>
      </c>
      <c r="K141" s="144"/>
      <c r="L141" s="31"/>
      <c r="M141" s="145" t="s">
        <v>1</v>
      </c>
      <c r="N141" s="146" t="s">
        <v>37</v>
      </c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AR141" s="149" t="s">
        <v>201</v>
      </c>
      <c r="AT141" s="149" t="s">
        <v>197</v>
      </c>
      <c r="AU141" s="149" t="s">
        <v>72</v>
      </c>
      <c r="AY141" s="16" t="s">
        <v>195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6" t="s">
        <v>79</v>
      </c>
      <c r="BK141" s="150">
        <f t="shared" si="9"/>
        <v>0</v>
      </c>
      <c r="BL141" s="16" t="s">
        <v>201</v>
      </c>
      <c r="BM141" s="149" t="s">
        <v>432</v>
      </c>
    </row>
    <row r="142" spans="2:65" s="1" customFormat="1" ht="16.5" customHeight="1">
      <c r="B142" s="136"/>
      <c r="C142" s="137" t="s">
        <v>320</v>
      </c>
      <c r="D142" s="137" t="s">
        <v>197</v>
      </c>
      <c r="E142" s="138" t="s">
        <v>2674</v>
      </c>
      <c r="F142" s="139" t="s">
        <v>2675</v>
      </c>
      <c r="G142" s="140" t="s">
        <v>1131</v>
      </c>
      <c r="H142" s="141">
        <v>1</v>
      </c>
      <c r="I142" s="142"/>
      <c r="J142" s="143">
        <f t="shared" si="0"/>
        <v>0</v>
      </c>
      <c r="K142" s="144"/>
      <c r="L142" s="31"/>
      <c r="M142" s="145" t="s">
        <v>1</v>
      </c>
      <c r="N142" s="146" t="s">
        <v>37</v>
      </c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AR142" s="149" t="s">
        <v>201</v>
      </c>
      <c r="AT142" s="149" t="s">
        <v>197</v>
      </c>
      <c r="AU142" s="149" t="s">
        <v>72</v>
      </c>
      <c r="AY142" s="16" t="s">
        <v>195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6" t="s">
        <v>79</v>
      </c>
      <c r="BK142" s="150">
        <f t="shared" si="9"/>
        <v>0</v>
      </c>
      <c r="BL142" s="16" t="s">
        <v>201</v>
      </c>
      <c r="BM142" s="149" t="s">
        <v>442</v>
      </c>
    </row>
    <row r="143" spans="2:65" s="1" customFormat="1" ht="16.5" customHeight="1">
      <c r="B143" s="136"/>
      <c r="C143" s="137" t="s">
        <v>325</v>
      </c>
      <c r="D143" s="137" t="s">
        <v>197</v>
      </c>
      <c r="E143" s="138" t="s">
        <v>2676</v>
      </c>
      <c r="F143" s="139" t="s">
        <v>2644</v>
      </c>
      <c r="G143" s="140" t="s">
        <v>1131</v>
      </c>
      <c r="H143" s="141">
        <v>1</v>
      </c>
      <c r="I143" s="142"/>
      <c r="J143" s="143">
        <f t="shared" si="0"/>
        <v>0</v>
      </c>
      <c r="K143" s="144"/>
      <c r="L143" s="31"/>
      <c r="M143" s="145" t="s">
        <v>1</v>
      </c>
      <c r="N143" s="146" t="s">
        <v>37</v>
      </c>
      <c r="P143" s="147">
        <f t="shared" si="1"/>
        <v>0</v>
      </c>
      <c r="Q143" s="147">
        <v>0</v>
      </c>
      <c r="R143" s="147">
        <f t="shared" si="2"/>
        <v>0</v>
      </c>
      <c r="S143" s="147">
        <v>0</v>
      </c>
      <c r="T143" s="148">
        <f t="shared" si="3"/>
        <v>0</v>
      </c>
      <c r="AR143" s="149" t="s">
        <v>201</v>
      </c>
      <c r="AT143" s="149" t="s">
        <v>197</v>
      </c>
      <c r="AU143" s="149" t="s">
        <v>72</v>
      </c>
      <c r="AY143" s="16" t="s">
        <v>195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6" t="s">
        <v>79</v>
      </c>
      <c r="BK143" s="150">
        <f t="shared" si="9"/>
        <v>0</v>
      </c>
      <c r="BL143" s="16" t="s">
        <v>201</v>
      </c>
      <c r="BM143" s="149" t="s">
        <v>452</v>
      </c>
    </row>
    <row r="144" spans="2:65" s="1" customFormat="1" ht="16.5" customHeight="1">
      <c r="B144" s="136"/>
      <c r="C144" s="137" t="s">
        <v>330</v>
      </c>
      <c r="D144" s="137" t="s">
        <v>197</v>
      </c>
      <c r="E144" s="138" t="s">
        <v>2677</v>
      </c>
      <c r="F144" s="139" t="s">
        <v>2678</v>
      </c>
      <c r="G144" s="140" t="s">
        <v>1131</v>
      </c>
      <c r="H144" s="141">
        <v>1</v>
      </c>
      <c r="I144" s="142"/>
      <c r="J144" s="143">
        <f t="shared" si="0"/>
        <v>0</v>
      </c>
      <c r="K144" s="144"/>
      <c r="L144" s="31"/>
      <c r="M144" s="145" t="s">
        <v>1</v>
      </c>
      <c r="N144" s="146" t="s">
        <v>37</v>
      </c>
      <c r="P144" s="147">
        <f t="shared" si="1"/>
        <v>0</v>
      </c>
      <c r="Q144" s="147">
        <v>0</v>
      </c>
      <c r="R144" s="147">
        <f t="shared" si="2"/>
        <v>0</v>
      </c>
      <c r="S144" s="147">
        <v>0</v>
      </c>
      <c r="T144" s="148">
        <f t="shared" si="3"/>
        <v>0</v>
      </c>
      <c r="AR144" s="149" t="s">
        <v>201</v>
      </c>
      <c r="AT144" s="149" t="s">
        <v>197</v>
      </c>
      <c r="AU144" s="149" t="s">
        <v>72</v>
      </c>
      <c r="AY144" s="16" t="s">
        <v>195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6" t="s">
        <v>79</v>
      </c>
      <c r="BK144" s="150">
        <f t="shared" si="9"/>
        <v>0</v>
      </c>
      <c r="BL144" s="16" t="s">
        <v>201</v>
      </c>
      <c r="BM144" s="149" t="s">
        <v>462</v>
      </c>
    </row>
    <row r="145" spans="2:65" s="1" customFormat="1" ht="16.5" customHeight="1">
      <c r="B145" s="136"/>
      <c r="C145" s="137" t="s">
        <v>335</v>
      </c>
      <c r="D145" s="137" t="s">
        <v>197</v>
      </c>
      <c r="E145" s="138" t="s">
        <v>2679</v>
      </c>
      <c r="F145" s="139" t="s">
        <v>2680</v>
      </c>
      <c r="G145" s="140" t="s">
        <v>2636</v>
      </c>
      <c r="H145" s="141">
        <v>1</v>
      </c>
      <c r="I145" s="142"/>
      <c r="J145" s="143">
        <f t="shared" si="0"/>
        <v>0</v>
      </c>
      <c r="K145" s="144"/>
      <c r="L145" s="31"/>
      <c r="M145" s="145" t="s">
        <v>1</v>
      </c>
      <c r="N145" s="146" t="s">
        <v>37</v>
      </c>
      <c r="P145" s="147">
        <f t="shared" si="1"/>
        <v>0</v>
      </c>
      <c r="Q145" s="147">
        <v>0</v>
      </c>
      <c r="R145" s="147">
        <f t="shared" si="2"/>
        <v>0</v>
      </c>
      <c r="S145" s="147">
        <v>0</v>
      </c>
      <c r="T145" s="148">
        <f t="shared" si="3"/>
        <v>0</v>
      </c>
      <c r="AR145" s="149" t="s">
        <v>201</v>
      </c>
      <c r="AT145" s="149" t="s">
        <v>197</v>
      </c>
      <c r="AU145" s="149" t="s">
        <v>72</v>
      </c>
      <c r="AY145" s="16" t="s">
        <v>195</v>
      </c>
      <c r="BE145" s="150">
        <f t="shared" si="4"/>
        <v>0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16" t="s">
        <v>79</v>
      </c>
      <c r="BK145" s="150">
        <f t="shared" si="9"/>
        <v>0</v>
      </c>
      <c r="BL145" s="16" t="s">
        <v>201</v>
      </c>
      <c r="BM145" s="149" t="s">
        <v>474</v>
      </c>
    </row>
    <row r="146" spans="2:65" s="1" customFormat="1" ht="16.5" customHeight="1">
      <c r="B146" s="136"/>
      <c r="C146" s="137" t="s">
        <v>342</v>
      </c>
      <c r="D146" s="137" t="s">
        <v>197</v>
      </c>
      <c r="E146" s="138" t="s">
        <v>2681</v>
      </c>
      <c r="F146" s="139" t="s">
        <v>2682</v>
      </c>
      <c r="G146" s="140" t="s">
        <v>2636</v>
      </c>
      <c r="H146" s="141">
        <v>1</v>
      </c>
      <c r="I146" s="142"/>
      <c r="J146" s="143">
        <f t="shared" si="0"/>
        <v>0</v>
      </c>
      <c r="K146" s="144"/>
      <c r="L146" s="31"/>
      <c r="M146" s="145" t="s">
        <v>1</v>
      </c>
      <c r="N146" s="146" t="s">
        <v>37</v>
      </c>
      <c r="P146" s="147">
        <f t="shared" si="1"/>
        <v>0</v>
      </c>
      <c r="Q146" s="147">
        <v>0</v>
      </c>
      <c r="R146" s="147">
        <f t="shared" si="2"/>
        <v>0</v>
      </c>
      <c r="S146" s="147">
        <v>0</v>
      </c>
      <c r="T146" s="148">
        <f t="shared" si="3"/>
        <v>0</v>
      </c>
      <c r="AR146" s="149" t="s">
        <v>201</v>
      </c>
      <c r="AT146" s="149" t="s">
        <v>197</v>
      </c>
      <c r="AU146" s="149" t="s">
        <v>72</v>
      </c>
      <c r="AY146" s="16" t="s">
        <v>195</v>
      </c>
      <c r="BE146" s="150">
        <f t="shared" si="4"/>
        <v>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16" t="s">
        <v>79</v>
      </c>
      <c r="BK146" s="150">
        <f t="shared" si="9"/>
        <v>0</v>
      </c>
      <c r="BL146" s="16" t="s">
        <v>201</v>
      </c>
      <c r="BM146" s="149" t="s">
        <v>138</v>
      </c>
    </row>
    <row r="147" spans="2:65" s="1" customFormat="1" ht="16.5" customHeight="1">
      <c r="B147" s="136"/>
      <c r="C147" s="137" t="s">
        <v>348</v>
      </c>
      <c r="D147" s="137" t="s">
        <v>197</v>
      </c>
      <c r="E147" s="138" t="s">
        <v>2683</v>
      </c>
      <c r="F147" s="139" t="s">
        <v>2684</v>
      </c>
      <c r="G147" s="140" t="s">
        <v>1131</v>
      </c>
      <c r="H147" s="141">
        <v>1</v>
      </c>
      <c r="I147" s="142"/>
      <c r="J147" s="143">
        <f t="shared" si="0"/>
        <v>0</v>
      </c>
      <c r="K147" s="144"/>
      <c r="L147" s="31"/>
      <c r="M147" s="145" t="s">
        <v>1</v>
      </c>
      <c r="N147" s="146" t="s">
        <v>37</v>
      </c>
      <c r="P147" s="147">
        <f t="shared" si="1"/>
        <v>0</v>
      </c>
      <c r="Q147" s="147">
        <v>0</v>
      </c>
      <c r="R147" s="147">
        <f t="shared" si="2"/>
        <v>0</v>
      </c>
      <c r="S147" s="147">
        <v>0</v>
      </c>
      <c r="T147" s="148">
        <f t="shared" si="3"/>
        <v>0</v>
      </c>
      <c r="AR147" s="149" t="s">
        <v>201</v>
      </c>
      <c r="AT147" s="149" t="s">
        <v>197</v>
      </c>
      <c r="AU147" s="149" t="s">
        <v>72</v>
      </c>
      <c r="AY147" s="16" t="s">
        <v>195</v>
      </c>
      <c r="BE147" s="150">
        <f t="shared" si="4"/>
        <v>0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6" t="s">
        <v>79</v>
      </c>
      <c r="BK147" s="150">
        <f t="shared" si="9"/>
        <v>0</v>
      </c>
      <c r="BL147" s="16" t="s">
        <v>201</v>
      </c>
      <c r="BM147" s="149" t="s">
        <v>493</v>
      </c>
    </row>
    <row r="148" spans="2:65" s="1" customFormat="1" ht="16.5" customHeight="1">
      <c r="B148" s="136"/>
      <c r="C148" s="137" t="s">
        <v>353</v>
      </c>
      <c r="D148" s="137" t="s">
        <v>197</v>
      </c>
      <c r="E148" s="138" t="s">
        <v>2685</v>
      </c>
      <c r="F148" s="139" t="s">
        <v>2686</v>
      </c>
      <c r="G148" s="140" t="s">
        <v>2636</v>
      </c>
      <c r="H148" s="141">
        <v>2</v>
      </c>
      <c r="I148" s="142"/>
      <c r="J148" s="143">
        <f t="shared" si="0"/>
        <v>0</v>
      </c>
      <c r="K148" s="144"/>
      <c r="L148" s="31"/>
      <c r="M148" s="145" t="s">
        <v>1</v>
      </c>
      <c r="N148" s="146" t="s">
        <v>37</v>
      </c>
      <c r="P148" s="147">
        <f t="shared" si="1"/>
        <v>0</v>
      </c>
      <c r="Q148" s="147">
        <v>0</v>
      </c>
      <c r="R148" s="147">
        <f t="shared" si="2"/>
        <v>0</v>
      </c>
      <c r="S148" s="147">
        <v>0</v>
      </c>
      <c r="T148" s="148">
        <f t="shared" si="3"/>
        <v>0</v>
      </c>
      <c r="AR148" s="149" t="s">
        <v>201</v>
      </c>
      <c r="AT148" s="149" t="s">
        <v>197</v>
      </c>
      <c r="AU148" s="149" t="s">
        <v>72</v>
      </c>
      <c r="AY148" s="16" t="s">
        <v>195</v>
      </c>
      <c r="BE148" s="150">
        <f t="shared" si="4"/>
        <v>0</v>
      </c>
      <c r="BF148" s="150">
        <f t="shared" si="5"/>
        <v>0</v>
      </c>
      <c r="BG148" s="150">
        <f t="shared" si="6"/>
        <v>0</v>
      </c>
      <c r="BH148" s="150">
        <f t="shared" si="7"/>
        <v>0</v>
      </c>
      <c r="BI148" s="150">
        <f t="shared" si="8"/>
        <v>0</v>
      </c>
      <c r="BJ148" s="16" t="s">
        <v>79</v>
      </c>
      <c r="BK148" s="150">
        <f t="shared" si="9"/>
        <v>0</v>
      </c>
      <c r="BL148" s="16" t="s">
        <v>201</v>
      </c>
      <c r="BM148" s="149" t="s">
        <v>504</v>
      </c>
    </row>
    <row r="149" spans="2:65" s="1" customFormat="1" ht="16.5" customHeight="1">
      <c r="B149" s="136"/>
      <c r="C149" s="137" t="s">
        <v>358</v>
      </c>
      <c r="D149" s="137" t="s">
        <v>197</v>
      </c>
      <c r="E149" s="138" t="s">
        <v>2687</v>
      </c>
      <c r="F149" s="139" t="s">
        <v>2688</v>
      </c>
      <c r="G149" s="140" t="s">
        <v>2636</v>
      </c>
      <c r="H149" s="141">
        <v>1</v>
      </c>
      <c r="I149" s="142"/>
      <c r="J149" s="143">
        <f t="shared" si="0"/>
        <v>0</v>
      </c>
      <c r="K149" s="144"/>
      <c r="L149" s="31"/>
      <c r="M149" s="145" t="s">
        <v>1</v>
      </c>
      <c r="N149" s="146" t="s">
        <v>37</v>
      </c>
      <c r="P149" s="147">
        <f t="shared" si="1"/>
        <v>0</v>
      </c>
      <c r="Q149" s="147">
        <v>0</v>
      </c>
      <c r="R149" s="147">
        <f t="shared" si="2"/>
        <v>0</v>
      </c>
      <c r="S149" s="147">
        <v>0</v>
      </c>
      <c r="T149" s="148">
        <f t="shared" si="3"/>
        <v>0</v>
      </c>
      <c r="AR149" s="149" t="s">
        <v>201</v>
      </c>
      <c r="AT149" s="149" t="s">
        <v>197</v>
      </c>
      <c r="AU149" s="149" t="s">
        <v>72</v>
      </c>
      <c r="AY149" s="16" t="s">
        <v>195</v>
      </c>
      <c r="BE149" s="150">
        <f t="shared" si="4"/>
        <v>0</v>
      </c>
      <c r="BF149" s="150">
        <f t="shared" si="5"/>
        <v>0</v>
      </c>
      <c r="BG149" s="150">
        <f t="shared" si="6"/>
        <v>0</v>
      </c>
      <c r="BH149" s="150">
        <f t="shared" si="7"/>
        <v>0</v>
      </c>
      <c r="BI149" s="150">
        <f t="shared" si="8"/>
        <v>0</v>
      </c>
      <c r="BJ149" s="16" t="s">
        <v>79</v>
      </c>
      <c r="BK149" s="150">
        <f t="shared" si="9"/>
        <v>0</v>
      </c>
      <c r="BL149" s="16" t="s">
        <v>201</v>
      </c>
      <c r="BM149" s="149" t="s">
        <v>513</v>
      </c>
    </row>
    <row r="150" spans="2:65" s="1" customFormat="1" ht="16.5" customHeight="1">
      <c r="B150" s="136"/>
      <c r="C150" s="137" t="s">
        <v>364</v>
      </c>
      <c r="D150" s="137" t="s">
        <v>197</v>
      </c>
      <c r="E150" s="138" t="s">
        <v>2689</v>
      </c>
      <c r="F150" s="139" t="s">
        <v>2690</v>
      </c>
      <c r="G150" s="140" t="s">
        <v>2636</v>
      </c>
      <c r="H150" s="141">
        <v>1</v>
      </c>
      <c r="I150" s="142"/>
      <c r="J150" s="143">
        <f t="shared" si="0"/>
        <v>0</v>
      </c>
      <c r="K150" s="144"/>
      <c r="L150" s="31"/>
      <c r="M150" s="187" t="s">
        <v>1</v>
      </c>
      <c r="N150" s="188" t="s">
        <v>37</v>
      </c>
      <c r="O150" s="189"/>
      <c r="P150" s="190">
        <f t="shared" si="1"/>
        <v>0</v>
      </c>
      <c r="Q150" s="190">
        <v>0</v>
      </c>
      <c r="R150" s="190">
        <f t="shared" si="2"/>
        <v>0</v>
      </c>
      <c r="S150" s="190">
        <v>0</v>
      </c>
      <c r="T150" s="191">
        <f t="shared" si="3"/>
        <v>0</v>
      </c>
      <c r="AR150" s="149" t="s">
        <v>201</v>
      </c>
      <c r="AT150" s="149" t="s">
        <v>197</v>
      </c>
      <c r="AU150" s="149" t="s">
        <v>72</v>
      </c>
      <c r="AY150" s="16" t="s">
        <v>195</v>
      </c>
      <c r="BE150" s="150">
        <f t="shared" si="4"/>
        <v>0</v>
      </c>
      <c r="BF150" s="150">
        <f t="shared" si="5"/>
        <v>0</v>
      </c>
      <c r="BG150" s="150">
        <f t="shared" si="6"/>
        <v>0</v>
      </c>
      <c r="BH150" s="150">
        <f t="shared" si="7"/>
        <v>0</v>
      </c>
      <c r="BI150" s="150">
        <f t="shared" si="8"/>
        <v>0</v>
      </c>
      <c r="BJ150" s="16" t="s">
        <v>79</v>
      </c>
      <c r="BK150" s="150">
        <f t="shared" si="9"/>
        <v>0</v>
      </c>
      <c r="BL150" s="16" t="s">
        <v>201</v>
      </c>
      <c r="BM150" s="149" t="s">
        <v>522</v>
      </c>
    </row>
    <row r="151" spans="2:12" s="1" customFormat="1" ht="6.95" customHeight="1">
      <c r="B151" s="43"/>
      <c r="C151" s="44"/>
      <c r="D151" s="44"/>
      <c r="E151" s="44"/>
      <c r="F151" s="44"/>
      <c r="G151" s="44"/>
      <c r="H151" s="44"/>
      <c r="I151" s="44"/>
      <c r="J151" s="44"/>
      <c r="K151" s="44"/>
      <c r="L151" s="31"/>
    </row>
  </sheetData>
  <autoFilter ref="C119:K150"/>
  <mergeCells count="12">
    <mergeCell ref="E112:H112"/>
    <mergeCell ref="L2:V2"/>
    <mergeCell ref="E85:H85"/>
    <mergeCell ref="E87:H87"/>
    <mergeCell ref="E89:H89"/>
    <mergeCell ref="E108:H108"/>
    <mergeCell ref="E110:H11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M2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137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147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7" t="str">
        <f>'Rekapitulace stavby'!K6</f>
        <v>Kanalizace a ČOV v obci Rpety</v>
      </c>
      <c r="F7" s="238"/>
      <c r="G7" s="238"/>
      <c r="H7" s="238"/>
      <c r="L7" s="19"/>
    </row>
    <row r="8" spans="2:12" ht="12" customHeight="1">
      <c r="B8" s="19"/>
      <c r="D8" s="26" t="s">
        <v>148</v>
      </c>
      <c r="L8" s="19"/>
    </row>
    <row r="9" spans="2:12" s="1" customFormat="1" ht="16.5" customHeight="1">
      <c r="B9" s="31"/>
      <c r="E9" s="237" t="s">
        <v>2632</v>
      </c>
      <c r="F9" s="239"/>
      <c r="G9" s="239"/>
      <c r="H9" s="239"/>
      <c r="L9" s="31"/>
    </row>
    <row r="10" spans="2:12" s="1" customFormat="1" ht="12" customHeight="1">
      <c r="B10" s="31"/>
      <c r="D10" s="26" t="s">
        <v>150</v>
      </c>
      <c r="L10" s="31"/>
    </row>
    <row r="11" spans="2:12" s="1" customFormat="1" ht="16.5" customHeight="1">
      <c r="B11" s="31"/>
      <c r="E11" s="233" t="s">
        <v>2691</v>
      </c>
      <c r="F11" s="239"/>
      <c r="G11" s="239"/>
      <c r="H11" s="239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>
        <f>'Rekapitulace stavby'!AN8</f>
        <v>45110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23</v>
      </c>
      <c r="I16" s="26" t="s">
        <v>24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 xml:space="preserve"> </v>
      </c>
      <c r="I17" s="26" t="s">
        <v>25</v>
      </c>
      <c r="J17" s="24" t="str">
        <f>IF('Rekapitulace stavby'!AN11="","",'Rekapitulace stavby'!AN11)</f>
        <v/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26</v>
      </c>
      <c r="I19" s="26" t="s">
        <v>24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40" t="str">
        <f>'Rekapitulace stavby'!E14</f>
        <v>Vyplň údaj</v>
      </c>
      <c r="F20" s="224"/>
      <c r="G20" s="224"/>
      <c r="H20" s="224"/>
      <c r="I20" s="26" t="s">
        <v>25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28</v>
      </c>
      <c r="I22" s="26" t="s">
        <v>24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 xml:space="preserve"> </v>
      </c>
      <c r="I23" s="26" t="s">
        <v>25</v>
      </c>
      <c r="J23" s="24" t="str">
        <f>IF('Rekapitulace stavby'!AN17="","",'Rekapitulace stavby'!AN17)</f>
        <v/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30</v>
      </c>
      <c r="I25" s="26" t="s">
        <v>24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25</v>
      </c>
      <c r="J26" s="24" t="str">
        <f>IF('Rekapitulace stavby'!AN20="","",'Rekapitulace stavby'!AN20)</f>
        <v/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31</v>
      </c>
      <c r="L28" s="31"/>
    </row>
    <row r="29" spans="2:12" s="7" customFormat="1" ht="16.5" customHeight="1">
      <c r="B29" s="93"/>
      <c r="E29" s="228" t="s">
        <v>1</v>
      </c>
      <c r="F29" s="228"/>
      <c r="G29" s="228"/>
      <c r="H29" s="22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32</v>
      </c>
      <c r="J32" s="65">
        <f>ROUND(J124,2)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34</v>
      </c>
      <c r="I34" s="34" t="s">
        <v>33</v>
      </c>
      <c r="J34" s="34" t="s">
        <v>35</v>
      </c>
      <c r="L34" s="31"/>
    </row>
    <row r="35" spans="2:12" s="1" customFormat="1" ht="14.45" customHeight="1">
      <c r="B35" s="31"/>
      <c r="D35" s="54" t="s">
        <v>36</v>
      </c>
      <c r="E35" s="26" t="s">
        <v>37</v>
      </c>
      <c r="F35" s="84">
        <f>ROUND((SUM(BE124:BE201)),2)</f>
        <v>0</v>
      </c>
      <c r="I35" s="95">
        <v>0.21</v>
      </c>
      <c r="J35" s="84">
        <f>ROUND(((SUM(BE124:BE201))*I35),2)</f>
        <v>0</v>
      </c>
      <c r="L35" s="31"/>
    </row>
    <row r="36" spans="2:12" s="1" customFormat="1" ht="14.45" customHeight="1">
      <c r="B36" s="31"/>
      <c r="E36" s="26" t="s">
        <v>38</v>
      </c>
      <c r="F36" s="84">
        <f>ROUND((SUM(BF124:BF201)),2)</f>
        <v>0</v>
      </c>
      <c r="I36" s="95">
        <v>0.15</v>
      </c>
      <c r="J36" s="84">
        <f>ROUND(((SUM(BF124:BF201))*I36),2)</f>
        <v>0</v>
      </c>
      <c r="L36" s="31"/>
    </row>
    <row r="37" spans="2:12" s="1" customFormat="1" ht="14.45" customHeight="1" hidden="1">
      <c r="B37" s="31"/>
      <c r="E37" s="26" t="s">
        <v>39</v>
      </c>
      <c r="F37" s="84">
        <f>ROUND((SUM(BG124:BG201)),2)</f>
        <v>0</v>
      </c>
      <c r="I37" s="95">
        <v>0.21</v>
      </c>
      <c r="J37" s="84">
        <f>0</f>
        <v>0</v>
      </c>
      <c r="L37" s="31"/>
    </row>
    <row r="38" spans="2:12" s="1" customFormat="1" ht="14.45" customHeight="1" hidden="1">
      <c r="B38" s="31"/>
      <c r="E38" s="26" t="s">
        <v>40</v>
      </c>
      <c r="F38" s="84">
        <f>ROUND((SUM(BH124:BH201)),2)</f>
        <v>0</v>
      </c>
      <c r="I38" s="95">
        <v>0.15</v>
      </c>
      <c r="J38" s="84">
        <f>0</f>
        <v>0</v>
      </c>
      <c r="L38" s="31"/>
    </row>
    <row r="39" spans="2:12" s="1" customFormat="1" ht="14.45" customHeight="1" hidden="1">
      <c r="B39" s="31"/>
      <c r="E39" s="26" t="s">
        <v>41</v>
      </c>
      <c r="F39" s="84">
        <f>ROUND((SUM(BI124:BI201)),2)</f>
        <v>0</v>
      </c>
      <c r="I39" s="95">
        <v>0</v>
      </c>
      <c r="J39" s="84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42</v>
      </c>
      <c r="E41" s="56"/>
      <c r="F41" s="56"/>
      <c r="G41" s="98" t="s">
        <v>43</v>
      </c>
      <c r="H41" s="99" t="s">
        <v>44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47</v>
      </c>
      <c r="E61" s="33"/>
      <c r="F61" s="102" t="s">
        <v>48</v>
      </c>
      <c r="G61" s="42" t="s">
        <v>47</v>
      </c>
      <c r="H61" s="33"/>
      <c r="I61" s="33"/>
      <c r="J61" s="103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47</v>
      </c>
      <c r="E76" s="33"/>
      <c r="F76" s="102" t="s">
        <v>48</v>
      </c>
      <c r="G76" s="42" t="s">
        <v>47</v>
      </c>
      <c r="H76" s="33"/>
      <c r="I76" s="33"/>
      <c r="J76" s="103" t="s">
        <v>48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154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7" t="str">
        <f>E7</f>
        <v>Kanalizace a ČOV v obci Rpety</v>
      </c>
      <c r="F85" s="238"/>
      <c r="G85" s="238"/>
      <c r="H85" s="238"/>
      <c r="L85" s="31"/>
    </row>
    <row r="86" spans="2:12" ht="12" customHeight="1">
      <c r="B86" s="19"/>
      <c r="C86" s="26" t="s">
        <v>148</v>
      </c>
      <c r="L86" s="19"/>
    </row>
    <row r="87" spans="2:12" s="1" customFormat="1" ht="16.5" customHeight="1">
      <c r="B87" s="31"/>
      <c r="E87" s="237" t="s">
        <v>2632</v>
      </c>
      <c r="F87" s="239"/>
      <c r="G87" s="239"/>
      <c r="H87" s="239"/>
      <c r="L87" s="31"/>
    </row>
    <row r="88" spans="2:12" s="1" customFormat="1" ht="12" customHeight="1">
      <c r="B88" s="31"/>
      <c r="C88" s="26" t="s">
        <v>150</v>
      </c>
      <c r="L88" s="31"/>
    </row>
    <row r="89" spans="2:12" s="1" customFormat="1" ht="16.5" customHeight="1">
      <c r="B89" s="31"/>
      <c r="E89" s="233" t="str">
        <f>E11</f>
        <v>01.2 - PS 01.2 Elektrotechnologie, MaR</v>
      </c>
      <c r="F89" s="239"/>
      <c r="G89" s="239"/>
      <c r="H89" s="239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 xml:space="preserve"> </v>
      </c>
      <c r="I91" s="26" t="s">
        <v>22</v>
      </c>
      <c r="J91" s="51">
        <f>IF(J14="","",J14)</f>
        <v>45110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23</v>
      </c>
      <c r="F93" s="24" t="str">
        <f>E17</f>
        <v xml:space="preserve"> </v>
      </c>
      <c r="I93" s="26" t="s">
        <v>28</v>
      </c>
      <c r="J93" s="29" t="str">
        <f>E23</f>
        <v xml:space="preserve"> </v>
      </c>
      <c r="L93" s="31"/>
    </row>
    <row r="94" spans="2:12" s="1" customFormat="1" ht="15.2" customHeight="1">
      <c r="B94" s="31"/>
      <c r="C94" s="26" t="s">
        <v>26</v>
      </c>
      <c r="F94" s="24" t="str">
        <f>IF(E20="","",E20)</f>
        <v>Vyplň údaj</v>
      </c>
      <c r="I94" s="26" t="s">
        <v>30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155</v>
      </c>
      <c r="D96" s="96"/>
      <c r="E96" s="96"/>
      <c r="F96" s="96"/>
      <c r="G96" s="96"/>
      <c r="H96" s="96"/>
      <c r="I96" s="96"/>
      <c r="J96" s="105" t="s">
        <v>156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157</v>
      </c>
      <c r="J98" s="65">
        <f>J124</f>
        <v>0</v>
      </c>
      <c r="L98" s="31"/>
      <c r="AU98" s="16" t="s">
        <v>158</v>
      </c>
    </row>
    <row r="99" spans="2:12" s="8" customFormat="1" ht="24.95" customHeight="1">
      <c r="B99" s="107"/>
      <c r="D99" s="108" t="s">
        <v>1123</v>
      </c>
      <c r="E99" s="109"/>
      <c r="F99" s="109"/>
      <c r="G99" s="109"/>
      <c r="H99" s="109"/>
      <c r="I99" s="109"/>
      <c r="J99" s="110">
        <f>J125</f>
        <v>0</v>
      </c>
      <c r="L99" s="107"/>
    </row>
    <row r="100" spans="2:12" s="8" customFormat="1" ht="24.95" customHeight="1">
      <c r="B100" s="107"/>
      <c r="D100" s="108" t="s">
        <v>2692</v>
      </c>
      <c r="E100" s="109"/>
      <c r="F100" s="109"/>
      <c r="G100" s="109"/>
      <c r="H100" s="109"/>
      <c r="I100" s="109"/>
      <c r="J100" s="110">
        <f>J145</f>
        <v>0</v>
      </c>
      <c r="L100" s="107"/>
    </row>
    <row r="101" spans="2:12" s="8" customFormat="1" ht="24.95" customHeight="1">
      <c r="B101" s="107"/>
      <c r="D101" s="108" t="s">
        <v>2693</v>
      </c>
      <c r="E101" s="109"/>
      <c r="F101" s="109"/>
      <c r="G101" s="109"/>
      <c r="H101" s="109"/>
      <c r="I101" s="109"/>
      <c r="J101" s="110">
        <f>J166</f>
        <v>0</v>
      </c>
      <c r="L101" s="107"/>
    </row>
    <row r="102" spans="2:12" s="8" customFormat="1" ht="24.95" customHeight="1">
      <c r="B102" s="107"/>
      <c r="D102" s="108" t="s">
        <v>2694</v>
      </c>
      <c r="E102" s="109"/>
      <c r="F102" s="109"/>
      <c r="G102" s="109"/>
      <c r="H102" s="109"/>
      <c r="I102" s="109"/>
      <c r="J102" s="110">
        <f>J180</f>
        <v>0</v>
      </c>
      <c r="L102" s="107"/>
    </row>
    <row r="103" spans="2:12" s="1" customFormat="1" ht="21.75" customHeight="1">
      <c r="B103" s="31"/>
      <c r="L103" s="31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1"/>
    </row>
    <row r="108" spans="2:12" s="1" customFormat="1" ht="6.9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31"/>
    </row>
    <row r="109" spans="2:12" s="1" customFormat="1" ht="24.95" customHeight="1">
      <c r="B109" s="31"/>
      <c r="C109" s="20" t="s">
        <v>180</v>
      </c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16</v>
      </c>
      <c r="L111" s="31"/>
    </row>
    <row r="112" spans="2:12" s="1" customFormat="1" ht="16.5" customHeight="1">
      <c r="B112" s="31"/>
      <c r="E112" s="237" t="str">
        <f>E7</f>
        <v>Kanalizace a ČOV v obci Rpety</v>
      </c>
      <c r="F112" s="238"/>
      <c r="G112" s="238"/>
      <c r="H112" s="238"/>
      <c r="L112" s="31"/>
    </row>
    <row r="113" spans="2:12" ht="12" customHeight="1">
      <c r="B113" s="19"/>
      <c r="C113" s="26" t="s">
        <v>148</v>
      </c>
      <c r="L113" s="19"/>
    </row>
    <row r="114" spans="2:12" s="1" customFormat="1" ht="16.5" customHeight="1">
      <c r="B114" s="31"/>
      <c r="E114" s="237" t="s">
        <v>2632</v>
      </c>
      <c r="F114" s="239"/>
      <c r="G114" s="239"/>
      <c r="H114" s="239"/>
      <c r="L114" s="31"/>
    </row>
    <row r="115" spans="2:12" s="1" customFormat="1" ht="12" customHeight="1">
      <c r="B115" s="31"/>
      <c r="C115" s="26" t="s">
        <v>150</v>
      </c>
      <c r="L115" s="31"/>
    </row>
    <row r="116" spans="2:12" s="1" customFormat="1" ht="16.5" customHeight="1">
      <c r="B116" s="31"/>
      <c r="E116" s="233" t="str">
        <f>E11</f>
        <v>01.2 - PS 01.2 Elektrotechnologie, MaR</v>
      </c>
      <c r="F116" s="239"/>
      <c r="G116" s="239"/>
      <c r="H116" s="239"/>
      <c r="L116" s="31"/>
    </row>
    <row r="117" spans="2:12" s="1" customFormat="1" ht="6.95" customHeight="1">
      <c r="B117" s="31"/>
      <c r="L117" s="31"/>
    </row>
    <row r="118" spans="2:12" s="1" customFormat="1" ht="12" customHeight="1">
      <c r="B118" s="31"/>
      <c r="C118" s="26" t="s">
        <v>20</v>
      </c>
      <c r="F118" s="24" t="str">
        <f>F14</f>
        <v xml:space="preserve"> </v>
      </c>
      <c r="I118" s="26" t="s">
        <v>22</v>
      </c>
      <c r="J118" s="51">
        <f>IF(J14="","",J14)</f>
        <v>45110</v>
      </c>
      <c r="L118" s="31"/>
    </row>
    <row r="119" spans="2:12" s="1" customFormat="1" ht="6.95" customHeight="1">
      <c r="B119" s="31"/>
      <c r="L119" s="31"/>
    </row>
    <row r="120" spans="2:12" s="1" customFormat="1" ht="15.2" customHeight="1">
      <c r="B120" s="31"/>
      <c r="C120" s="26" t="s">
        <v>23</v>
      </c>
      <c r="F120" s="24" t="str">
        <f>E17</f>
        <v xml:space="preserve"> </v>
      </c>
      <c r="I120" s="26" t="s">
        <v>28</v>
      </c>
      <c r="J120" s="29" t="str">
        <f>E23</f>
        <v xml:space="preserve"> </v>
      </c>
      <c r="L120" s="31"/>
    </row>
    <row r="121" spans="2:12" s="1" customFormat="1" ht="15.2" customHeight="1">
      <c r="B121" s="31"/>
      <c r="C121" s="26" t="s">
        <v>26</v>
      </c>
      <c r="F121" s="24" t="str">
        <f>IF(E20="","",E20)</f>
        <v>Vyplň údaj</v>
      </c>
      <c r="I121" s="26" t="s">
        <v>30</v>
      </c>
      <c r="J121" s="29" t="str">
        <f>E26</f>
        <v xml:space="preserve"> </v>
      </c>
      <c r="L121" s="31"/>
    </row>
    <row r="122" spans="2:12" s="1" customFormat="1" ht="10.35" customHeight="1">
      <c r="B122" s="31"/>
      <c r="L122" s="31"/>
    </row>
    <row r="123" spans="2:20" s="10" customFormat="1" ht="29.25" customHeight="1">
      <c r="B123" s="115"/>
      <c r="C123" s="116" t="s">
        <v>181</v>
      </c>
      <c r="D123" s="117" t="s">
        <v>57</v>
      </c>
      <c r="E123" s="117" t="s">
        <v>53</v>
      </c>
      <c r="F123" s="117" t="s">
        <v>54</v>
      </c>
      <c r="G123" s="117" t="s">
        <v>182</v>
      </c>
      <c r="H123" s="117" t="s">
        <v>183</v>
      </c>
      <c r="I123" s="117" t="s">
        <v>184</v>
      </c>
      <c r="J123" s="118" t="s">
        <v>156</v>
      </c>
      <c r="K123" s="119" t="s">
        <v>185</v>
      </c>
      <c r="L123" s="115"/>
      <c r="M123" s="58" t="s">
        <v>1</v>
      </c>
      <c r="N123" s="59" t="s">
        <v>36</v>
      </c>
      <c r="O123" s="59" t="s">
        <v>186</v>
      </c>
      <c r="P123" s="59" t="s">
        <v>187</v>
      </c>
      <c r="Q123" s="59" t="s">
        <v>188</v>
      </c>
      <c r="R123" s="59" t="s">
        <v>189</v>
      </c>
      <c r="S123" s="59" t="s">
        <v>190</v>
      </c>
      <c r="T123" s="60" t="s">
        <v>191</v>
      </c>
    </row>
    <row r="124" spans="2:63" s="1" customFormat="1" ht="22.9" customHeight="1">
      <c r="B124" s="31"/>
      <c r="C124" s="63" t="s">
        <v>192</v>
      </c>
      <c r="J124" s="120">
        <f>BK124</f>
        <v>0</v>
      </c>
      <c r="L124" s="31"/>
      <c r="M124" s="61"/>
      <c r="N124" s="52"/>
      <c r="O124" s="52"/>
      <c r="P124" s="121">
        <f>P125+P145+P166+P180</f>
        <v>0</v>
      </c>
      <c r="Q124" s="52"/>
      <c r="R124" s="121">
        <f>R125+R145+R166+R180</f>
        <v>0</v>
      </c>
      <c r="S124" s="52"/>
      <c r="T124" s="122">
        <f>T125+T145+T166+T180</f>
        <v>0</v>
      </c>
      <c r="AT124" s="16" t="s">
        <v>71</v>
      </c>
      <c r="AU124" s="16" t="s">
        <v>158</v>
      </c>
      <c r="BK124" s="123">
        <f>BK125+BK145+BK166+BK180</f>
        <v>0</v>
      </c>
    </row>
    <row r="125" spans="2:63" s="11" customFormat="1" ht="25.9" customHeight="1">
      <c r="B125" s="124"/>
      <c r="D125" s="125" t="s">
        <v>71</v>
      </c>
      <c r="E125" s="126" t="s">
        <v>1127</v>
      </c>
      <c r="F125" s="126" t="s">
        <v>1128</v>
      </c>
      <c r="I125" s="127"/>
      <c r="J125" s="128">
        <f>BK125</f>
        <v>0</v>
      </c>
      <c r="L125" s="124"/>
      <c r="M125" s="129"/>
      <c r="P125" s="130">
        <f>SUM(P126:P144)</f>
        <v>0</v>
      </c>
      <c r="R125" s="130">
        <f>SUM(R126:R144)</f>
        <v>0</v>
      </c>
      <c r="T125" s="131">
        <f>SUM(T126:T144)</f>
        <v>0</v>
      </c>
      <c r="AR125" s="125" t="s">
        <v>79</v>
      </c>
      <c r="AT125" s="132" t="s">
        <v>71</v>
      </c>
      <c r="AU125" s="132" t="s">
        <v>72</v>
      </c>
      <c r="AY125" s="125" t="s">
        <v>195</v>
      </c>
      <c r="BK125" s="133">
        <f>SUM(BK126:BK144)</f>
        <v>0</v>
      </c>
    </row>
    <row r="126" spans="2:65" s="1" customFormat="1" ht="55.5" customHeight="1">
      <c r="B126" s="136"/>
      <c r="C126" s="137" t="s">
        <v>79</v>
      </c>
      <c r="D126" s="137" t="s">
        <v>197</v>
      </c>
      <c r="E126" s="138" t="s">
        <v>2695</v>
      </c>
      <c r="F126" s="139" t="s">
        <v>2696</v>
      </c>
      <c r="G126" s="140" t="s">
        <v>1131</v>
      </c>
      <c r="H126" s="141">
        <v>1</v>
      </c>
      <c r="I126" s="142"/>
      <c r="J126" s="143">
        <f aca="true" t="shared" si="0" ref="J126:J144">ROUND(I126*H126,2)</f>
        <v>0</v>
      </c>
      <c r="K126" s="144"/>
      <c r="L126" s="31"/>
      <c r="M126" s="145" t="s">
        <v>1</v>
      </c>
      <c r="N126" s="146" t="s">
        <v>37</v>
      </c>
      <c r="P126" s="147">
        <f aca="true" t="shared" si="1" ref="P126:P144">O126*H126</f>
        <v>0</v>
      </c>
      <c r="Q126" s="147">
        <v>0</v>
      </c>
      <c r="R126" s="147">
        <f aca="true" t="shared" si="2" ref="R126:R144">Q126*H126</f>
        <v>0</v>
      </c>
      <c r="S126" s="147">
        <v>0</v>
      </c>
      <c r="T126" s="148">
        <f aca="true" t="shared" si="3" ref="T126:T144">S126*H126</f>
        <v>0</v>
      </c>
      <c r="AR126" s="149" t="s">
        <v>201</v>
      </c>
      <c r="AT126" s="149" t="s">
        <v>197</v>
      </c>
      <c r="AU126" s="149" t="s">
        <v>79</v>
      </c>
      <c r="AY126" s="16" t="s">
        <v>195</v>
      </c>
      <c r="BE126" s="150">
        <f aca="true" t="shared" si="4" ref="BE126:BE144">IF(N126="základní",J126,0)</f>
        <v>0</v>
      </c>
      <c r="BF126" s="150">
        <f aca="true" t="shared" si="5" ref="BF126:BF144">IF(N126="snížená",J126,0)</f>
        <v>0</v>
      </c>
      <c r="BG126" s="150">
        <f aca="true" t="shared" si="6" ref="BG126:BG144">IF(N126="zákl. přenesená",J126,0)</f>
        <v>0</v>
      </c>
      <c r="BH126" s="150">
        <f aca="true" t="shared" si="7" ref="BH126:BH144">IF(N126="sníž. přenesená",J126,0)</f>
        <v>0</v>
      </c>
      <c r="BI126" s="150">
        <f aca="true" t="shared" si="8" ref="BI126:BI144">IF(N126="nulová",J126,0)</f>
        <v>0</v>
      </c>
      <c r="BJ126" s="16" t="s">
        <v>79</v>
      </c>
      <c r="BK126" s="150">
        <f aca="true" t="shared" si="9" ref="BK126:BK144">ROUND(I126*H126,2)</f>
        <v>0</v>
      </c>
      <c r="BL126" s="16" t="s">
        <v>201</v>
      </c>
      <c r="BM126" s="149" t="s">
        <v>228</v>
      </c>
    </row>
    <row r="127" spans="2:65" s="1" customFormat="1" ht="55.5" customHeight="1">
      <c r="B127" s="136"/>
      <c r="C127" s="137" t="s">
        <v>81</v>
      </c>
      <c r="D127" s="137" t="s">
        <v>197</v>
      </c>
      <c r="E127" s="138" t="s">
        <v>2697</v>
      </c>
      <c r="F127" s="139" t="s">
        <v>2698</v>
      </c>
      <c r="G127" s="140" t="s">
        <v>1131</v>
      </c>
      <c r="H127" s="141">
        <v>1</v>
      </c>
      <c r="I127" s="142"/>
      <c r="J127" s="143">
        <f t="shared" si="0"/>
        <v>0</v>
      </c>
      <c r="K127" s="144"/>
      <c r="L127" s="31"/>
      <c r="M127" s="145" t="s">
        <v>1</v>
      </c>
      <c r="N127" s="146" t="s">
        <v>37</v>
      </c>
      <c r="P127" s="147">
        <f t="shared" si="1"/>
        <v>0</v>
      </c>
      <c r="Q127" s="147">
        <v>0</v>
      </c>
      <c r="R127" s="147">
        <f t="shared" si="2"/>
        <v>0</v>
      </c>
      <c r="S127" s="147">
        <v>0</v>
      </c>
      <c r="T127" s="148">
        <f t="shared" si="3"/>
        <v>0</v>
      </c>
      <c r="AR127" s="149" t="s">
        <v>201</v>
      </c>
      <c r="AT127" s="149" t="s">
        <v>197</v>
      </c>
      <c r="AU127" s="149" t="s">
        <v>79</v>
      </c>
      <c r="AY127" s="16" t="s">
        <v>195</v>
      </c>
      <c r="BE127" s="150">
        <f t="shared" si="4"/>
        <v>0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16" t="s">
        <v>79</v>
      </c>
      <c r="BK127" s="150">
        <f t="shared" si="9"/>
        <v>0</v>
      </c>
      <c r="BL127" s="16" t="s">
        <v>201</v>
      </c>
      <c r="BM127" s="149" t="s">
        <v>233</v>
      </c>
    </row>
    <row r="128" spans="2:65" s="1" customFormat="1" ht="16.5" customHeight="1">
      <c r="B128" s="136"/>
      <c r="C128" s="137" t="s">
        <v>89</v>
      </c>
      <c r="D128" s="137" t="s">
        <v>197</v>
      </c>
      <c r="E128" s="138" t="s">
        <v>1132</v>
      </c>
      <c r="F128" s="139" t="s">
        <v>2699</v>
      </c>
      <c r="G128" s="140" t="s">
        <v>1131</v>
      </c>
      <c r="H128" s="141">
        <v>1</v>
      </c>
      <c r="I128" s="142"/>
      <c r="J128" s="143">
        <f t="shared" si="0"/>
        <v>0</v>
      </c>
      <c r="K128" s="144"/>
      <c r="L128" s="31"/>
      <c r="M128" s="145" t="s">
        <v>1</v>
      </c>
      <c r="N128" s="146" t="s">
        <v>37</v>
      </c>
      <c r="P128" s="147">
        <f t="shared" si="1"/>
        <v>0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AR128" s="149" t="s">
        <v>201</v>
      </c>
      <c r="AT128" s="149" t="s">
        <v>197</v>
      </c>
      <c r="AU128" s="149" t="s">
        <v>79</v>
      </c>
      <c r="AY128" s="16" t="s">
        <v>195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6" t="s">
        <v>79</v>
      </c>
      <c r="BK128" s="150">
        <f t="shared" si="9"/>
        <v>0</v>
      </c>
      <c r="BL128" s="16" t="s">
        <v>201</v>
      </c>
      <c r="BM128" s="149" t="s">
        <v>258</v>
      </c>
    </row>
    <row r="129" spans="2:65" s="1" customFormat="1" ht="16.5" customHeight="1">
      <c r="B129" s="136"/>
      <c r="C129" s="137" t="s">
        <v>201</v>
      </c>
      <c r="D129" s="137" t="s">
        <v>197</v>
      </c>
      <c r="E129" s="138" t="s">
        <v>1134</v>
      </c>
      <c r="F129" s="139" t="s">
        <v>1135</v>
      </c>
      <c r="G129" s="140" t="s">
        <v>1131</v>
      </c>
      <c r="H129" s="141">
        <v>15</v>
      </c>
      <c r="I129" s="142"/>
      <c r="J129" s="143">
        <f t="shared" si="0"/>
        <v>0</v>
      </c>
      <c r="K129" s="144"/>
      <c r="L129" s="31"/>
      <c r="M129" s="145" t="s">
        <v>1</v>
      </c>
      <c r="N129" s="146" t="s">
        <v>37</v>
      </c>
      <c r="P129" s="147">
        <f t="shared" si="1"/>
        <v>0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AR129" s="149" t="s">
        <v>201</v>
      </c>
      <c r="AT129" s="149" t="s">
        <v>197</v>
      </c>
      <c r="AU129" s="149" t="s">
        <v>79</v>
      </c>
      <c r="AY129" s="16" t="s">
        <v>195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6" t="s">
        <v>79</v>
      </c>
      <c r="BK129" s="150">
        <f t="shared" si="9"/>
        <v>0</v>
      </c>
      <c r="BL129" s="16" t="s">
        <v>201</v>
      </c>
      <c r="BM129" s="149" t="s">
        <v>270</v>
      </c>
    </row>
    <row r="130" spans="2:65" s="1" customFormat="1" ht="16.5" customHeight="1">
      <c r="B130" s="136"/>
      <c r="C130" s="137" t="s">
        <v>220</v>
      </c>
      <c r="D130" s="137" t="s">
        <v>197</v>
      </c>
      <c r="E130" s="138" t="s">
        <v>1136</v>
      </c>
      <c r="F130" s="139" t="s">
        <v>1137</v>
      </c>
      <c r="G130" s="140" t="s">
        <v>1131</v>
      </c>
      <c r="H130" s="141">
        <v>1</v>
      </c>
      <c r="I130" s="142"/>
      <c r="J130" s="143">
        <f t="shared" si="0"/>
        <v>0</v>
      </c>
      <c r="K130" s="144"/>
      <c r="L130" s="31"/>
      <c r="M130" s="145" t="s">
        <v>1</v>
      </c>
      <c r="N130" s="146" t="s">
        <v>37</v>
      </c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AR130" s="149" t="s">
        <v>201</v>
      </c>
      <c r="AT130" s="149" t="s">
        <v>197</v>
      </c>
      <c r="AU130" s="149" t="s">
        <v>79</v>
      </c>
      <c r="AY130" s="16" t="s">
        <v>195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6" t="s">
        <v>79</v>
      </c>
      <c r="BK130" s="150">
        <f t="shared" si="9"/>
        <v>0</v>
      </c>
      <c r="BL130" s="16" t="s">
        <v>201</v>
      </c>
      <c r="BM130" s="149" t="s">
        <v>280</v>
      </c>
    </row>
    <row r="131" spans="2:65" s="1" customFormat="1" ht="16.5" customHeight="1">
      <c r="B131" s="136"/>
      <c r="C131" s="137" t="s">
        <v>228</v>
      </c>
      <c r="D131" s="137" t="s">
        <v>197</v>
      </c>
      <c r="E131" s="138" t="s">
        <v>1138</v>
      </c>
      <c r="F131" s="139" t="s">
        <v>2700</v>
      </c>
      <c r="G131" s="140" t="s">
        <v>1131</v>
      </c>
      <c r="H131" s="141">
        <v>8</v>
      </c>
      <c r="I131" s="142"/>
      <c r="J131" s="143">
        <f t="shared" si="0"/>
        <v>0</v>
      </c>
      <c r="K131" s="144"/>
      <c r="L131" s="31"/>
      <c r="M131" s="145" t="s">
        <v>1</v>
      </c>
      <c r="N131" s="146" t="s">
        <v>37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AR131" s="149" t="s">
        <v>201</v>
      </c>
      <c r="AT131" s="149" t="s">
        <v>197</v>
      </c>
      <c r="AU131" s="149" t="s">
        <v>79</v>
      </c>
      <c r="AY131" s="16" t="s">
        <v>195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6" t="s">
        <v>79</v>
      </c>
      <c r="BK131" s="150">
        <f t="shared" si="9"/>
        <v>0</v>
      </c>
      <c r="BL131" s="16" t="s">
        <v>201</v>
      </c>
      <c r="BM131" s="149" t="s">
        <v>291</v>
      </c>
    </row>
    <row r="132" spans="2:65" s="1" customFormat="1" ht="16.5" customHeight="1">
      <c r="B132" s="136"/>
      <c r="C132" s="137" t="s">
        <v>237</v>
      </c>
      <c r="D132" s="137" t="s">
        <v>197</v>
      </c>
      <c r="E132" s="138" t="s">
        <v>1140</v>
      </c>
      <c r="F132" s="139" t="s">
        <v>2701</v>
      </c>
      <c r="G132" s="140" t="s">
        <v>1131</v>
      </c>
      <c r="H132" s="141">
        <v>1</v>
      </c>
      <c r="I132" s="142"/>
      <c r="J132" s="143">
        <f t="shared" si="0"/>
        <v>0</v>
      </c>
      <c r="K132" s="144"/>
      <c r="L132" s="31"/>
      <c r="M132" s="145" t="s">
        <v>1</v>
      </c>
      <c r="N132" s="146" t="s">
        <v>37</v>
      </c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AR132" s="149" t="s">
        <v>201</v>
      </c>
      <c r="AT132" s="149" t="s">
        <v>197</v>
      </c>
      <c r="AU132" s="149" t="s">
        <v>79</v>
      </c>
      <c r="AY132" s="16" t="s">
        <v>195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6" t="s">
        <v>79</v>
      </c>
      <c r="BK132" s="150">
        <f t="shared" si="9"/>
        <v>0</v>
      </c>
      <c r="BL132" s="16" t="s">
        <v>201</v>
      </c>
      <c r="BM132" s="149" t="s">
        <v>301</v>
      </c>
    </row>
    <row r="133" spans="2:65" s="1" customFormat="1" ht="16.5" customHeight="1">
      <c r="B133" s="136"/>
      <c r="C133" s="137" t="s">
        <v>233</v>
      </c>
      <c r="D133" s="137" t="s">
        <v>197</v>
      </c>
      <c r="E133" s="138" t="s">
        <v>1142</v>
      </c>
      <c r="F133" s="139" t="s">
        <v>2702</v>
      </c>
      <c r="G133" s="140" t="s">
        <v>1131</v>
      </c>
      <c r="H133" s="141">
        <v>10</v>
      </c>
      <c r="I133" s="142"/>
      <c r="J133" s="143">
        <f t="shared" si="0"/>
        <v>0</v>
      </c>
      <c r="K133" s="144"/>
      <c r="L133" s="31"/>
      <c r="M133" s="145" t="s">
        <v>1</v>
      </c>
      <c r="N133" s="146" t="s">
        <v>37</v>
      </c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AR133" s="149" t="s">
        <v>201</v>
      </c>
      <c r="AT133" s="149" t="s">
        <v>197</v>
      </c>
      <c r="AU133" s="149" t="s">
        <v>79</v>
      </c>
      <c r="AY133" s="16" t="s">
        <v>195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6" t="s">
        <v>79</v>
      </c>
      <c r="BK133" s="150">
        <f t="shared" si="9"/>
        <v>0</v>
      </c>
      <c r="BL133" s="16" t="s">
        <v>201</v>
      </c>
      <c r="BM133" s="149" t="s">
        <v>311</v>
      </c>
    </row>
    <row r="134" spans="2:65" s="1" customFormat="1" ht="16.5" customHeight="1">
      <c r="B134" s="136"/>
      <c r="C134" s="137" t="s">
        <v>252</v>
      </c>
      <c r="D134" s="137" t="s">
        <v>197</v>
      </c>
      <c r="E134" s="138" t="s">
        <v>1144</v>
      </c>
      <c r="F134" s="139" t="s">
        <v>2703</v>
      </c>
      <c r="G134" s="140" t="s">
        <v>1131</v>
      </c>
      <c r="H134" s="141">
        <v>3</v>
      </c>
      <c r="I134" s="142"/>
      <c r="J134" s="143">
        <f t="shared" si="0"/>
        <v>0</v>
      </c>
      <c r="K134" s="144"/>
      <c r="L134" s="31"/>
      <c r="M134" s="145" t="s">
        <v>1</v>
      </c>
      <c r="N134" s="146" t="s">
        <v>37</v>
      </c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AR134" s="149" t="s">
        <v>201</v>
      </c>
      <c r="AT134" s="149" t="s">
        <v>197</v>
      </c>
      <c r="AU134" s="149" t="s">
        <v>79</v>
      </c>
      <c r="AY134" s="16" t="s">
        <v>195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6" t="s">
        <v>79</v>
      </c>
      <c r="BK134" s="150">
        <f t="shared" si="9"/>
        <v>0</v>
      </c>
      <c r="BL134" s="16" t="s">
        <v>201</v>
      </c>
      <c r="BM134" s="149" t="s">
        <v>320</v>
      </c>
    </row>
    <row r="135" spans="2:65" s="1" customFormat="1" ht="16.5" customHeight="1">
      <c r="B135" s="136"/>
      <c r="C135" s="137" t="s">
        <v>258</v>
      </c>
      <c r="D135" s="137" t="s">
        <v>197</v>
      </c>
      <c r="E135" s="138" t="s">
        <v>1146</v>
      </c>
      <c r="F135" s="139" t="s">
        <v>2704</v>
      </c>
      <c r="G135" s="140" t="s">
        <v>1131</v>
      </c>
      <c r="H135" s="141">
        <v>3</v>
      </c>
      <c r="I135" s="142"/>
      <c r="J135" s="143">
        <f t="shared" si="0"/>
        <v>0</v>
      </c>
      <c r="K135" s="144"/>
      <c r="L135" s="31"/>
      <c r="M135" s="145" t="s">
        <v>1</v>
      </c>
      <c r="N135" s="146" t="s">
        <v>37</v>
      </c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AR135" s="149" t="s">
        <v>201</v>
      </c>
      <c r="AT135" s="149" t="s">
        <v>197</v>
      </c>
      <c r="AU135" s="149" t="s">
        <v>79</v>
      </c>
      <c r="AY135" s="16" t="s">
        <v>195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6" t="s">
        <v>79</v>
      </c>
      <c r="BK135" s="150">
        <f t="shared" si="9"/>
        <v>0</v>
      </c>
      <c r="BL135" s="16" t="s">
        <v>201</v>
      </c>
      <c r="BM135" s="149" t="s">
        <v>330</v>
      </c>
    </row>
    <row r="136" spans="2:65" s="1" customFormat="1" ht="16.5" customHeight="1">
      <c r="B136" s="136"/>
      <c r="C136" s="137" t="s">
        <v>264</v>
      </c>
      <c r="D136" s="137" t="s">
        <v>197</v>
      </c>
      <c r="E136" s="138" t="s">
        <v>1148</v>
      </c>
      <c r="F136" s="139" t="s">
        <v>2705</v>
      </c>
      <c r="G136" s="140" t="s">
        <v>1131</v>
      </c>
      <c r="H136" s="141">
        <v>10</v>
      </c>
      <c r="I136" s="142"/>
      <c r="J136" s="143">
        <f t="shared" si="0"/>
        <v>0</v>
      </c>
      <c r="K136" s="144"/>
      <c r="L136" s="31"/>
      <c r="M136" s="145" t="s">
        <v>1</v>
      </c>
      <c r="N136" s="146" t="s">
        <v>37</v>
      </c>
      <c r="P136" s="147">
        <f t="shared" si="1"/>
        <v>0</v>
      </c>
      <c r="Q136" s="147">
        <v>0</v>
      </c>
      <c r="R136" s="147">
        <f t="shared" si="2"/>
        <v>0</v>
      </c>
      <c r="S136" s="147">
        <v>0</v>
      </c>
      <c r="T136" s="148">
        <f t="shared" si="3"/>
        <v>0</v>
      </c>
      <c r="AR136" s="149" t="s">
        <v>201</v>
      </c>
      <c r="AT136" s="149" t="s">
        <v>197</v>
      </c>
      <c r="AU136" s="149" t="s">
        <v>79</v>
      </c>
      <c r="AY136" s="16" t="s">
        <v>195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6" t="s">
        <v>79</v>
      </c>
      <c r="BK136" s="150">
        <f t="shared" si="9"/>
        <v>0</v>
      </c>
      <c r="BL136" s="16" t="s">
        <v>201</v>
      </c>
      <c r="BM136" s="149" t="s">
        <v>342</v>
      </c>
    </row>
    <row r="137" spans="2:65" s="1" customFormat="1" ht="16.5" customHeight="1">
      <c r="B137" s="136"/>
      <c r="C137" s="137" t="s">
        <v>270</v>
      </c>
      <c r="D137" s="137" t="s">
        <v>197</v>
      </c>
      <c r="E137" s="138" t="s">
        <v>1150</v>
      </c>
      <c r="F137" s="139" t="s">
        <v>2706</v>
      </c>
      <c r="G137" s="140" t="s">
        <v>1131</v>
      </c>
      <c r="H137" s="141">
        <v>8</v>
      </c>
      <c r="I137" s="142"/>
      <c r="J137" s="143">
        <f t="shared" si="0"/>
        <v>0</v>
      </c>
      <c r="K137" s="144"/>
      <c r="L137" s="31"/>
      <c r="M137" s="145" t="s">
        <v>1</v>
      </c>
      <c r="N137" s="146" t="s">
        <v>37</v>
      </c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AR137" s="149" t="s">
        <v>201</v>
      </c>
      <c r="AT137" s="149" t="s">
        <v>197</v>
      </c>
      <c r="AU137" s="149" t="s">
        <v>79</v>
      </c>
      <c r="AY137" s="16" t="s">
        <v>195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6" t="s">
        <v>79</v>
      </c>
      <c r="BK137" s="150">
        <f t="shared" si="9"/>
        <v>0</v>
      </c>
      <c r="BL137" s="16" t="s">
        <v>201</v>
      </c>
      <c r="BM137" s="149" t="s">
        <v>353</v>
      </c>
    </row>
    <row r="138" spans="2:65" s="1" customFormat="1" ht="16.5" customHeight="1">
      <c r="B138" s="136"/>
      <c r="C138" s="137" t="s">
        <v>275</v>
      </c>
      <c r="D138" s="137" t="s">
        <v>197</v>
      </c>
      <c r="E138" s="138" t="s">
        <v>1152</v>
      </c>
      <c r="F138" s="139" t="s">
        <v>2707</v>
      </c>
      <c r="G138" s="140" t="s">
        <v>1131</v>
      </c>
      <c r="H138" s="141">
        <v>2</v>
      </c>
      <c r="I138" s="142"/>
      <c r="J138" s="143">
        <f t="shared" si="0"/>
        <v>0</v>
      </c>
      <c r="K138" s="144"/>
      <c r="L138" s="31"/>
      <c r="M138" s="145" t="s">
        <v>1</v>
      </c>
      <c r="N138" s="146" t="s">
        <v>37</v>
      </c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AR138" s="149" t="s">
        <v>201</v>
      </c>
      <c r="AT138" s="149" t="s">
        <v>197</v>
      </c>
      <c r="AU138" s="149" t="s">
        <v>79</v>
      </c>
      <c r="AY138" s="16" t="s">
        <v>195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6" t="s">
        <v>79</v>
      </c>
      <c r="BK138" s="150">
        <f t="shared" si="9"/>
        <v>0</v>
      </c>
      <c r="BL138" s="16" t="s">
        <v>201</v>
      </c>
      <c r="BM138" s="149" t="s">
        <v>364</v>
      </c>
    </row>
    <row r="139" spans="2:65" s="1" customFormat="1" ht="16.5" customHeight="1">
      <c r="B139" s="136"/>
      <c r="C139" s="137" t="s">
        <v>280</v>
      </c>
      <c r="D139" s="137" t="s">
        <v>197</v>
      </c>
      <c r="E139" s="138" t="s">
        <v>1154</v>
      </c>
      <c r="F139" s="139" t="s">
        <v>2708</v>
      </c>
      <c r="G139" s="140" t="s">
        <v>1131</v>
      </c>
      <c r="H139" s="141">
        <v>20</v>
      </c>
      <c r="I139" s="142"/>
      <c r="J139" s="143">
        <f t="shared" si="0"/>
        <v>0</v>
      </c>
      <c r="K139" s="144"/>
      <c r="L139" s="31"/>
      <c r="M139" s="145" t="s">
        <v>1</v>
      </c>
      <c r="N139" s="146" t="s">
        <v>37</v>
      </c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AR139" s="149" t="s">
        <v>201</v>
      </c>
      <c r="AT139" s="149" t="s">
        <v>197</v>
      </c>
      <c r="AU139" s="149" t="s">
        <v>79</v>
      </c>
      <c r="AY139" s="16" t="s">
        <v>195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6" t="s">
        <v>79</v>
      </c>
      <c r="BK139" s="150">
        <f t="shared" si="9"/>
        <v>0</v>
      </c>
      <c r="BL139" s="16" t="s">
        <v>201</v>
      </c>
      <c r="BM139" s="149" t="s">
        <v>373</v>
      </c>
    </row>
    <row r="140" spans="2:65" s="1" customFormat="1" ht="16.5" customHeight="1">
      <c r="B140" s="136"/>
      <c r="C140" s="137" t="s">
        <v>8</v>
      </c>
      <c r="D140" s="137" t="s">
        <v>197</v>
      </c>
      <c r="E140" s="138" t="s">
        <v>1156</v>
      </c>
      <c r="F140" s="139" t="s">
        <v>2709</v>
      </c>
      <c r="G140" s="140" t="s">
        <v>1557</v>
      </c>
      <c r="H140" s="141">
        <v>1</v>
      </c>
      <c r="I140" s="142"/>
      <c r="J140" s="143">
        <f t="shared" si="0"/>
        <v>0</v>
      </c>
      <c r="K140" s="144"/>
      <c r="L140" s="31"/>
      <c r="M140" s="145" t="s">
        <v>1</v>
      </c>
      <c r="N140" s="146" t="s">
        <v>37</v>
      </c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AR140" s="149" t="s">
        <v>201</v>
      </c>
      <c r="AT140" s="149" t="s">
        <v>197</v>
      </c>
      <c r="AU140" s="149" t="s">
        <v>79</v>
      </c>
      <c r="AY140" s="16" t="s">
        <v>195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6" t="s">
        <v>79</v>
      </c>
      <c r="BK140" s="150">
        <f t="shared" si="9"/>
        <v>0</v>
      </c>
      <c r="BL140" s="16" t="s">
        <v>201</v>
      </c>
      <c r="BM140" s="149" t="s">
        <v>384</v>
      </c>
    </row>
    <row r="141" spans="2:65" s="1" customFormat="1" ht="16.5" customHeight="1">
      <c r="B141" s="136"/>
      <c r="C141" s="137" t="s">
        <v>291</v>
      </c>
      <c r="D141" s="137" t="s">
        <v>197</v>
      </c>
      <c r="E141" s="138" t="s">
        <v>1158</v>
      </c>
      <c r="F141" s="139" t="s">
        <v>2710</v>
      </c>
      <c r="G141" s="140" t="s">
        <v>1131</v>
      </c>
      <c r="H141" s="141">
        <v>1</v>
      </c>
      <c r="I141" s="142"/>
      <c r="J141" s="143">
        <f t="shared" si="0"/>
        <v>0</v>
      </c>
      <c r="K141" s="144"/>
      <c r="L141" s="31"/>
      <c r="M141" s="145" t="s">
        <v>1</v>
      </c>
      <c r="N141" s="146" t="s">
        <v>37</v>
      </c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AR141" s="149" t="s">
        <v>201</v>
      </c>
      <c r="AT141" s="149" t="s">
        <v>197</v>
      </c>
      <c r="AU141" s="149" t="s">
        <v>79</v>
      </c>
      <c r="AY141" s="16" t="s">
        <v>195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6" t="s">
        <v>79</v>
      </c>
      <c r="BK141" s="150">
        <f t="shared" si="9"/>
        <v>0</v>
      </c>
      <c r="BL141" s="16" t="s">
        <v>201</v>
      </c>
      <c r="BM141" s="149" t="s">
        <v>395</v>
      </c>
    </row>
    <row r="142" spans="2:65" s="1" customFormat="1" ht="16.5" customHeight="1">
      <c r="B142" s="136"/>
      <c r="C142" s="137" t="s">
        <v>296</v>
      </c>
      <c r="D142" s="137" t="s">
        <v>197</v>
      </c>
      <c r="E142" s="138" t="s">
        <v>1160</v>
      </c>
      <c r="F142" s="139" t="s">
        <v>2711</v>
      </c>
      <c r="G142" s="140" t="s">
        <v>1131</v>
      </c>
      <c r="H142" s="141">
        <v>5</v>
      </c>
      <c r="I142" s="142"/>
      <c r="J142" s="143">
        <f t="shared" si="0"/>
        <v>0</v>
      </c>
      <c r="K142" s="144"/>
      <c r="L142" s="31"/>
      <c r="M142" s="145" t="s">
        <v>1</v>
      </c>
      <c r="N142" s="146" t="s">
        <v>37</v>
      </c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AR142" s="149" t="s">
        <v>201</v>
      </c>
      <c r="AT142" s="149" t="s">
        <v>197</v>
      </c>
      <c r="AU142" s="149" t="s">
        <v>79</v>
      </c>
      <c r="AY142" s="16" t="s">
        <v>195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6" t="s">
        <v>79</v>
      </c>
      <c r="BK142" s="150">
        <f t="shared" si="9"/>
        <v>0</v>
      </c>
      <c r="BL142" s="16" t="s">
        <v>201</v>
      </c>
      <c r="BM142" s="149" t="s">
        <v>406</v>
      </c>
    </row>
    <row r="143" spans="2:65" s="1" customFormat="1" ht="16.5" customHeight="1">
      <c r="B143" s="136"/>
      <c r="C143" s="137" t="s">
        <v>301</v>
      </c>
      <c r="D143" s="137" t="s">
        <v>197</v>
      </c>
      <c r="E143" s="138" t="s">
        <v>1162</v>
      </c>
      <c r="F143" s="139" t="s">
        <v>2712</v>
      </c>
      <c r="G143" s="140" t="s">
        <v>1131</v>
      </c>
      <c r="H143" s="141">
        <v>2</v>
      </c>
      <c r="I143" s="142"/>
      <c r="J143" s="143">
        <f t="shared" si="0"/>
        <v>0</v>
      </c>
      <c r="K143" s="144"/>
      <c r="L143" s="31"/>
      <c r="M143" s="145" t="s">
        <v>1</v>
      </c>
      <c r="N143" s="146" t="s">
        <v>37</v>
      </c>
      <c r="P143" s="147">
        <f t="shared" si="1"/>
        <v>0</v>
      </c>
      <c r="Q143" s="147">
        <v>0</v>
      </c>
      <c r="R143" s="147">
        <f t="shared" si="2"/>
        <v>0</v>
      </c>
      <c r="S143" s="147">
        <v>0</v>
      </c>
      <c r="T143" s="148">
        <f t="shared" si="3"/>
        <v>0</v>
      </c>
      <c r="AR143" s="149" t="s">
        <v>201</v>
      </c>
      <c r="AT143" s="149" t="s">
        <v>197</v>
      </c>
      <c r="AU143" s="149" t="s">
        <v>79</v>
      </c>
      <c r="AY143" s="16" t="s">
        <v>195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6" t="s">
        <v>79</v>
      </c>
      <c r="BK143" s="150">
        <f t="shared" si="9"/>
        <v>0</v>
      </c>
      <c r="BL143" s="16" t="s">
        <v>201</v>
      </c>
      <c r="BM143" s="149" t="s">
        <v>417</v>
      </c>
    </row>
    <row r="144" spans="2:65" s="1" customFormat="1" ht="16.5" customHeight="1">
      <c r="B144" s="136"/>
      <c r="C144" s="137" t="s">
        <v>306</v>
      </c>
      <c r="D144" s="137" t="s">
        <v>197</v>
      </c>
      <c r="E144" s="138" t="s">
        <v>1164</v>
      </c>
      <c r="F144" s="139" t="s">
        <v>2713</v>
      </c>
      <c r="G144" s="140" t="s">
        <v>1131</v>
      </c>
      <c r="H144" s="141">
        <v>4</v>
      </c>
      <c r="I144" s="142"/>
      <c r="J144" s="143">
        <f t="shared" si="0"/>
        <v>0</v>
      </c>
      <c r="K144" s="144"/>
      <c r="L144" s="31"/>
      <c r="M144" s="145" t="s">
        <v>1</v>
      </c>
      <c r="N144" s="146" t="s">
        <v>37</v>
      </c>
      <c r="P144" s="147">
        <f t="shared" si="1"/>
        <v>0</v>
      </c>
      <c r="Q144" s="147">
        <v>0</v>
      </c>
      <c r="R144" s="147">
        <f t="shared" si="2"/>
        <v>0</v>
      </c>
      <c r="S144" s="147">
        <v>0</v>
      </c>
      <c r="T144" s="148">
        <f t="shared" si="3"/>
        <v>0</v>
      </c>
      <c r="AR144" s="149" t="s">
        <v>201</v>
      </c>
      <c r="AT144" s="149" t="s">
        <v>197</v>
      </c>
      <c r="AU144" s="149" t="s">
        <v>79</v>
      </c>
      <c r="AY144" s="16" t="s">
        <v>195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6" t="s">
        <v>79</v>
      </c>
      <c r="BK144" s="150">
        <f t="shared" si="9"/>
        <v>0</v>
      </c>
      <c r="BL144" s="16" t="s">
        <v>201</v>
      </c>
      <c r="BM144" s="149" t="s">
        <v>432</v>
      </c>
    </row>
    <row r="145" spans="2:63" s="11" customFormat="1" ht="25.9" customHeight="1">
      <c r="B145" s="124"/>
      <c r="D145" s="125" t="s">
        <v>71</v>
      </c>
      <c r="E145" s="126" t="s">
        <v>2714</v>
      </c>
      <c r="F145" s="126" t="s">
        <v>2715</v>
      </c>
      <c r="I145" s="127"/>
      <c r="J145" s="128">
        <f>BK145</f>
        <v>0</v>
      </c>
      <c r="L145" s="124"/>
      <c r="M145" s="129"/>
      <c r="P145" s="130">
        <f>SUM(P146:P165)</f>
        <v>0</v>
      </c>
      <c r="R145" s="130">
        <f>SUM(R146:R165)</f>
        <v>0</v>
      </c>
      <c r="T145" s="131">
        <f>SUM(T146:T165)</f>
        <v>0</v>
      </c>
      <c r="AR145" s="125" t="s">
        <v>79</v>
      </c>
      <c r="AT145" s="132" t="s">
        <v>71</v>
      </c>
      <c r="AU145" s="132" t="s">
        <v>72</v>
      </c>
      <c r="AY145" s="125" t="s">
        <v>195</v>
      </c>
      <c r="BK145" s="133">
        <f>SUM(BK146:BK165)</f>
        <v>0</v>
      </c>
    </row>
    <row r="146" spans="2:65" s="1" customFormat="1" ht="24.2" customHeight="1">
      <c r="B146" s="136"/>
      <c r="C146" s="137" t="s">
        <v>311</v>
      </c>
      <c r="D146" s="137" t="s">
        <v>197</v>
      </c>
      <c r="E146" s="138" t="s">
        <v>2716</v>
      </c>
      <c r="F146" s="139" t="s">
        <v>2717</v>
      </c>
      <c r="G146" s="140" t="s">
        <v>1131</v>
      </c>
      <c r="H146" s="141">
        <v>1</v>
      </c>
      <c r="I146" s="142"/>
      <c r="J146" s="143">
        <f aca="true" t="shared" si="10" ref="J146:J165">ROUND(I146*H146,2)</f>
        <v>0</v>
      </c>
      <c r="K146" s="144"/>
      <c r="L146" s="31"/>
      <c r="M146" s="145" t="s">
        <v>1</v>
      </c>
      <c r="N146" s="146" t="s">
        <v>37</v>
      </c>
      <c r="P146" s="147">
        <f aca="true" t="shared" si="11" ref="P146:P165">O146*H146</f>
        <v>0</v>
      </c>
      <c r="Q146" s="147">
        <v>0</v>
      </c>
      <c r="R146" s="147">
        <f aca="true" t="shared" si="12" ref="R146:R165">Q146*H146</f>
        <v>0</v>
      </c>
      <c r="S146" s="147">
        <v>0</v>
      </c>
      <c r="T146" s="148">
        <f aca="true" t="shared" si="13" ref="T146:T165">S146*H146</f>
        <v>0</v>
      </c>
      <c r="AR146" s="149" t="s">
        <v>201</v>
      </c>
      <c r="AT146" s="149" t="s">
        <v>197</v>
      </c>
      <c r="AU146" s="149" t="s">
        <v>79</v>
      </c>
      <c r="AY146" s="16" t="s">
        <v>195</v>
      </c>
      <c r="BE146" s="150">
        <f aca="true" t="shared" si="14" ref="BE146:BE165">IF(N146="základní",J146,0)</f>
        <v>0</v>
      </c>
      <c r="BF146" s="150">
        <f aca="true" t="shared" si="15" ref="BF146:BF165">IF(N146="snížená",J146,0)</f>
        <v>0</v>
      </c>
      <c r="BG146" s="150">
        <f aca="true" t="shared" si="16" ref="BG146:BG165">IF(N146="zákl. přenesená",J146,0)</f>
        <v>0</v>
      </c>
      <c r="BH146" s="150">
        <f aca="true" t="shared" si="17" ref="BH146:BH165">IF(N146="sníž. přenesená",J146,0)</f>
        <v>0</v>
      </c>
      <c r="BI146" s="150">
        <f aca="true" t="shared" si="18" ref="BI146:BI165">IF(N146="nulová",J146,0)</f>
        <v>0</v>
      </c>
      <c r="BJ146" s="16" t="s">
        <v>79</v>
      </c>
      <c r="BK146" s="150">
        <f aca="true" t="shared" si="19" ref="BK146:BK165">ROUND(I146*H146,2)</f>
        <v>0</v>
      </c>
      <c r="BL146" s="16" t="s">
        <v>201</v>
      </c>
      <c r="BM146" s="149" t="s">
        <v>442</v>
      </c>
    </row>
    <row r="147" spans="2:65" s="1" customFormat="1" ht="16.5" customHeight="1">
      <c r="B147" s="136"/>
      <c r="C147" s="137" t="s">
        <v>7</v>
      </c>
      <c r="D147" s="137" t="s">
        <v>197</v>
      </c>
      <c r="E147" s="138" t="s">
        <v>1166</v>
      </c>
      <c r="F147" s="139" t="s">
        <v>2718</v>
      </c>
      <c r="G147" s="140" t="s">
        <v>1131</v>
      </c>
      <c r="H147" s="141">
        <v>1</v>
      </c>
      <c r="I147" s="142"/>
      <c r="J147" s="143">
        <f t="shared" si="10"/>
        <v>0</v>
      </c>
      <c r="K147" s="144"/>
      <c r="L147" s="31"/>
      <c r="M147" s="145" t="s">
        <v>1</v>
      </c>
      <c r="N147" s="146" t="s">
        <v>37</v>
      </c>
      <c r="P147" s="147">
        <f t="shared" si="11"/>
        <v>0</v>
      </c>
      <c r="Q147" s="147">
        <v>0</v>
      </c>
      <c r="R147" s="147">
        <f t="shared" si="12"/>
        <v>0</v>
      </c>
      <c r="S147" s="147">
        <v>0</v>
      </c>
      <c r="T147" s="148">
        <f t="shared" si="13"/>
        <v>0</v>
      </c>
      <c r="AR147" s="149" t="s">
        <v>201</v>
      </c>
      <c r="AT147" s="149" t="s">
        <v>197</v>
      </c>
      <c r="AU147" s="149" t="s">
        <v>79</v>
      </c>
      <c r="AY147" s="16" t="s">
        <v>195</v>
      </c>
      <c r="BE147" s="150">
        <f t="shared" si="14"/>
        <v>0</v>
      </c>
      <c r="BF147" s="150">
        <f t="shared" si="15"/>
        <v>0</v>
      </c>
      <c r="BG147" s="150">
        <f t="shared" si="16"/>
        <v>0</v>
      </c>
      <c r="BH147" s="150">
        <f t="shared" si="17"/>
        <v>0</v>
      </c>
      <c r="BI147" s="150">
        <f t="shared" si="18"/>
        <v>0</v>
      </c>
      <c r="BJ147" s="16" t="s">
        <v>79</v>
      </c>
      <c r="BK147" s="150">
        <f t="shared" si="19"/>
        <v>0</v>
      </c>
      <c r="BL147" s="16" t="s">
        <v>201</v>
      </c>
      <c r="BM147" s="149" t="s">
        <v>452</v>
      </c>
    </row>
    <row r="148" spans="2:65" s="1" customFormat="1" ht="16.5" customHeight="1">
      <c r="B148" s="136"/>
      <c r="C148" s="137" t="s">
        <v>320</v>
      </c>
      <c r="D148" s="137" t="s">
        <v>197</v>
      </c>
      <c r="E148" s="138" t="s">
        <v>1168</v>
      </c>
      <c r="F148" s="139" t="s">
        <v>2719</v>
      </c>
      <c r="G148" s="140" t="s">
        <v>1131</v>
      </c>
      <c r="H148" s="141">
        <v>1</v>
      </c>
      <c r="I148" s="142"/>
      <c r="J148" s="143">
        <f t="shared" si="10"/>
        <v>0</v>
      </c>
      <c r="K148" s="144"/>
      <c r="L148" s="31"/>
      <c r="M148" s="145" t="s">
        <v>1</v>
      </c>
      <c r="N148" s="146" t="s">
        <v>37</v>
      </c>
      <c r="P148" s="147">
        <f t="shared" si="11"/>
        <v>0</v>
      </c>
      <c r="Q148" s="147">
        <v>0</v>
      </c>
      <c r="R148" s="147">
        <f t="shared" si="12"/>
        <v>0</v>
      </c>
      <c r="S148" s="147">
        <v>0</v>
      </c>
      <c r="T148" s="148">
        <f t="shared" si="13"/>
        <v>0</v>
      </c>
      <c r="AR148" s="149" t="s">
        <v>201</v>
      </c>
      <c r="AT148" s="149" t="s">
        <v>197</v>
      </c>
      <c r="AU148" s="149" t="s">
        <v>79</v>
      </c>
      <c r="AY148" s="16" t="s">
        <v>195</v>
      </c>
      <c r="BE148" s="150">
        <f t="shared" si="14"/>
        <v>0</v>
      </c>
      <c r="BF148" s="150">
        <f t="shared" si="15"/>
        <v>0</v>
      </c>
      <c r="BG148" s="150">
        <f t="shared" si="16"/>
        <v>0</v>
      </c>
      <c r="BH148" s="150">
        <f t="shared" si="17"/>
        <v>0</v>
      </c>
      <c r="BI148" s="150">
        <f t="shared" si="18"/>
        <v>0</v>
      </c>
      <c r="BJ148" s="16" t="s">
        <v>79</v>
      </c>
      <c r="BK148" s="150">
        <f t="shared" si="19"/>
        <v>0</v>
      </c>
      <c r="BL148" s="16" t="s">
        <v>201</v>
      </c>
      <c r="BM148" s="149" t="s">
        <v>462</v>
      </c>
    </row>
    <row r="149" spans="2:65" s="1" customFormat="1" ht="16.5" customHeight="1">
      <c r="B149" s="136"/>
      <c r="C149" s="137" t="s">
        <v>325</v>
      </c>
      <c r="D149" s="137" t="s">
        <v>197</v>
      </c>
      <c r="E149" s="138" t="s">
        <v>1172</v>
      </c>
      <c r="F149" s="139" t="s">
        <v>2720</v>
      </c>
      <c r="G149" s="140" t="s">
        <v>1131</v>
      </c>
      <c r="H149" s="141">
        <v>16</v>
      </c>
      <c r="I149" s="142"/>
      <c r="J149" s="143">
        <f t="shared" si="10"/>
        <v>0</v>
      </c>
      <c r="K149" s="144"/>
      <c r="L149" s="31"/>
      <c r="M149" s="145" t="s">
        <v>1</v>
      </c>
      <c r="N149" s="146" t="s">
        <v>37</v>
      </c>
      <c r="P149" s="147">
        <f t="shared" si="11"/>
        <v>0</v>
      </c>
      <c r="Q149" s="147">
        <v>0</v>
      </c>
      <c r="R149" s="147">
        <f t="shared" si="12"/>
        <v>0</v>
      </c>
      <c r="S149" s="147">
        <v>0</v>
      </c>
      <c r="T149" s="148">
        <f t="shared" si="13"/>
        <v>0</v>
      </c>
      <c r="AR149" s="149" t="s">
        <v>201</v>
      </c>
      <c r="AT149" s="149" t="s">
        <v>197</v>
      </c>
      <c r="AU149" s="149" t="s">
        <v>79</v>
      </c>
      <c r="AY149" s="16" t="s">
        <v>195</v>
      </c>
      <c r="BE149" s="150">
        <f t="shared" si="14"/>
        <v>0</v>
      </c>
      <c r="BF149" s="150">
        <f t="shared" si="15"/>
        <v>0</v>
      </c>
      <c r="BG149" s="150">
        <f t="shared" si="16"/>
        <v>0</v>
      </c>
      <c r="BH149" s="150">
        <f t="shared" si="17"/>
        <v>0</v>
      </c>
      <c r="BI149" s="150">
        <f t="shared" si="18"/>
        <v>0</v>
      </c>
      <c r="BJ149" s="16" t="s">
        <v>79</v>
      </c>
      <c r="BK149" s="150">
        <f t="shared" si="19"/>
        <v>0</v>
      </c>
      <c r="BL149" s="16" t="s">
        <v>201</v>
      </c>
      <c r="BM149" s="149" t="s">
        <v>474</v>
      </c>
    </row>
    <row r="150" spans="2:65" s="1" customFormat="1" ht="16.5" customHeight="1">
      <c r="B150" s="136"/>
      <c r="C150" s="137" t="s">
        <v>330</v>
      </c>
      <c r="D150" s="137" t="s">
        <v>197</v>
      </c>
      <c r="E150" s="138" t="s">
        <v>1174</v>
      </c>
      <c r="F150" s="139" t="s">
        <v>2721</v>
      </c>
      <c r="G150" s="140" t="s">
        <v>1131</v>
      </c>
      <c r="H150" s="141">
        <v>1</v>
      </c>
      <c r="I150" s="142"/>
      <c r="J150" s="143">
        <f t="shared" si="10"/>
        <v>0</v>
      </c>
      <c r="K150" s="144"/>
      <c r="L150" s="31"/>
      <c r="M150" s="145" t="s">
        <v>1</v>
      </c>
      <c r="N150" s="146" t="s">
        <v>37</v>
      </c>
      <c r="P150" s="147">
        <f t="shared" si="11"/>
        <v>0</v>
      </c>
      <c r="Q150" s="147">
        <v>0</v>
      </c>
      <c r="R150" s="147">
        <f t="shared" si="12"/>
        <v>0</v>
      </c>
      <c r="S150" s="147">
        <v>0</v>
      </c>
      <c r="T150" s="148">
        <f t="shared" si="13"/>
        <v>0</v>
      </c>
      <c r="AR150" s="149" t="s">
        <v>201</v>
      </c>
      <c r="AT150" s="149" t="s">
        <v>197</v>
      </c>
      <c r="AU150" s="149" t="s">
        <v>79</v>
      </c>
      <c r="AY150" s="16" t="s">
        <v>195</v>
      </c>
      <c r="BE150" s="150">
        <f t="shared" si="14"/>
        <v>0</v>
      </c>
      <c r="BF150" s="150">
        <f t="shared" si="15"/>
        <v>0</v>
      </c>
      <c r="BG150" s="150">
        <f t="shared" si="16"/>
        <v>0</v>
      </c>
      <c r="BH150" s="150">
        <f t="shared" si="17"/>
        <v>0</v>
      </c>
      <c r="BI150" s="150">
        <f t="shared" si="18"/>
        <v>0</v>
      </c>
      <c r="BJ150" s="16" t="s">
        <v>79</v>
      </c>
      <c r="BK150" s="150">
        <f t="shared" si="19"/>
        <v>0</v>
      </c>
      <c r="BL150" s="16" t="s">
        <v>201</v>
      </c>
      <c r="BM150" s="149" t="s">
        <v>138</v>
      </c>
    </row>
    <row r="151" spans="2:65" s="1" customFormat="1" ht="16.5" customHeight="1">
      <c r="B151" s="136"/>
      <c r="C151" s="137" t="s">
        <v>335</v>
      </c>
      <c r="D151" s="137" t="s">
        <v>197</v>
      </c>
      <c r="E151" s="138" t="s">
        <v>2722</v>
      </c>
      <c r="F151" s="139" t="s">
        <v>2723</v>
      </c>
      <c r="G151" s="140" t="s">
        <v>1131</v>
      </c>
      <c r="H151" s="141">
        <v>1</v>
      </c>
      <c r="I151" s="142"/>
      <c r="J151" s="143">
        <f t="shared" si="10"/>
        <v>0</v>
      </c>
      <c r="K151" s="144"/>
      <c r="L151" s="31"/>
      <c r="M151" s="145" t="s">
        <v>1</v>
      </c>
      <c r="N151" s="146" t="s">
        <v>37</v>
      </c>
      <c r="P151" s="147">
        <f t="shared" si="11"/>
        <v>0</v>
      </c>
      <c r="Q151" s="147">
        <v>0</v>
      </c>
      <c r="R151" s="147">
        <f t="shared" si="12"/>
        <v>0</v>
      </c>
      <c r="S151" s="147">
        <v>0</v>
      </c>
      <c r="T151" s="148">
        <f t="shared" si="13"/>
        <v>0</v>
      </c>
      <c r="AR151" s="149" t="s">
        <v>201</v>
      </c>
      <c r="AT151" s="149" t="s">
        <v>197</v>
      </c>
      <c r="AU151" s="149" t="s">
        <v>79</v>
      </c>
      <c r="AY151" s="16" t="s">
        <v>195</v>
      </c>
      <c r="BE151" s="150">
        <f t="shared" si="14"/>
        <v>0</v>
      </c>
      <c r="BF151" s="150">
        <f t="shared" si="15"/>
        <v>0</v>
      </c>
      <c r="BG151" s="150">
        <f t="shared" si="16"/>
        <v>0</v>
      </c>
      <c r="BH151" s="150">
        <f t="shared" si="17"/>
        <v>0</v>
      </c>
      <c r="BI151" s="150">
        <f t="shared" si="18"/>
        <v>0</v>
      </c>
      <c r="BJ151" s="16" t="s">
        <v>79</v>
      </c>
      <c r="BK151" s="150">
        <f t="shared" si="19"/>
        <v>0</v>
      </c>
      <c r="BL151" s="16" t="s">
        <v>201</v>
      </c>
      <c r="BM151" s="149" t="s">
        <v>493</v>
      </c>
    </row>
    <row r="152" spans="2:65" s="1" customFormat="1" ht="16.5" customHeight="1">
      <c r="B152" s="136"/>
      <c r="C152" s="137" t="s">
        <v>342</v>
      </c>
      <c r="D152" s="137" t="s">
        <v>197</v>
      </c>
      <c r="E152" s="138" t="s">
        <v>2724</v>
      </c>
      <c r="F152" s="139" t="s">
        <v>2725</v>
      </c>
      <c r="G152" s="140" t="s">
        <v>1131</v>
      </c>
      <c r="H152" s="141">
        <v>1</v>
      </c>
      <c r="I152" s="142"/>
      <c r="J152" s="143">
        <f t="shared" si="10"/>
        <v>0</v>
      </c>
      <c r="K152" s="144"/>
      <c r="L152" s="31"/>
      <c r="M152" s="145" t="s">
        <v>1</v>
      </c>
      <c r="N152" s="146" t="s">
        <v>37</v>
      </c>
      <c r="P152" s="147">
        <f t="shared" si="11"/>
        <v>0</v>
      </c>
      <c r="Q152" s="147">
        <v>0</v>
      </c>
      <c r="R152" s="147">
        <f t="shared" si="12"/>
        <v>0</v>
      </c>
      <c r="S152" s="147">
        <v>0</v>
      </c>
      <c r="T152" s="148">
        <f t="shared" si="13"/>
        <v>0</v>
      </c>
      <c r="AR152" s="149" t="s">
        <v>201</v>
      </c>
      <c r="AT152" s="149" t="s">
        <v>197</v>
      </c>
      <c r="AU152" s="149" t="s">
        <v>79</v>
      </c>
      <c r="AY152" s="16" t="s">
        <v>195</v>
      </c>
      <c r="BE152" s="150">
        <f t="shared" si="14"/>
        <v>0</v>
      </c>
      <c r="BF152" s="150">
        <f t="shared" si="15"/>
        <v>0</v>
      </c>
      <c r="BG152" s="150">
        <f t="shared" si="16"/>
        <v>0</v>
      </c>
      <c r="BH152" s="150">
        <f t="shared" si="17"/>
        <v>0</v>
      </c>
      <c r="BI152" s="150">
        <f t="shared" si="18"/>
        <v>0</v>
      </c>
      <c r="BJ152" s="16" t="s">
        <v>79</v>
      </c>
      <c r="BK152" s="150">
        <f t="shared" si="19"/>
        <v>0</v>
      </c>
      <c r="BL152" s="16" t="s">
        <v>201</v>
      </c>
      <c r="BM152" s="149" t="s">
        <v>504</v>
      </c>
    </row>
    <row r="153" spans="2:65" s="1" customFormat="1" ht="16.5" customHeight="1">
      <c r="B153" s="136"/>
      <c r="C153" s="137" t="s">
        <v>348</v>
      </c>
      <c r="D153" s="137" t="s">
        <v>197</v>
      </c>
      <c r="E153" s="138" t="s">
        <v>2726</v>
      </c>
      <c r="F153" s="139" t="s">
        <v>2727</v>
      </c>
      <c r="G153" s="140" t="s">
        <v>1131</v>
      </c>
      <c r="H153" s="141">
        <v>1</v>
      </c>
      <c r="I153" s="142"/>
      <c r="J153" s="143">
        <f t="shared" si="10"/>
        <v>0</v>
      </c>
      <c r="K153" s="144"/>
      <c r="L153" s="31"/>
      <c r="M153" s="145" t="s">
        <v>1</v>
      </c>
      <c r="N153" s="146" t="s">
        <v>37</v>
      </c>
      <c r="P153" s="147">
        <f t="shared" si="11"/>
        <v>0</v>
      </c>
      <c r="Q153" s="147">
        <v>0</v>
      </c>
      <c r="R153" s="147">
        <f t="shared" si="12"/>
        <v>0</v>
      </c>
      <c r="S153" s="147">
        <v>0</v>
      </c>
      <c r="T153" s="148">
        <f t="shared" si="13"/>
        <v>0</v>
      </c>
      <c r="AR153" s="149" t="s">
        <v>201</v>
      </c>
      <c r="AT153" s="149" t="s">
        <v>197</v>
      </c>
      <c r="AU153" s="149" t="s">
        <v>79</v>
      </c>
      <c r="AY153" s="16" t="s">
        <v>195</v>
      </c>
      <c r="BE153" s="150">
        <f t="shared" si="14"/>
        <v>0</v>
      </c>
      <c r="BF153" s="150">
        <f t="shared" si="15"/>
        <v>0</v>
      </c>
      <c r="BG153" s="150">
        <f t="shared" si="16"/>
        <v>0</v>
      </c>
      <c r="BH153" s="150">
        <f t="shared" si="17"/>
        <v>0</v>
      </c>
      <c r="BI153" s="150">
        <f t="shared" si="18"/>
        <v>0</v>
      </c>
      <c r="BJ153" s="16" t="s">
        <v>79</v>
      </c>
      <c r="BK153" s="150">
        <f t="shared" si="19"/>
        <v>0</v>
      </c>
      <c r="BL153" s="16" t="s">
        <v>201</v>
      </c>
      <c r="BM153" s="149" t="s">
        <v>513</v>
      </c>
    </row>
    <row r="154" spans="2:65" s="1" customFormat="1" ht="16.5" customHeight="1">
      <c r="B154" s="136"/>
      <c r="C154" s="137" t="s">
        <v>353</v>
      </c>
      <c r="D154" s="137" t="s">
        <v>197</v>
      </c>
      <c r="E154" s="138" t="s">
        <v>2728</v>
      </c>
      <c r="F154" s="139" t="s">
        <v>2729</v>
      </c>
      <c r="G154" s="140" t="s">
        <v>1131</v>
      </c>
      <c r="H154" s="141">
        <v>1</v>
      </c>
      <c r="I154" s="142"/>
      <c r="J154" s="143">
        <f t="shared" si="10"/>
        <v>0</v>
      </c>
      <c r="K154" s="144"/>
      <c r="L154" s="31"/>
      <c r="M154" s="145" t="s">
        <v>1</v>
      </c>
      <c r="N154" s="146" t="s">
        <v>37</v>
      </c>
      <c r="P154" s="147">
        <f t="shared" si="11"/>
        <v>0</v>
      </c>
      <c r="Q154" s="147">
        <v>0</v>
      </c>
      <c r="R154" s="147">
        <f t="shared" si="12"/>
        <v>0</v>
      </c>
      <c r="S154" s="147">
        <v>0</v>
      </c>
      <c r="T154" s="148">
        <f t="shared" si="13"/>
        <v>0</v>
      </c>
      <c r="AR154" s="149" t="s">
        <v>201</v>
      </c>
      <c r="AT154" s="149" t="s">
        <v>197</v>
      </c>
      <c r="AU154" s="149" t="s">
        <v>79</v>
      </c>
      <c r="AY154" s="16" t="s">
        <v>195</v>
      </c>
      <c r="BE154" s="150">
        <f t="shared" si="14"/>
        <v>0</v>
      </c>
      <c r="BF154" s="150">
        <f t="shared" si="15"/>
        <v>0</v>
      </c>
      <c r="BG154" s="150">
        <f t="shared" si="16"/>
        <v>0</v>
      </c>
      <c r="BH154" s="150">
        <f t="shared" si="17"/>
        <v>0</v>
      </c>
      <c r="BI154" s="150">
        <f t="shared" si="18"/>
        <v>0</v>
      </c>
      <c r="BJ154" s="16" t="s">
        <v>79</v>
      </c>
      <c r="BK154" s="150">
        <f t="shared" si="19"/>
        <v>0</v>
      </c>
      <c r="BL154" s="16" t="s">
        <v>201</v>
      </c>
      <c r="BM154" s="149" t="s">
        <v>522</v>
      </c>
    </row>
    <row r="155" spans="2:65" s="1" customFormat="1" ht="24.2" customHeight="1">
      <c r="B155" s="136"/>
      <c r="C155" s="137" t="s">
        <v>358</v>
      </c>
      <c r="D155" s="137" t="s">
        <v>197</v>
      </c>
      <c r="E155" s="138" t="s">
        <v>2730</v>
      </c>
      <c r="F155" s="139" t="s">
        <v>2731</v>
      </c>
      <c r="G155" s="140" t="s">
        <v>1131</v>
      </c>
      <c r="H155" s="141">
        <v>1</v>
      </c>
      <c r="I155" s="142"/>
      <c r="J155" s="143">
        <f t="shared" si="10"/>
        <v>0</v>
      </c>
      <c r="K155" s="144"/>
      <c r="L155" s="31"/>
      <c r="M155" s="145" t="s">
        <v>1</v>
      </c>
      <c r="N155" s="146" t="s">
        <v>37</v>
      </c>
      <c r="P155" s="147">
        <f t="shared" si="11"/>
        <v>0</v>
      </c>
      <c r="Q155" s="147">
        <v>0</v>
      </c>
      <c r="R155" s="147">
        <f t="shared" si="12"/>
        <v>0</v>
      </c>
      <c r="S155" s="147">
        <v>0</v>
      </c>
      <c r="T155" s="148">
        <f t="shared" si="13"/>
        <v>0</v>
      </c>
      <c r="AR155" s="149" t="s">
        <v>201</v>
      </c>
      <c r="AT155" s="149" t="s">
        <v>197</v>
      </c>
      <c r="AU155" s="149" t="s">
        <v>79</v>
      </c>
      <c r="AY155" s="16" t="s">
        <v>195</v>
      </c>
      <c r="BE155" s="150">
        <f t="shared" si="14"/>
        <v>0</v>
      </c>
      <c r="BF155" s="150">
        <f t="shared" si="15"/>
        <v>0</v>
      </c>
      <c r="BG155" s="150">
        <f t="shared" si="16"/>
        <v>0</v>
      </c>
      <c r="BH155" s="150">
        <f t="shared" si="17"/>
        <v>0</v>
      </c>
      <c r="BI155" s="150">
        <f t="shared" si="18"/>
        <v>0</v>
      </c>
      <c r="BJ155" s="16" t="s">
        <v>79</v>
      </c>
      <c r="BK155" s="150">
        <f t="shared" si="19"/>
        <v>0</v>
      </c>
      <c r="BL155" s="16" t="s">
        <v>201</v>
      </c>
      <c r="BM155" s="149" t="s">
        <v>532</v>
      </c>
    </row>
    <row r="156" spans="2:65" s="1" customFormat="1" ht="16.5" customHeight="1">
      <c r="B156" s="136"/>
      <c r="C156" s="137" t="s">
        <v>364</v>
      </c>
      <c r="D156" s="137" t="s">
        <v>197</v>
      </c>
      <c r="E156" s="138" t="s">
        <v>2732</v>
      </c>
      <c r="F156" s="139" t="s">
        <v>2733</v>
      </c>
      <c r="G156" s="140" t="s">
        <v>1131</v>
      </c>
      <c r="H156" s="141">
        <v>2</v>
      </c>
      <c r="I156" s="142"/>
      <c r="J156" s="143">
        <f t="shared" si="10"/>
        <v>0</v>
      </c>
      <c r="K156" s="144"/>
      <c r="L156" s="31"/>
      <c r="M156" s="145" t="s">
        <v>1</v>
      </c>
      <c r="N156" s="146" t="s">
        <v>37</v>
      </c>
      <c r="P156" s="147">
        <f t="shared" si="11"/>
        <v>0</v>
      </c>
      <c r="Q156" s="147">
        <v>0</v>
      </c>
      <c r="R156" s="147">
        <f t="shared" si="12"/>
        <v>0</v>
      </c>
      <c r="S156" s="147">
        <v>0</v>
      </c>
      <c r="T156" s="148">
        <f t="shared" si="13"/>
        <v>0</v>
      </c>
      <c r="AR156" s="149" t="s">
        <v>201</v>
      </c>
      <c r="AT156" s="149" t="s">
        <v>197</v>
      </c>
      <c r="AU156" s="149" t="s">
        <v>79</v>
      </c>
      <c r="AY156" s="16" t="s">
        <v>195</v>
      </c>
      <c r="BE156" s="150">
        <f t="shared" si="14"/>
        <v>0</v>
      </c>
      <c r="BF156" s="150">
        <f t="shared" si="15"/>
        <v>0</v>
      </c>
      <c r="BG156" s="150">
        <f t="shared" si="16"/>
        <v>0</v>
      </c>
      <c r="BH156" s="150">
        <f t="shared" si="17"/>
        <v>0</v>
      </c>
      <c r="BI156" s="150">
        <f t="shared" si="18"/>
        <v>0</v>
      </c>
      <c r="BJ156" s="16" t="s">
        <v>79</v>
      </c>
      <c r="BK156" s="150">
        <f t="shared" si="19"/>
        <v>0</v>
      </c>
      <c r="BL156" s="16" t="s">
        <v>201</v>
      </c>
      <c r="BM156" s="149" t="s">
        <v>541</v>
      </c>
    </row>
    <row r="157" spans="2:65" s="1" customFormat="1" ht="16.5" customHeight="1">
      <c r="B157" s="136"/>
      <c r="C157" s="137" t="s">
        <v>368</v>
      </c>
      <c r="D157" s="137" t="s">
        <v>197</v>
      </c>
      <c r="E157" s="138" t="s">
        <v>2734</v>
      </c>
      <c r="F157" s="139" t="s">
        <v>2735</v>
      </c>
      <c r="G157" s="140" t="s">
        <v>1131</v>
      </c>
      <c r="H157" s="141">
        <v>2</v>
      </c>
      <c r="I157" s="142"/>
      <c r="J157" s="143">
        <f t="shared" si="10"/>
        <v>0</v>
      </c>
      <c r="K157" s="144"/>
      <c r="L157" s="31"/>
      <c r="M157" s="145" t="s">
        <v>1</v>
      </c>
      <c r="N157" s="146" t="s">
        <v>37</v>
      </c>
      <c r="P157" s="147">
        <f t="shared" si="11"/>
        <v>0</v>
      </c>
      <c r="Q157" s="147">
        <v>0</v>
      </c>
      <c r="R157" s="147">
        <f t="shared" si="12"/>
        <v>0</v>
      </c>
      <c r="S157" s="147">
        <v>0</v>
      </c>
      <c r="T157" s="148">
        <f t="shared" si="13"/>
        <v>0</v>
      </c>
      <c r="AR157" s="149" t="s">
        <v>201</v>
      </c>
      <c r="AT157" s="149" t="s">
        <v>197</v>
      </c>
      <c r="AU157" s="149" t="s">
        <v>79</v>
      </c>
      <c r="AY157" s="16" t="s">
        <v>195</v>
      </c>
      <c r="BE157" s="150">
        <f t="shared" si="14"/>
        <v>0</v>
      </c>
      <c r="BF157" s="150">
        <f t="shared" si="15"/>
        <v>0</v>
      </c>
      <c r="BG157" s="150">
        <f t="shared" si="16"/>
        <v>0</v>
      </c>
      <c r="BH157" s="150">
        <f t="shared" si="17"/>
        <v>0</v>
      </c>
      <c r="BI157" s="150">
        <f t="shared" si="18"/>
        <v>0</v>
      </c>
      <c r="BJ157" s="16" t="s">
        <v>79</v>
      </c>
      <c r="BK157" s="150">
        <f t="shared" si="19"/>
        <v>0</v>
      </c>
      <c r="BL157" s="16" t="s">
        <v>201</v>
      </c>
      <c r="BM157" s="149" t="s">
        <v>550</v>
      </c>
    </row>
    <row r="158" spans="2:65" s="1" customFormat="1" ht="16.5" customHeight="1">
      <c r="B158" s="136"/>
      <c r="C158" s="137" t="s">
        <v>373</v>
      </c>
      <c r="D158" s="137" t="s">
        <v>197</v>
      </c>
      <c r="E158" s="138" t="s">
        <v>2736</v>
      </c>
      <c r="F158" s="139" t="s">
        <v>1173</v>
      </c>
      <c r="G158" s="140" t="s">
        <v>1131</v>
      </c>
      <c r="H158" s="141">
        <v>1</v>
      </c>
      <c r="I158" s="142"/>
      <c r="J158" s="143">
        <f t="shared" si="10"/>
        <v>0</v>
      </c>
      <c r="K158" s="144"/>
      <c r="L158" s="31"/>
      <c r="M158" s="145" t="s">
        <v>1</v>
      </c>
      <c r="N158" s="146" t="s">
        <v>37</v>
      </c>
      <c r="P158" s="147">
        <f t="shared" si="11"/>
        <v>0</v>
      </c>
      <c r="Q158" s="147">
        <v>0</v>
      </c>
      <c r="R158" s="147">
        <f t="shared" si="12"/>
        <v>0</v>
      </c>
      <c r="S158" s="147">
        <v>0</v>
      </c>
      <c r="T158" s="148">
        <f t="shared" si="13"/>
        <v>0</v>
      </c>
      <c r="AR158" s="149" t="s">
        <v>201</v>
      </c>
      <c r="AT158" s="149" t="s">
        <v>197</v>
      </c>
      <c r="AU158" s="149" t="s">
        <v>79</v>
      </c>
      <c r="AY158" s="16" t="s">
        <v>195</v>
      </c>
      <c r="BE158" s="150">
        <f t="shared" si="14"/>
        <v>0</v>
      </c>
      <c r="BF158" s="150">
        <f t="shared" si="15"/>
        <v>0</v>
      </c>
      <c r="BG158" s="150">
        <f t="shared" si="16"/>
        <v>0</v>
      </c>
      <c r="BH158" s="150">
        <f t="shared" si="17"/>
        <v>0</v>
      </c>
      <c r="BI158" s="150">
        <f t="shared" si="18"/>
        <v>0</v>
      </c>
      <c r="BJ158" s="16" t="s">
        <v>79</v>
      </c>
      <c r="BK158" s="150">
        <f t="shared" si="19"/>
        <v>0</v>
      </c>
      <c r="BL158" s="16" t="s">
        <v>201</v>
      </c>
      <c r="BM158" s="149" t="s">
        <v>560</v>
      </c>
    </row>
    <row r="159" spans="2:65" s="1" customFormat="1" ht="16.5" customHeight="1">
      <c r="B159" s="136"/>
      <c r="C159" s="137" t="s">
        <v>378</v>
      </c>
      <c r="D159" s="137" t="s">
        <v>197</v>
      </c>
      <c r="E159" s="138" t="s">
        <v>2737</v>
      </c>
      <c r="F159" s="139" t="s">
        <v>2738</v>
      </c>
      <c r="G159" s="140" t="s">
        <v>1131</v>
      </c>
      <c r="H159" s="141">
        <v>1</v>
      </c>
      <c r="I159" s="142"/>
      <c r="J159" s="143">
        <f t="shared" si="10"/>
        <v>0</v>
      </c>
      <c r="K159" s="144"/>
      <c r="L159" s="31"/>
      <c r="M159" s="145" t="s">
        <v>1</v>
      </c>
      <c r="N159" s="146" t="s">
        <v>37</v>
      </c>
      <c r="P159" s="147">
        <f t="shared" si="11"/>
        <v>0</v>
      </c>
      <c r="Q159" s="147">
        <v>0</v>
      </c>
      <c r="R159" s="147">
        <f t="shared" si="12"/>
        <v>0</v>
      </c>
      <c r="S159" s="147">
        <v>0</v>
      </c>
      <c r="T159" s="148">
        <f t="shared" si="13"/>
        <v>0</v>
      </c>
      <c r="AR159" s="149" t="s">
        <v>201</v>
      </c>
      <c r="AT159" s="149" t="s">
        <v>197</v>
      </c>
      <c r="AU159" s="149" t="s">
        <v>79</v>
      </c>
      <c r="AY159" s="16" t="s">
        <v>195</v>
      </c>
      <c r="BE159" s="150">
        <f t="shared" si="14"/>
        <v>0</v>
      </c>
      <c r="BF159" s="150">
        <f t="shared" si="15"/>
        <v>0</v>
      </c>
      <c r="BG159" s="150">
        <f t="shared" si="16"/>
        <v>0</v>
      </c>
      <c r="BH159" s="150">
        <f t="shared" si="17"/>
        <v>0</v>
      </c>
      <c r="BI159" s="150">
        <f t="shared" si="18"/>
        <v>0</v>
      </c>
      <c r="BJ159" s="16" t="s">
        <v>79</v>
      </c>
      <c r="BK159" s="150">
        <f t="shared" si="19"/>
        <v>0</v>
      </c>
      <c r="BL159" s="16" t="s">
        <v>201</v>
      </c>
      <c r="BM159" s="149" t="s">
        <v>572</v>
      </c>
    </row>
    <row r="160" spans="2:65" s="1" customFormat="1" ht="16.5" customHeight="1">
      <c r="B160" s="136"/>
      <c r="C160" s="137" t="s">
        <v>384</v>
      </c>
      <c r="D160" s="137" t="s">
        <v>197</v>
      </c>
      <c r="E160" s="138" t="s">
        <v>2739</v>
      </c>
      <c r="F160" s="139" t="s">
        <v>2740</v>
      </c>
      <c r="G160" s="140" t="s">
        <v>1131</v>
      </c>
      <c r="H160" s="141">
        <v>1</v>
      </c>
      <c r="I160" s="142"/>
      <c r="J160" s="143">
        <f t="shared" si="10"/>
        <v>0</v>
      </c>
      <c r="K160" s="144"/>
      <c r="L160" s="31"/>
      <c r="M160" s="145" t="s">
        <v>1</v>
      </c>
      <c r="N160" s="146" t="s">
        <v>37</v>
      </c>
      <c r="P160" s="147">
        <f t="shared" si="11"/>
        <v>0</v>
      </c>
      <c r="Q160" s="147">
        <v>0</v>
      </c>
      <c r="R160" s="147">
        <f t="shared" si="12"/>
        <v>0</v>
      </c>
      <c r="S160" s="147">
        <v>0</v>
      </c>
      <c r="T160" s="148">
        <f t="shared" si="13"/>
        <v>0</v>
      </c>
      <c r="AR160" s="149" t="s">
        <v>201</v>
      </c>
      <c r="AT160" s="149" t="s">
        <v>197</v>
      </c>
      <c r="AU160" s="149" t="s">
        <v>79</v>
      </c>
      <c r="AY160" s="16" t="s">
        <v>195</v>
      </c>
      <c r="BE160" s="150">
        <f t="shared" si="14"/>
        <v>0</v>
      </c>
      <c r="BF160" s="150">
        <f t="shared" si="15"/>
        <v>0</v>
      </c>
      <c r="BG160" s="150">
        <f t="shared" si="16"/>
        <v>0</v>
      </c>
      <c r="BH160" s="150">
        <f t="shared" si="17"/>
        <v>0</v>
      </c>
      <c r="BI160" s="150">
        <f t="shared" si="18"/>
        <v>0</v>
      </c>
      <c r="BJ160" s="16" t="s">
        <v>79</v>
      </c>
      <c r="BK160" s="150">
        <f t="shared" si="19"/>
        <v>0</v>
      </c>
      <c r="BL160" s="16" t="s">
        <v>201</v>
      </c>
      <c r="BM160" s="149" t="s">
        <v>586</v>
      </c>
    </row>
    <row r="161" spans="2:65" s="1" customFormat="1" ht="16.5" customHeight="1">
      <c r="B161" s="136"/>
      <c r="C161" s="137" t="s">
        <v>390</v>
      </c>
      <c r="D161" s="137" t="s">
        <v>197</v>
      </c>
      <c r="E161" s="138" t="s">
        <v>2741</v>
      </c>
      <c r="F161" s="139" t="s">
        <v>2742</v>
      </c>
      <c r="G161" s="140" t="s">
        <v>1131</v>
      </c>
      <c r="H161" s="141">
        <v>1</v>
      </c>
      <c r="I161" s="142"/>
      <c r="J161" s="143">
        <f t="shared" si="10"/>
        <v>0</v>
      </c>
      <c r="K161" s="144"/>
      <c r="L161" s="31"/>
      <c r="M161" s="145" t="s">
        <v>1</v>
      </c>
      <c r="N161" s="146" t="s">
        <v>37</v>
      </c>
      <c r="P161" s="147">
        <f t="shared" si="11"/>
        <v>0</v>
      </c>
      <c r="Q161" s="147">
        <v>0</v>
      </c>
      <c r="R161" s="147">
        <f t="shared" si="12"/>
        <v>0</v>
      </c>
      <c r="S161" s="147">
        <v>0</v>
      </c>
      <c r="T161" s="148">
        <f t="shared" si="13"/>
        <v>0</v>
      </c>
      <c r="AR161" s="149" t="s">
        <v>201</v>
      </c>
      <c r="AT161" s="149" t="s">
        <v>197</v>
      </c>
      <c r="AU161" s="149" t="s">
        <v>79</v>
      </c>
      <c r="AY161" s="16" t="s">
        <v>195</v>
      </c>
      <c r="BE161" s="150">
        <f t="shared" si="14"/>
        <v>0</v>
      </c>
      <c r="BF161" s="150">
        <f t="shared" si="15"/>
        <v>0</v>
      </c>
      <c r="BG161" s="150">
        <f t="shared" si="16"/>
        <v>0</v>
      </c>
      <c r="BH161" s="150">
        <f t="shared" si="17"/>
        <v>0</v>
      </c>
      <c r="BI161" s="150">
        <f t="shared" si="18"/>
        <v>0</v>
      </c>
      <c r="BJ161" s="16" t="s">
        <v>79</v>
      </c>
      <c r="BK161" s="150">
        <f t="shared" si="19"/>
        <v>0</v>
      </c>
      <c r="BL161" s="16" t="s">
        <v>201</v>
      </c>
      <c r="BM161" s="149" t="s">
        <v>597</v>
      </c>
    </row>
    <row r="162" spans="2:65" s="1" customFormat="1" ht="21.75" customHeight="1">
      <c r="B162" s="136"/>
      <c r="C162" s="137" t="s">
        <v>395</v>
      </c>
      <c r="D162" s="137" t="s">
        <v>197</v>
      </c>
      <c r="E162" s="138" t="s">
        <v>2743</v>
      </c>
      <c r="F162" s="139" t="s">
        <v>2744</v>
      </c>
      <c r="G162" s="140" t="s">
        <v>1131</v>
      </c>
      <c r="H162" s="141">
        <v>3</v>
      </c>
      <c r="I162" s="142"/>
      <c r="J162" s="143">
        <f t="shared" si="10"/>
        <v>0</v>
      </c>
      <c r="K162" s="144"/>
      <c r="L162" s="31"/>
      <c r="M162" s="145" t="s">
        <v>1</v>
      </c>
      <c r="N162" s="146" t="s">
        <v>37</v>
      </c>
      <c r="P162" s="147">
        <f t="shared" si="11"/>
        <v>0</v>
      </c>
      <c r="Q162" s="147">
        <v>0</v>
      </c>
      <c r="R162" s="147">
        <f t="shared" si="12"/>
        <v>0</v>
      </c>
      <c r="S162" s="147">
        <v>0</v>
      </c>
      <c r="T162" s="148">
        <f t="shared" si="13"/>
        <v>0</v>
      </c>
      <c r="AR162" s="149" t="s">
        <v>201</v>
      </c>
      <c r="AT162" s="149" t="s">
        <v>197</v>
      </c>
      <c r="AU162" s="149" t="s">
        <v>79</v>
      </c>
      <c r="AY162" s="16" t="s">
        <v>195</v>
      </c>
      <c r="BE162" s="150">
        <f t="shared" si="14"/>
        <v>0</v>
      </c>
      <c r="BF162" s="150">
        <f t="shared" si="15"/>
        <v>0</v>
      </c>
      <c r="BG162" s="150">
        <f t="shared" si="16"/>
        <v>0</v>
      </c>
      <c r="BH162" s="150">
        <f t="shared" si="17"/>
        <v>0</v>
      </c>
      <c r="BI162" s="150">
        <f t="shared" si="18"/>
        <v>0</v>
      </c>
      <c r="BJ162" s="16" t="s">
        <v>79</v>
      </c>
      <c r="BK162" s="150">
        <f t="shared" si="19"/>
        <v>0</v>
      </c>
      <c r="BL162" s="16" t="s">
        <v>201</v>
      </c>
      <c r="BM162" s="149" t="s">
        <v>607</v>
      </c>
    </row>
    <row r="163" spans="2:65" s="1" customFormat="1" ht="21.75" customHeight="1">
      <c r="B163" s="136"/>
      <c r="C163" s="137" t="s">
        <v>401</v>
      </c>
      <c r="D163" s="137" t="s">
        <v>197</v>
      </c>
      <c r="E163" s="138" t="s">
        <v>2745</v>
      </c>
      <c r="F163" s="139" t="s">
        <v>2746</v>
      </c>
      <c r="G163" s="140" t="s">
        <v>1131</v>
      </c>
      <c r="H163" s="141">
        <v>1</v>
      </c>
      <c r="I163" s="142"/>
      <c r="J163" s="143">
        <f t="shared" si="10"/>
        <v>0</v>
      </c>
      <c r="K163" s="144"/>
      <c r="L163" s="31"/>
      <c r="M163" s="145" t="s">
        <v>1</v>
      </c>
      <c r="N163" s="146" t="s">
        <v>37</v>
      </c>
      <c r="P163" s="147">
        <f t="shared" si="11"/>
        <v>0</v>
      </c>
      <c r="Q163" s="147">
        <v>0</v>
      </c>
      <c r="R163" s="147">
        <f t="shared" si="12"/>
        <v>0</v>
      </c>
      <c r="S163" s="147">
        <v>0</v>
      </c>
      <c r="T163" s="148">
        <f t="shared" si="13"/>
        <v>0</v>
      </c>
      <c r="AR163" s="149" t="s">
        <v>201</v>
      </c>
      <c r="AT163" s="149" t="s">
        <v>197</v>
      </c>
      <c r="AU163" s="149" t="s">
        <v>79</v>
      </c>
      <c r="AY163" s="16" t="s">
        <v>195</v>
      </c>
      <c r="BE163" s="150">
        <f t="shared" si="14"/>
        <v>0</v>
      </c>
      <c r="BF163" s="150">
        <f t="shared" si="15"/>
        <v>0</v>
      </c>
      <c r="BG163" s="150">
        <f t="shared" si="16"/>
        <v>0</v>
      </c>
      <c r="BH163" s="150">
        <f t="shared" si="17"/>
        <v>0</v>
      </c>
      <c r="BI163" s="150">
        <f t="shared" si="18"/>
        <v>0</v>
      </c>
      <c r="BJ163" s="16" t="s">
        <v>79</v>
      </c>
      <c r="BK163" s="150">
        <f t="shared" si="19"/>
        <v>0</v>
      </c>
      <c r="BL163" s="16" t="s">
        <v>201</v>
      </c>
      <c r="BM163" s="149" t="s">
        <v>618</v>
      </c>
    </row>
    <row r="164" spans="2:65" s="1" customFormat="1" ht="16.5" customHeight="1">
      <c r="B164" s="136"/>
      <c r="C164" s="137" t="s">
        <v>406</v>
      </c>
      <c r="D164" s="137" t="s">
        <v>197</v>
      </c>
      <c r="E164" s="138" t="s">
        <v>2747</v>
      </c>
      <c r="F164" s="139" t="s">
        <v>2748</v>
      </c>
      <c r="G164" s="140" t="s">
        <v>1131</v>
      </c>
      <c r="H164" s="141">
        <v>1</v>
      </c>
      <c r="I164" s="142"/>
      <c r="J164" s="143">
        <f t="shared" si="10"/>
        <v>0</v>
      </c>
      <c r="K164" s="144"/>
      <c r="L164" s="31"/>
      <c r="M164" s="145" t="s">
        <v>1</v>
      </c>
      <c r="N164" s="146" t="s">
        <v>37</v>
      </c>
      <c r="P164" s="147">
        <f t="shared" si="11"/>
        <v>0</v>
      </c>
      <c r="Q164" s="147">
        <v>0</v>
      </c>
      <c r="R164" s="147">
        <f t="shared" si="12"/>
        <v>0</v>
      </c>
      <c r="S164" s="147">
        <v>0</v>
      </c>
      <c r="T164" s="148">
        <f t="shared" si="13"/>
        <v>0</v>
      </c>
      <c r="AR164" s="149" t="s">
        <v>201</v>
      </c>
      <c r="AT164" s="149" t="s">
        <v>197</v>
      </c>
      <c r="AU164" s="149" t="s">
        <v>79</v>
      </c>
      <c r="AY164" s="16" t="s">
        <v>195</v>
      </c>
      <c r="BE164" s="150">
        <f t="shared" si="14"/>
        <v>0</v>
      </c>
      <c r="BF164" s="150">
        <f t="shared" si="15"/>
        <v>0</v>
      </c>
      <c r="BG164" s="150">
        <f t="shared" si="16"/>
        <v>0</v>
      </c>
      <c r="BH164" s="150">
        <f t="shared" si="17"/>
        <v>0</v>
      </c>
      <c r="BI164" s="150">
        <f t="shared" si="18"/>
        <v>0</v>
      </c>
      <c r="BJ164" s="16" t="s">
        <v>79</v>
      </c>
      <c r="BK164" s="150">
        <f t="shared" si="19"/>
        <v>0</v>
      </c>
      <c r="BL164" s="16" t="s">
        <v>201</v>
      </c>
      <c r="BM164" s="149" t="s">
        <v>627</v>
      </c>
    </row>
    <row r="165" spans="2:65" s="1" customFormat="1" ht="16.5" customHeight="1">
      <c r="B165" s="136"/>
      <c r="C165" s="137" t="s">
        <v>412</v>
      </c>
      <c r="D165" s="137" t="s">
        <v>197</v>
      </c>
      <c r="E165" s="138" t="s">
        <v>2749</v>
      </c>
      <c r="F165" s="139" t="s">
        <v>2750</v>
      </c>
      <c r="G165" s="140" t="s">
        <v>1131</v>
      </c>
      <c r="H165" s="141">
        <v>1</v>
      </c>
      <c r="I165" s="142"/>
      <c r="J165" s="143">
        <f t="shared" si="10"/>
        <v>0</v>
      </c>
      <c r="K165" s="144"/>
      <c r="L165" s="31"/>
      <c r="M165" s="145" t="s">
        <v>1</v>
      </c>
      <c r="N165" s="146" t="s">
        <v>37</v>
      </c>
      <c r="P165" s="147">
        <f t="shared" si="11"/>
        <v>0</v>
      </c>
      <c r="Q165" s="147">
        <v>0</v>
      </c>
      <c r="R165" s="147">
        <f t="shared" si="12"/>
        <v>0</v>
      </c>
      <c r="S165" s="147">
        <v>0</v>
      </c>
      <c r="T165" s="148">
        <f t="shared" si="13"/>
        <v>0</v>
      </c>
      <c r="AR165" s="149" t="s">
        <v>201</v>
      </c>
      <c r="AT165" s="149" t="s">
        <v>197</v>
      </c>
      <c r="AU165" s="149" t="s">
        <v>79</v>
      </c>
      <c r="AY165" s="16" t="s">
        <v>195</v>
      </c>
      <c r="BE165" s="150">
        <f t="shared" si="14"/>
        <v>0</v>
      </c>
      <c r="BF165" s="150">
        <f t="shared" si="15"/>
        <v>0</v>
      </c>
      <c r="BG165" s="150">
        <f t="shared" si="16"/>
        <v>0</v>
      </c>
      <c r="BH165" s="150">
        <f t="shared" si="17"/>
        <v>0</v>
      </c>
      <c r="BI165" s="150">
        <f t="shared" si="18"/>
        <v>0</v>
      </c>
      <c r="BJ165" s="16" t="s">
        <v>79</v>
      </c>
      <c r="BK165" s="150">
        <f t="shared" si="19"/>
        <v>0</v>
      </c>
      <c r="BL165" s="16" t="s">
        <v>201</v>
      </c>
      <c r="BM165" s="149" t="s">
        <v>637</v>
      </c>
    </row>
    <row r="166" spans="2:63" s="11" customFormat="1" ht="25.9" customHeight="1">
      <c r="B166" s="124"/>
      <c r="D166" s="125" t="s">
        <v>71</v>
      </c>
      <c r="E166" s="126" t="s">
        <v>1176</v>
      </c>
      <c r="F166" s="126" t="s">
        <v>1183</v>
      </c>
      <c r="I166" s="127"/>
      <c r="J166" s="128">
        <f>BK166</f>
        <v>0</v>
      </c>
      <c r="L166" s="124"/>
      <c r="M166" s="129"/>
      <c r="P166" s="130">
        <f>SUM(P167:P179)</f>
        <v>0</v>
      </c>
      <c r="R166" s="130">
        <f>SUM(R167:R179)</f>
        <v>0</v>
      </c>
      <c r="T166" s="131">
        <f>SUM(T167:T179)</f>
        <v>0</v>
      </c>
      <c r="AR166" s="125" t="s">
        <v>79</v>
      </c>
      <c r="AT166" s="132" t="s">
        <v>71</v>
      </c>
      <c r="AU166" s="132" t="s">
        <v>72</v>
      </c>
      <c r="AY166" s="125" t="s">
        <v>195</v>
      </c>
      <c r="BK166" s="133">
        <f>SUM(BK167:BK179)</f>
        <v>0</v>
      </c>
    </row>
    <row r="167" spans="2:65" s="1" customFormat="1" ht="16.5" customHeight="1">
      <c r="B167" s="136"/>
      <c r="C167" s="137" t="s">
        <v>417</v>
      </c>
      <c r="D167" s="137" t="s">
        <v>197</v>
      </c>
      <c r="E167" s="138" t="s">
        <v>1178</v>
      </c>
      <c r="F167" s="139" t="s">
        <v>1185</v>
      </c>
      <c r="G167" s="140" t="s">
        <v>223</v>
      </c>
      <c r="H167" s="141">
        <v>150</v>
      </c>
      <c r="I167" s="142"/>
      <c r="J167" s="143">
        <f aca="true" t="shared" si="20" ref="J167:J179">ROUND(I167*H167,2)</f>
        <v>0</v>
      </c>
      <c r="K167" s="144"/>
      <c r="L167" s="31"/>
      <c r="M167" s="145" t="s">
        <v>1</v>
      </c>
      <c r="N167" s="146" t="s">
        <v>37</v>
      </c>
      <c r="P167" s="147">
        <f aca="true" t="shared" si="21" ref="P167:P179">O167*H167</f>
        <v>0</v>
      </c>
      <c r="Q167" s="147">
        <v>0</v>
      </c>
      <c r="R167" s="147">
        <f aca="true" t="shared" si="22" ref="R167:R179">Q167*H167</f>
        <v>0</v>
      </c>
      <c r="S167" s="147">
        <v>0</v>
      </c>
      <c r="T167" s="148">
        <f aca="true" t="shared" si="23" ref="T167:T179">S167*H167</f>
        <v>0</v>
      </c>
      <c r="AR167" s="149" t="s">
        <v>201</v>
      </c>
      <c r="AT167" s="149" t="s">
        <v>197</v>
      </c>
      <c r="AU167" s="149" t="s">
        <v>79</v>
      </c>
      <c r="AY167" s="16" t="s">
        <v>195</v>
      </c>
      <c r="BE167" s="150">
        <f aca="true" t="shared" si="24" ref="BE167:BE179">IF(N167="základní",J167,0)</f>
        <v>0</v>
      </c>
      <c r="BF167" s="150">
        <f aca="true" t="shared" si="25" ref="BF167:BF179">IF(N167="snížená",J167,0)</f>
        <v>0</v>
      </c>
      <c r="BG167" s="150">
        <f aca="true" t="shared" si="26" ref="BG167:BG179">IF(N167="zákl. přenesená",J167,0)</f>
        <v>0</v>
      </c>
      <c r="BH167" s="150">
        <f aca="true" t="shared" si="27" ref="BH167:BH179">IF(N167="sníž. přenesená",J167,0)</f>
        <v>0</v>
      </c>
      <c r="BI167" s="150">
        <f aca="true" t="shared" si="28" ref="BI167:BI179">IF(N167="nulová",J167,0)</f>
        <v>0</v>
      </c>
      <c r="BJ167" s="16" t="s">
        <v>79</v>
      </c>
      <c r="BK167" s="150">
        <f aca="true" t="shared" si="29" ref="BK167:BK179">ROUND(I167*H167,2)</f>
        <v>0</v>
      </c>
      <c r="BL167" s="16" t="s">
        <v>201</v>
      </c>
      <c r="BM167" s="149" t="s">
        <v>647</v>
      </c>
    </row>
    <row r="168" spans="2:65" s="1" customFormat="1" ht="16.5" customHeight="1">
      <c r="B168" s="136"/>
      <c r="C168" s="137" t="s">
        <v>423</v>
      </c>
      <c r="D168" s="137" t="s">
        <v>197</v>
      </c>
      <c r="E168" s="138" t="s">
        <v>1180</v>
      </c>
      <c r="F168" s="139" t="s">
        <v>2751</v>
      </c>
      <c r="G168" s="140" t="s">
        <v>223</v>
      </c>
      <c r="H168" s="141">
        <v>45</v>
      </c>
      <c r="I168" s="142"/>
      <c r="J168" s="143">
        <f t="shared" si="20"/>
        <v>0</v>
      </c>
      <c r="K168" s="144"/>
      <c r="L168" s="31"/>
      <c r="M168" s="145" t="s">
        <v>1</v>
      </c>
      <c r="N168" s="146" t="s">
        <v>37</v>
      </c>
      <c r="P168" s="147">
        <f t="shared" si="21"/>
        <v>0</v>
      </c>
      <c r="Q168" s="147">
        <v>0</v>
      </c>
      <c r="R168" s="147">
        <f t="shared" si="22"/>
        <v>0</v>
      </c>
      <c r="S168" s="147">
        <v>0</v>
      </c>
      <c r="T168" s="148">
        <f t="shared" si="23"/>
        <v>0</v>
      </c>
      <c r="AR168" s="149" t="s">
        <v>201</v>
      </c>
      <c r="AT168" s="149" t="s">
        <v>197</v>
      </c>
      <c r="AU168" s="149" t="s">
        <v>79</v>
      </c>
      <c r="AY168" s="16" t="s">
        <v>195</v>
      </c>
      <c r="BE168" s="150">
        <f t="shared" si="24"/>
        <v>0</v>
      </c>
      <c r="BF168" s="150">
        <f t="shared" si="25"/>
        <v>0</v>
      </c>
      <c r="BG168" s="150">
        <f t="shared" si="26"/>
        <v>0</v>
      </c>
      <c r="BH168" s="150">
        <f t="shared" si="27"/>
        <v>0</v>
      </c>
      <c r="BI168" s="150">
        <f t="shared" si="28"/>
        <v>0</v>
      </c>
      <c r="BJ168" s="16" t="s">
        <v>79</v>
      </c>
      <c r="BK168" s="150">
        <f t="shared" si="29"/>
        <v>0</v>
      </c>
      <c r="BL168" s="16" t="s">
        <v>201</v>
      </c>
      <c r="BM168" s="149" t="s">
        <v>656</v>
      </c>
    </row>
    <row r="169" spans="2:65" s="1" customFormat="1" ht="16.5" customHeight="1">
      <c r="B169" s="136"/>
      <c r="C169" s="137" t="s">
        <v>432</v>
      </c>
      <c r="D169" s="137" t="s">
        <v>197</v>
      </c>
      <c r="E169" s="138" t="s">
        <v>2752</v>
      </c>
      <c r="F169" s="139" t="s">
        <v>1191</v>
      </c>
      <c r="G169" s="140" t="s">
        <v>223</v>
      </c>
      <c r="H169" s="141">
        <v>125</v>
      </c>
      <c r="I169" s="142"/>
      <c r="J169" s="143">
        <f t="shared" si="20"/>
        <v>0</v>
      </c>
      <c r="K169" s="144"/>
      <c r="L169" s="31"/>
      <c r="M169" s="145" t="s">
        <v>1</v>
      </c>
      <c r="N169" s="146" t="s">
        <v>37</v>
      </c>
      <c r="P169" s="147">
        <f t="shared" si="21"/>
        <v>0</v>
      </c>
      <c r="Q169" s="147">
        <v>0</v>
      </c>
      <c r="R169" s="147">
        <f t="shared" si="22"/>
        <v>0</v>
      </c>
      <c r="S169" s="147">
        <v>0</v>
      </c>
      <c r="T169" s="148">
        <f t="shared" si="23"/>
        <v>0</v>
      </c>
      <c r="AR169" s="149" t="s">
        <v>201</v>
      </c>
      <c r="AT169" s="149" t="s">
        <v>197</v>
      </c>
      <c r="AU169" s="149" t="s">
        <v>79</v>
      </c>
      <c r="AY169" s="16" t="s">
        <v>195</v>
      </c>
      <c r="BE169" s="150">
        <f t="shared" si="24"/>
        <v>0</v>
      </c>
      <c r="BF169" s="150">
        <f t="shared" si="25"/>
        <v>0</v>
      </c>
      <c r="BG169" s="150">
        <f t="shared" si="26"/>
        <v>0</v>
      </c>
      <c r="BH169" s="150">
        <f t="shared" si="27"/>
        <v>0</v>
      </c>
      <c r="BI169" s="150">
        <f t="shared" si="28"/>
        <v>0</v>
      </c>
      <c r="BJ169" s="16" t="s">
        <v>79</v>
      </c>
      <c r="BK169" s="150">
        <f t="shared" si="29"/>
        <v>0</v>
      </c>
      <c r="BL169" s="16" t="s">
        <v>201</v>
      </c>
      <c r="BM169" s="149" t="s">
        <v>663</v>
      </c>
    </row>
    <row r="170" spans="2:65" s="1" customFormat="1" ht="16.5" customHeight="1">
      <c r="B170" s="136"/>
      <c r="C170" s="137" t="s">
        <v>436</v>
      </c>
      <c r="D170" s="137" t="s">
        <v>197</v>
      </c>
      <c r="E170" s="138" t="s">
        <v>2753</v>
      </c>
      <c r="F170" s="139" t="s">
        <v>2754</v>
      </c>
      <c r="G170" s="140" t="s">
        <v>223</v>
      </c>
      <c r="H170" s="141">
        <v>50</v>
      </c>
      <c r="I170" s="142"/>
      <c r="J170" s="143">
        <f t="shared" si="20"/>
        <v>0</v>
      </c>
      <c r="K170" s="144"/>
      <c r="L170" s="31"/>
      <c r="M170" s="145" t="s">
        <v>1</v>
      </c>
      <c r="N170" s="146" t="s">
        <v>37</v>
      </c>
      <c r="P170" s="147">
        <f t="shared" si="21"/>
        <v>0</v>
      </c>
      <c r="Q170" s="147">
        <v>0</v>
      </c>
      <c r="R170" s="147">
        <f t="shared" si="22"/>
        <v>0</v>
      </c>
      <c r="S170" s="147">
        <v>0</v>
      </c>
      <c r="T170" s="148">
        <f t="shared" si="23"/>
        <v>0</v>
      </c>
      <c r="AR170" s="149" t="s">
        <v>201</v>
      </c>
      <c r="AT170" s="149" t="s">
        <v>197</v>
      </c>
      <c r="AU170" s="149" t="s">
        <v>79</v>
      </c>
      <c r="AY170" s="16" t="s">
        <v>195</v>
      </c>
      <c r="BE170" s="150">
        <f t="shared" si="24"/>
        <v>0</v>
      </c>
      <c r="BF170" s="150">
        <f t="shared" si="25"/>
        <v>0</v>
      </c>
      <c r="BG170" s="150">
        <f t="shared" si="26"/>
        <v>0</v>
      </c>
      <c r="BH170" s="150">
        <f t="shared" si="27"/>
        <v>0</v>
      </c>
      <c r="BI170" s="150">
        <f t="shared" si="28"/>
        <v>0</v>
      </c>
      <c r="BJ170" s="16" t="s">
        <v>79</v>
      </c>
      <c r="BK170" s="150">
        <f t="shared" si="29"/>
        <v>0</v>
      </c>
      <c r="BL170" s="16" t="s">
        <v>201</v>
      </c>
      <c r="BM170" s="149" t="s">
        <v>674</v>
      </c>
    </row>
    <row r="171" spans="2:65" s="1" customFormat="1" ht="16.5" customHeight="1">
      <c r="B171" s="136"/>
      <c r="C171" s="137" t="s">
        <v>442</v>
      </c>
      <c r="D171" s="137" t="s">
        <v>197</v>
      </c>
      <c r="E171" s="138" t="s">
        <v>2755</v>
      </c>
      <c r="F171" s="139" t="s">
        <v>1201</v>
      </c>
      <c r="G171" s="140" t="s">
        <v>223</v>
      </c>
      <c r="H171" s="141">
        <v>150</v>
      </c>
      <c r="I171" s="142"/>
      <c r="J171" s="143">
        <f t="shared" si="20"/>
        <v>0</v>
      </c>
      <c r="K171" s="144"/>
      <c r="L171" s="31"/>
      <c r="M171" s="145" t="s">
        <v>1</v>
      </c>
      <c r="N171" s="146" t="s">
        <v>37</v>
      </c>
      <c r="P171" s="147">
        <f t="shared" si="21"/>
        <v>0</v>
      </c>
      <c r="Q171" s="147">
        <v>0</v>
      </c>
      <c r="R171" s="147">
        <f t="shared" si="22"/>
        <v>0</v>
      </c>
      <c r="S171" s="147">
        <v>0</v>
      </c>
      <c r="T171" s="148">
        <f t="shared" si="23"/>
        <v>0</v>
      </c>
      <c r="AR171" s="149" t="s">
        <v>201</v>
      </c>
      <c r="AT171" s="149" t="s">
        <v>197</v>
      </c>
      <c r="AU171" s="149" t="s">
        <v>79</v>
      </c>
      <c r="AY171" s="16" t="s">
        <v>195</v>
      </c>
      <c r="BE171" s="150">
        <f t="shared" si="24"/>
        <v>0</v>
      </c>
      <c r="BF171" s="150">
        <f t="shared" si="25"/>
        <v>0</v>
      </c>
      <c r="BG171" s="150">
        <f t="shared" si="26"/>
        <v>0</v>
      </c>
      <c r="BH171" s="150">
        <f t="shared" si="27"/>
        <v>0</v>
      </c>
      <c r="BI171" s="150">
        <f t="shared" si="28"/>
        <v>0</v>
      </c>
      <c r="BJ171" s="16" t="s">
        <v>79</v>
      </c>
      <c r="BK171" s="150">
        <f t="shared" si="29"/>
        <v>0</v>
      </c>
      <c r="BL171" s="16" t="s">
        <v>201</v>
      </c>
      <c r="BM171" s="149" t="s">
        <v>685</v>
      </c>
    </row>
    <row r="172" spans="2:65" s="1" customFormat="1" ht="16.5" customHeight="1">
      <c r="B172" s="136"/>
      <c r="C172" s="137" t="s">
        <v>447</v>
      </c>
      <c r="D172" s="137" t="s">
        <v>197</v>
      </c>
      <c r="E172" s="138" t="s">
        <v>2756</v>
      </c>
      <c r="F172" s="139" t="s">
        <v>1189</v>
      </c>
      <c r="G172" s="140" t="s">
        <v>223</v>
      </c>
      <c r="H172" s="141">
        <v>50</v>
      </c>
      <c r="I172" s="142"/>
      <c r="J172" s="143">
        <f t="shared" si="20"/>
        <v>0</v>
      </c>
      <c r="K172" s="144"/>
      <c r="L172" s="31"/>
      <c r="M172" s="145" t="s">
        <v>1</v>
      </c>
      <c r="N172" s="146" t="s">
        <v>37</v>
      </c>
      <c r="P172" s="147">
        <f t="shared" si="21"/>
        <v>0</v>
      </c>
      <c r="Q172" s="147">
        <v>0</v>
      </c>
      <c r="R172" s="147">
        <f t="shared" si="22"/>
        <v>0</v>
      </c>
      <c r="S172" s="147">
        <v>0</v>
      </c>
      <c r="T172" s="148">
        <f t="shared" si="23"/>
        <v>0</v>
      </c>
      <c r="AR172" s="149" t="s">
        <v>201</v>
      </c>
      <c r="AT172" s="149" t="s">
        <v>197</v>
      </c>
      <c r="AU172" s="149" t="s">
        <v>79</v>
      </c>
      <c r="AY172" s="16" t="s">
        <v>195</v>
      </c>
      <c r="BE172" s="150">
        <f t="shared" si="24"/>
        <v>0</v>
      </c>
      <c r="BF172" s="150">
        <f t="shared" si="25"/>
        <v>0</v>
      </c>
      <c r="BG172" s="150">
        <f t="shared" si="26"/>
        <v>0</v>
      </c>
      <c r="BH172" s="150">
        <f t="shared" si="27"/>
        <v>0</v>
      </c>
      <c r="BI172" s="150">
        <f t="shared" si="28"/>
        <v>0</v>
      </c>
      <c r="BJ172" s="16" t="s">
        <v>79</v>
      </c>
      <c r="BK172" s="150">
        <f t="shared" si="29"/>
        <v>0</v>
      </c>
      <c r="BL172" s="16" t="s">
        <v>201</v>
      </c>
      <c r="BM172" s="149" t="s">
        <v>696</v>
      </c>
    </row>
    <row r="173" spans="2:65" s="1" customFormat="1" ht="16.5" customHeight="1">
      <c r="B173" s="136"/>
      <c r="C173" s="137" t="s">
        <v>452</v>
      </c>
      <c r="D173" s="137" t="s">
        <v>197</v>
      </c>
      <c r="E173" s="138" t="s">
        <v>2757</v>
      </c>
      <c r="F173" s="139" t="s">
        <v>2758</v>
      </c>
      <c r="G173" s="140" t="s">
        <v>223</v>
      </c>
      <c r="H173" s="141">
        <v>50</v>
      </c>
      <c r="I173" s="142"/>
      <c r="J173" s="143">
        <f t="shared" si="20"/>
        <v>0</v>
      </c>
      <c r="K173" s="144"/>
      <c r="L173" s="31"/>
      <c r="M173" s="145" t="s">
        <v>1</v>
      </c>
      <c r="N173" s="146" t="s">
        <v>37</v>
      </c>
      <c r="P173" s="147">
        <f t="shared" si="21"/>
        <v>0</v>
      </c>
      <c r="Q173" s="147">
        <v>0</v>
      </c>
      <c r="R173" s="147">
        <f t="shared" si="22"/>
        <v>0</v>
      </c>
      <c r="S173" s="147">
        <v>0</v>
      </c>
      <c r="T173" s="148">
        <f t="shared" si="23"/>
        <v>0</v>
      </c>
      <c r="AR173" s="149" t="s">
        <v>201</v>
      </c>
      <c r="AT173" s="149" t="s">
        <v>197</v>
      </c>
      <c r="AU173" s="149" t="s">
        <v>79</v>
      </c>
      <c r="AY173" s="16" t="s">
        <v>195</v>
      </c>
      <c r="BE173" s="150">
        <f t="shared" si="24"/>
        <v>0</v>
      </c>
      <c r="BF173" s="150">
        <f t="shared" si="25"/>
        <v>0</v>
      </c>
      <c r="BG173" s="150">
        <f t="shared" si="26"/>
        <v>0</v>
      </c>
      <c r="BH173" s="150">
        <f t="shared" si="27"/>
        <v>0</v>
      </c>
      <c r="BI173" s="150">
        <f t="shared" si="28"/>
        <v>0</v>
      </c>
      <c r="BJ173" s="16" t="s">
        <v>79</v>
      </c>
      <c r="BK173" s="150">
        <f t="shared" si="29"/>
        <v>0</v>
      </c>
      <c r="BL173" s="16" t="s">
        <v>201</v>
      </c>
      <c r="BM173" s="149" t="s">
        <v>706</v>
      </c>
    </row>
    <row r="174" spans="2:65" s="1" customFormat="1" ht="16.5" customHeight="1">
      <c r="B174" s="136"/>
      <c r="C174" s="137" t="s">
        <v>456</v>
      </c>
      <c r="D174" s="137" t="s">
        <v>197</v>
      </c>
      <c r="E174" s="138" t="s">
        <v>2759</v>
      </c>
      <c r="F174" s="139" t="s">
        <v>2760</v>
      </c>
      <c r="G174" s="140" t="s">
        <v>223</v>
      </c>
      <c r="H174" s="141">
        <v>25</v>
      </c>
      <c r="I174" s="142"/>
      <c r="J174" s="143">
        <f t="shared" si="20"/>
        <v>0</v>
      </c>
      <c r="K174" s="144"/>
      <c r="L174" s="31"/>
      <c r="M174" s="145" t="s">
        <v>1</v>
      </c>
      <c r="N174" s="146" t="s">
        <v>37</v>
      </c>
      <c r="P174" s="147">
        <f t="shared" si="21"/>
        <v>0</v>
      </c>
      <c r="Q174" s="147">
        <v>0</v>
      </c>
      <c r="R174" s="147">
        <f t="shared" si="22"/>
        <v>0</v>
      </c>
      <c r="S174" s="147">
        <v>0</v>
      </c>
      <c r="T174" s="148">
        <f t="shared" si="23"/>
        <v>0</v>
      </c>
      <c r="AR174" s="149" t="s">
        <v>201</v>
      </c>
      <c r="AT174" s="149" t="s">
        <v>197</v>
      </c>
      <c r="AU174" s="149" t="s">
        <v>79</v>
      </c>
      <c r="AY174" s="16" t="s">
        <v>195</v>
      </c>
      <c r="BE174" s="150">
        <f t="shared" si="24"/>
        <v>0</v>
      </c>
      <c r="BF174" s="150">
        <f t="shared" si="25"/>
        <v>0</v>
      </c>
      <c r="BG174" s="150">
        <f t="shared" si="26"/>
        <v>0</v>
      </c>
      <c r="BH174" s="150">
        <f t="shared" si="27"/>
        <v>0</v>
      </c>
      <c r="BI174" s="150">
        <f t="shared" si="28"/>
        <v>0</v>
      </c>
      <c r="BJ174" s="16" t="s">
        <v>79</v>
      </c>
      <c r="BK174" s="150">
        <f t="shared" si="29"/>
        <v>0</v>
      </c>
      <c r="BL174" s="16" t="s">
        <v>201</v>
      </c>
      <c r="BM174" s="149" t="s">
        <v>716</v>
      </c>
    </row>
    <row r="175" spans="2:65" s="1" customFormat="1" ht="16.5" customHeight="1">
      <c r="B175" s="136"/>
      <c r="C175" s="137" t="s">
        <v>462</v>
      </c>
      <c r="D175" s="137" t="s">
        <v>197</v>
      </c>
      <c r="E175" s="138" t="s">
        <v>2761</v>
      </c>
      <c r="F175" s="139" t="s">
        <v>1195</v>
      </c>
      <c r="G175" s="140" t="s">
        <v>223</v>
      </c>
      <c r="H175" s="141">
        <v>100</v>
      </c>
      <c r="I175" s="142"/>
      <c r="J175" s="143">
        <f t="shared" si="20"/>
        <v>0</v>
      </c>
      <c r="K175" s="144"/>
      <c r="L175" s="31"/>
      <c r="M175" s="145" t="s">
        <v>1</v>
      </c>
      <c r="N175" s="146" t="s">
        <v>37</v>
      </c>
      <c r="P175" s="147">
        <f t="shared" si="21"/>
        <v>0</v>
      </c>
      <c r="Q175" s="147">
        <v>0</v>
      </c>
      <c r="R175" s="147">
        <f t="shared" si="22"/>
        <v>0</v>
      </c>
      <c r="S175" s="147">
        <v>0</v>
      </c>
      <c r="T175" s="148">
        <f t="shared" si="23"/>
        <v>0</v>
      </c>
      <c r="AR175" s="149" t="s">
        <v>201</v>
      </c>
      <c r="AT175" s="149" t="s">
        <v>197</v>
      </c>
      <c r="AU175" s="149" t="s">
        <v>79</v>
      </c>
      <c r="AY175" s="16" t="s">
        <v>195</v>
      </c>
      <c r="BE175" s="150">
        <f t="shared" si="24"/>
        <v>0</v>
      </c>
      <c r="BF175" s="150">
        <f t="shared" si="25"/>
        <v>0</v>
      </c>
      <c r="BG175" s="150">
        <f t="shared" si="26"/>
        <v>0</v>
      </c>
      <c r="BH175" s="150">
        <f t="shared" si="27"/>
        <v>0</v>
      </c>
      <c r="BI175" s="150">
        <f t="shared" si="28"/>
        <v>0</v>
      </c>
      <c r="BJ175" s="16" t="s">
        <v>79</v>
      </c>
      <c r="BK175" s="150">
        <f t="shared" si="29"/>
        <v>0</v>
      </c>
      <c r="BL175" s="16" t="s">
        <v>201</v>
      </c>
      <c r="BM175" s="149" t="s">
        <v>724</v>
      </c>
    </row>
    <row r="176" spans="2:65" s="1" customFormat="1" ht="16.5" customHeight="1">
      <c r="B176" s="136"/>
      <c r="C176" s="137" t="s">
        <v>470</v>
      </c>
      <c r="D176" s="137" t="s">
        <v>197</v>
      </c>
      <c r="E176" s="138" t="s">
        <v>2762</v>
      </c>
      <c r="F176" s="139" t="s">
        <v>2763</v>
      </c>
      <c r="G176" s="140" t="s">
        <v>223</v>
      </c>
      <c r="H176" s="141">
        <v>80</v>
      </c>
      <c r="I176" s="142"/>
      <c r="J176" s="143">
        <f t="shared" si="20"/>
        <v>0</v>
      </c>
      <c r="K176" s="144"/>
      <c r="L176" s="31"/>
      <c r="M176" s="145" t="s">
        <v>1</v>
      </c>
      <c r="N176" s="146" t="s">
        <v>37</v>
      </c>
      <c r="P176" s="147">
        <f t="shared" si="21"/>
        <v>0</v>
      </c>
      <c r="Q176" s="147">
        <v>0</v>
      </c>
      <c r="R176" s="147">
        <f t="shared" si="22"/>
        <v>0</v>
      </c>
      <c r="S176" s="147">
        <v>0</v>
      </c>
      <c r="T176" s="148">
        <f t="shared" si="23"/>
        <v>0</v>
      </c>
      <c r="AR176" s="149" t="s">
        <v>201</v>
      </c>
      <c r="AT176" s="149" t="s">
        <v>197</v>
      </c>
      <c r="AU176" s="149" t="s">
        <v>79</v>
      </c>
      <c r="AY176" s="16" t="s">
        <v>195</v>
      </c>
      <c r="BE176" s="150">
        <f t="shared" si="24"/>
        <v>0</v>
      </c>
      <c r="BF176" s="150">
        <f t="shared" si="25"/>
        <v>0</v>
      </c>
      <c r="BG176" s="150">
        <f t="shared" si="26"/>
        <v>0</v>
      </c>
      <c r="BH176" s="150">
        <f t="shared" si="27"/>
        <v>0</v>
      </c>
      <c r="BI176" s="150">
        <f t="shared" si="28"/>
        <v>0</v>
      </c>
      <c r="BJ176" s="16" t="s">
        <v>79</v>
      </c>
      <c r="BK176" s="150">
        <f t="shared" si="29"/>
        <v>0</v>
      </c>
      <c r="BL176" s="16" t="s">
        <v>201</v>
      </c>
      <c r="BM176" s="149" t="s">
        <v>734</v>
      </c>
    </row>
    <row r="177" spans="2:65" s="1" customFormat="1" ht="16.5" customHeight="1">
      <c r="B177" s="136"/>
      <c r="C177" s="137" t="s">
        <v>474</v>
      </c>
      <c r="D177" s="137" t="s">
        <v>197</v>
      </c>
      <c r="E177" s="138" t="s">
        <v>2764</v>
      </c>
      <c r="F177" s="139" t="s">
        <v>2765</v>
      </c>
      <c r="G177" s="140" t="s">
        <v>223</v>
      </c>
      <c r="H177" s="141">
        <v>50</v>
      </c>
      <c r="I177" s="142"/>
      <c r="J177" s="143">
        <f t="shared" si="20"/>
        <v>0</v>
      </c>
      <c r="K177" s="144"/>
      <c r="L177" s="31"/>
      <c r="M177" s="145" t="s">
        <v>1</v>
      </c>
      <c r="N177" s="146" t="s">
        <v>37</v>
      </c>
      <c r="P177" s="147">
        <f t="shared" si="21"/>
        <v>0</v>
      </c>
      <c r="Q177" s="147">
        <v>0</v>
      </c>
      <c r="R177" s="147">
        <f t="shared" si="22"/>
        <v>0</v>
      </c>
      <c r="S177" s="147">
        <v>0</v>
      </c>
      <c r="T177" s="148">
        <f t="shared" si="23"/>
        <v>0</v>
      </c>
      <c r="AR177" s="149" t="s">
        <v>201</v>
      </c>
      <c r="AT177" s="149" t="s">
        <v>197</v>
      </c>
      <c r="AU177" s="149" t="s">
        <v>79</v>
      </c>
      <c r="AY177" s="16" t="s">
        <v>195</v>
      </c>
      <c r="BE177" s="150">
        <f t="shared" si="24"/>
        <v>0</v>
      </c>
      <c r="BF177" s="150">
        <f t="shared" si="25"/>
        <v>0</v>
      </c>
      <c r="BG177" s="150">
        <f t="shared" si="26"/>
        <v>0</v>
      </c>
      <c r="BH177" s="150">
        <f t="shared" si="27"/>
        <v>0</v>
      </c>
      <c r="BI177" s="150">
        <f t="shared" si="28"/>
        <v>0</v>
      </c>
      <c r="BJ177" s="16" t="s">
        <v>79</v>
      </c>
      <c r="BK177" s="150">
        <f t="shared" si="29"/>
        <v>0</v>
      </c>
      <c r="BL177" s="16" t="s">
        <v>201</v>
      </c>
      <c r="BM177" s="149" t="s">
        <v>744</v>
      </c>
    </row>
    <row r="178" spans="2:65" s="1" customFormat="1" ht="16.5" customHeight="1">
      <c r="B178" s="136"/>
      <c r="C178" s="137" t="s">
        <v>130</v>
      </c>
      <c r="D178" s="137" t="s">
        <v>197</v>
      </c>
      <c r="E178" s="138" t="s">
        <v>2766</v>
      </c>
      <c r="F178" s="139" t="s">
        <v>2767</v>
      </c>
      <c r="G178" s="140" t="s">
        <v>223</v>
      </c>
      <c r="H178" s="141">
        <v>90</v>
      </c>
      <c r="I178" s="142"/>
      <c r="J178" s="143">
        <f t="shared" si="20"/>
        <v>0</v>
      </c>
      <c r="K178" s="144"/>
      <c r="L178" s="31"/>
      <c r="M178" s="145" t="s">
        <v>1</v>
      </c>
      <c r="N178" s="146" t="s">
        <v>37</v>
      </c>
      <c r="P178" s="147">
        <f t="shared" si="21"/>
        <v>0</v>
      </c>
      <c r="Q178" s="147">
        <v>0</v>
      </c>
      <c r="R178" s="147">
        <f t="shared" si="22"/>
        <v>0</v>
      </c>
      <c r="S178" s="147">
        <v>0</v>
      </c>
      <c r="T178" s="148">
        <f t="shared" si="23"/>
        <v>0</v>
      </c>
      <c r="AR178" s="149" t="s">
        <v>201</v>
      </c>
      <c r="AT178" s="149" t="s">
        <v>197</v>
      </c>
      <c r="AU178" s="149" t="s">
        <v>79</v>
      </c>
      <c r="AY178" s="16" t="s">
        <v>195</v>
      </c>
      <c r="BE178" s="150">
        <f t="shared" si="24"/>
        <v>0</v>
      </c>
      <c r="BF178" s="150">
        <f t="shared" si="25"/>
        <v>0</v>
      </c>
      <c r="BG178" s="150">
        <f t="shared" si="26"/>
        <v>0</v>
      </c>
      <c r="BH178" s="150">
        <f t="shared" si="27"/>
        <v>0</v>
      </c>
      <c r="BI178" s="150">
        <f t="shared" si="28"/>
        <v>0</v>
      </c>
      <c r="BJ178" s="16" t="s">
        <v>79</v>
      </c>
      <c r="BK178" s="150">
        <f t="shared" si="29"/>
        <v>0</v>
      </c>
      <c r="BL178" s="16" t="s">
        <v>201</v>
      </c>
      <c r="BM178" s="149" t="s">
        <v>754</v>
      </c>
    </row>
    <row r="179" spans="2:65" s="1" customFormat="1" ht="16.5" customHeight="1">
      <c r="B179" s="136"/>
      <c r="C179" s="137" t="s">
        <v>138</v>
      </c>
      <c r="D179" s="137" t="s">
        <v>197</v>
      </c>
      <c r="E179" s="138" t="s">
        <v>2768</v>
      </c>
      <c r="F179" s="139" t="s">
        <v>2769</v>
      </c>
      <c r="G179" s="140" t="s">
        <v>223</v>
      </c>
      <c r="H179" s="141">
        <v>25</v>
      </c>
      <c r="I179" s="142"/>
      <c r="J179" s="143">
        <f t="shared" si="20"/>
        <v>0</v>
      </c>
      <c r="K179" s="144"/>
      <c r="L179" s="31"/>
      <c r="M179" s="145" t="s">
        <v>1</v>
      </c>
      <c r="N179" s="146" t="s">
        <v>37</v>
      </c>
      <c r="P179" s="147">
        <f t="shared" si="21"/>
        <v>0</v>
      </c>
      <c r="Q179" s="147">
        <v>0</v>
      </c>
      <c r="R179" s="147">
        <f t="shared" si="22"/>
        <v>0</v>
      </c>
      <c r="S179" s="147">
        <v>0</v>
      </c>
      <c r="T179" s="148">
        <f t="shared" si="23"/>
        <v>0</v>
      </c>
      <c r="AR179" s="149" t="s">
        <v>201</v>
      </c>
      <c r="AT179" s="149" t="s">
        <v>197</v>
      </c>
      <c r="AU179" s="149" t="s">
        <v>79</v>
      </c>
      <c r="AY179" s="16" t="s">
        <v>195</v>
      </c>
      <c r="BE179" s="150">
        <f t="shared" si="24"/>
        <v>0</v>
      </c>
      <c r="BF179" s="150">
        <f t="shared" si="25"/>
        <v>0</v>
      </c>
      <c r="BG179" s="150">
        <f t="shared" si="26"/>
        <v>0</v>
      </c>
      <c r="BH179" s="150">
        <f t="shared" si="27"/>
        <v>0</v>
      </c>
      <c r="BI179" s="150">
        <f t="shared" si="28"/>
        <v>0</v>
      </c>
      <c r="BJ179" s="16" t="s">
        <v>79</v>
      </c>
      <c r="BK179" s="150">
        <f t="shared" si="29"/>
        <v>0</v>
      </c>
      <c r="BL179" s="16" t="s">
        <v>201</v>
      </c>
      <c r="BM179" s="149" t="s">
        <v>764</v>
      </c>
    </row>
    <row r="180" spans="2:63" s="11" customFormat="1" ht="25.9" customHeight="1">
      <c r="B180" s="124"/>
      <c r="D180" s="125" t="s">
        <v>71</v>
      </c>
      <c r="E180" s="126" t="s">
        <v>2770</v>
      </c>
      <c r="F180" s="126" t="s">
        <v>1208</v>
      </c>
      <c r="I180" s="127"/>
      <c r="J180" s="128">
        <f>BK180</f>
        <v>0</v>
      </c>
      <c r="L180" s="124"/>
      <c r="M180" s="129"/>
      <c r="P180" s="130">
        <f>SUM(P181:P201)</f>
        <v>0</v>
      </c>
      <c r="R180" s="130">
        <f>SUM(R181:R201)</f>
        <v>0</v>
      </c>
      <c r="T180" s="131">
        <f>SUM(T181:T201)</f>
        <v>0</v>
      </c>
      <c r="AR180" s="125" t="s">
        <v>79</v>
      </c>
      <c r="AT180" s="132" t="s">
        <v>71</v>
      </c>
      <c r="AU180" s="132" t="s">
        <v>72</v>
      </c>
      <c r="AY180" s="125" t="s">
        <v>195</v>
      </c>
      <c r="BK180" s="133">
        <f>SUM(BK181:BK201)</f>
        <v>0</v>
      </c>
    </row>
    <row r="181" spans="2:65" s="1" customFormat="1" ht="24.2" customHeight="1">
      <c r="B181" s="136"/>
      <c r="C181" s="137" t="s">
        <v>141</v>
      </c>
      <c r="D181" s="137" t="s">
        <v>197</v>
      </c>
      <c r="E181" s="138" t="s">
        <v>1184</v>
      </c>
      <c r="F181" s="139" t="s">
        <v>2771</v>
      </c>
      <c r="G181" s="140" t="s">
        <v>1131</v>
      </c>
      <c r="H181" s="141">
        <v>4</v>
      </c>
      <c r="I181" s="142"/>
      <c r="J181" s="143">
        <f aca="true" t="shared" si="30" ref="J181:J201">ROUND(I181*H181,2)</f>
        <v>0</v>
      </c>
      <c r="K181" s="144"/>
      <c r="L181" s="31"/>
      <c r="M181" s="145" t="s">
        <v>1</v>
      </c>
      <c r="N181" s="146" t="s">
        <v>37</v>
      </c>
      <c r="P181" s="147">
        <f aca="true" t="shared" si="31" ref="P181:P201">O181*H181</f>
        <v>0</v>
      </c>
      <c r="Q181" s="147">
        <v>0</v>
      </c>
      <c r="R181" s="147">
        <f aca="true" t="shared" si="32" ref="R181:R201">Q181*H181</f>
        <v>0</v>
      </c>
      <c r="S181" s="147">
        <v>0</v>
      </c>
      <c r="T181" s="148">
        <f aca="true" t="shared" si="33" ref="T181:T201">S181*H181</f>
        <v>0</v>
      </c>
      <c r="AR181" s="149" t="s">
        <v>201</v>
      </c>
      <c r="AT181" s="149" t="s">
        <v>197</v>
      </c>
      <c r="AU181" s="149" t="s">
        <v>79</v>
      </c>
      <c r="AY181" s="16" t="s">
        <v>195</v>
      </c>
      <c r="BE181" s="150">
        <f aca="true" t="shared" si="34" ref="BE181:BE201">IF(N181="základní",J181,0)</f>
        <v>0</v>
      </c>
      <c r="BF181" s="150">
        <f aca="true" t="shared" si="35" ref="BF181:BF201">IF(N181="snížená",J181,0)</f>
        <v>0</v>
      </c>
      <c r="BG181" s="150">
        <f aca="true" t="shared" si="36" ref="BG181:BG201">IF(N181="zákl. přenesená",J181,0)</f>
        <v>0</v>
      </c>
      <c r="BH181" s="150">
        <f aca="true" t="shared" si="37" ref="BH181:BH201">IF(N181="sníž. přenesená",J181,0)</f>
        <v>0</v>
      </c>
      <c r="BI181" s="150">
        <f aca="true" t="shared" si="38" ref="BI181:BI201">IF(N181="nulová",J181,0)</f>
        <v>0</v>
      </c>
      <c r="BJ181" s="16" t="s">
        <v>79</v>
      </c>
      <c r="BK181" s="150">
        <f aca="true" t="shared" si="39" ref="BK181:BK201">ROUND(I181*H181,2)</f>
        <v>0</v>
      </c>
      <c r="BL181" s="16" t="s">
        <v>201</v>
      </c>
      <c r="BM181" s="149" t="s">
        <v>774</v>
      </c>
    </row>
    <row r="182" spans="2:65" s="1" customFormat="1" ht="16.5" customHeight="1">
      <c r="B182" s="136"/>
      <c r="C182" s="137" t="s">
        <v>493</v>
      </c>
      <c r="D182" s="137" t="s">
        <v>197</v>
      </c>
      <c r="E182" s="138" t="s">
        <v>1186</v>
      </c>
      <c r="F182" s="139" t="s">
        <v>2772</v>
      </c>
      <c r="G182" s="140" t="s">
        <v>1131</v>
      </c>
      <c r="H182" s="141">
        <v>10</v>
      </c>
      <c r="I182" s="142"/>
      <c r="J182" s="143">
        <f t="shared" si="30"/>
        <v>0</v>
      </c>
      <c r="K182" s="144"/>
      <c r="L182" s="31"/>
      <c r="M182" s="145" t="s">
        <v>1</v>
      </c>
      <c r="N182" s="146" t="s">
        <v>37</v>
      </c>
      <c r="P182" s="147">
        <f t="shared" si="31"/>
        <v>0</v>
      </c>
      <c r="Q182" s="147">
        <v>0</v>
      </c>
      <c r="R182" s="147">
        <f t="shared" si="32"/>
        <v>0</v>
      </c>
      <c r="S182" s="147">
        <v>0</v>
      </c>
      <c r="T182" s="148">
        <f t="shared" si="33"/>
        <v>0</v>
      </c>
      <c r="AR182" s="149" t="s">
        <v>201</v>
      </c>
      <c r="AT182" s="149" t="s">
        <v>197</v>
      </c>
      <c r="AU182" s="149" t="s">
        <v>79</v>
      </c>
      <c r="AY182" s="16" t="s">
        <v>195</v>
      </c>
      <c r="BE182" s="150">
        <f t="shared" si="34"/>
        <v>0</v>
      </c>
      <c r="BF182" s="150">
        <f t="shared" si="35"/>
        <v>0</v>
      </c>
      <c r="BG182" s="150">
        <f t="shared" si="36"/>
        <v>0</v>
      </c>
      <c r="BH182" s="150">
        <f t="shared" si="37"/>
        <v>0</v>
      </c>
      <c r="BI182" s="150">
        <f t="shared" si="38"/>
        <v>0</v>
      </c>
      <c r="BJ182" s="16" t="s">
        <v>79</v>
      </c>
      <c r="BK182" s="150">
        <f t="shared" si="39"/>
        <v>0</v>
      </c>
      <c r="BL182" s="16" t="s">
        <v>201</v>
      </c>
      <c r="BM182" s="149" t="s">
        <v>784</v>
      </c>
    </row>
    <row r="183" spans="2:65" s="1" customFormat="1" ht="16.5" customHeight="1">
      <c r="B183" s="136"/>
      <c r="C183" s="137" t="s">
        <v>499</v>
      </c>
      <c r="D183" s="137" t="s">
        <v>197</v>
      </c>
      <c r="E183" s="138" t="s">
        <v>1188</v>
      </c>
      <c r="F183" s="139" t="s">
        <v>1212</v>
      </c>
      <c r="G183" s="140" t="s">
        <v>223</v>
      </c>
      <c r="H183" s="141">
        <v>60</v>
      </c>
      <c r="I183" s="142"/>
      <c r="J183" s="143">
        <f t="shared" si="30"/>
        <v>0</v>
      </c>
      <c r="K183" s="144"/>
      <c r="L183" s="31"/>
      <c r="M183" s="145" t="s">
        <v>1</v>
      </c>
      <c r="N183" s="146" t="s">
        <v>37</v>
      </c>
      <c r="P183" s="147">
        <f t="shared" si="31"/>
        <v>0</v>
      </c>
      <c r="Q183" s="147">
        <v>0</v>
      </c>
      <c r="R183" s="147">
        <f t="shared" si="32"/>
        <v>0</v>
      </c>
      <c r="S183" s="147">
        <v>0</v>
      </c>
      <c r="T183" s="148">
        <f t="shared" si="33"/>
        <v>0</v>
      </c>
      <c r="AR183" s="149" t="s">
        <v>201</v>
      </c>
      <c r="AT183" s="149" t="s">
        <v>197</v>
      </c>
      <c r="AU183" s="149" t="s">
        <v>79</v>
      </c>
      <c r="AY183" s="16" t="s">
        <v>195</v>
      </c>
      <c r="BE183" s="150">
        <f t="shared" si="34"/>
        <v>0</v>
      </c>
      <c r="BF183" s="150">
        <f t="shared" si="35"/>
        <v>0</v>
      </c>
      <c r="BG183" s="150">
        <f t="shared" si="36"/>
        <v>0</v>
      </c>
      <c r="BH183" s="150">
        <f t="shared" si="37"/>
        <v>0</v>
      </c>
      <c r="BI183" s="150">
        <f t="shared" si="38"/>
        <v>0</v>
      </c>
      <c r="BJ183" s="16" t="s">
        <v>79</v>
      </c>
      <c r="BK183" s="150">
        <f t="shared" si="39"/>
        <v>0</v>
      </c>
      <c r="BL183" s="16" t="s">
        <v>201</v>
      </c>
      <c r="BM183" s="149" t="s">
        <v>792</v>
      </c>
    </row>
    <row r="184" spans="2:65" s="1" customFormat="1" ht="16.5" customHeight="1">
      <c r="B184" s="136"/>
      <c r="C184" s="137" t="s">
        <v>504</v>
      </c>
      <c r="D184" s="137" t="s">
        <v>197</v>
      </c>
      <c r="E184" s="138" t="s">
        <v>1190</v>
      </c>
      <c r="F184" s="139" t="s">
        <v>2773</v>
      </c>
      <c r="G184" s="140" t="s">
        <v>223</v>
      </c>
      <c r="H184" s="141">
        <v>30</v>
      </c>
      <c r="I184" s="142"/>
      <c r="J184" s="143">
        <f t="shared" si="30"/>
        <v>0</v>
      </c>
      <c r="K184" s="144"/>
      <c r="L184" s="31"/>
      <c r="M184" s="145" t="s">
        <v>1</v>
      </c>
      <c r="N184" s="146" t="s">
        <v>37</v>
      </c>
      <c r="P184" s="147">
        <f t="shared" si="31"/>
        <v>0</v>
      </c>
      <c r="Q184" s="147">
        <v>0</v>
      </c>
      <c r="R184" s="147">
        <f t="shared" si="32"/>
        <v>0</v>
      </c>
      <c r="S184" s="147">
        <v>0</v>
      </c>
      <c r="T184" s="148">
        <f t="shared" si="33"/>
        <v>0</v>
      </c>
      <c r="AR184" s="149" t="s">
        <v>201</v>
      </c>
      <c r="AT184" s="149" t="s">
        <v>197</v>
      </c>
      <c r="AU184" s="149" t="s">
        <v>79</v>
      </c>
      <c r="AY184" s="16" t="s">
        <v>195</v>
      </c>
      <c r="BE184" s="150">
        <f t="shared" si="34"/>
        <v>0</v>
      </c>
      <c r="BF184" s="150">
        <f t="shared" si="35"/>
        <v>0</v>
      </c>
      <c r="BG184" s="150">
        <f t="shared" si="36"/>
        <v>0</v>
      </c>
      <c r="BH184" s="150">
        <f t="shared" si="37"/>
        <v>0</v>
      </c>
      <c r="BI184" s="150">
        <f t="shared" si="38"/>
        <v>0</v>
      </c>
      <c r="BJ184" s="16" t="s">
        <v>79</v>
      </c>
      <c r="BK184" s="150">
        <f t="shared" si="39"/>
        <v>0</v>
      </c>
      <c r="BL184" s="16" t="s">
        <v>201</v>
      </c>
      <c r="BM184" s="149" t="s">
        <v>803</v>
      </c>
    </row>
    <row r="185" spans="2:65" s="1" customFormat="1" ht="16.5" customHeight="1">
      <c r="B185" s="136"/>
      <c r="C185" s="137" t="s">
        <v>509</v>
      </c>
      <c r="D185" s="137" t="s">
        <v>197</v>
      </c>
      <c r="E185" s="138" t="s">
        <v>1192</v>
      </c>
      <c r="F185" s="139" t="s">
        <v>1214</v>
      </c>
      <c r="G185" s="140" t="s">
        <v>223</v>
      </c>
      <c r="H185" s="141">
        <v>25</v>
      </c>
      <c r="I185" s="142"/>
      <c r="J185" s="143">
        <f t="shared" si="30"/>
        <v>0</v>
      </c>
      <c r="K185" s="144"/>
      <c r="L185" s="31"/>
      <c r="M185" s="145" t="s">
        <v>1</v>
      </c>
      <c r="N185" s="146" t="s">
        <v>37</v>
      </c>
      <c r="P185" s="147">
        <f t="shared" si="31"/>
        <v>0</v>
      </c>
      <c r="Q185" s="147">
        <v>0</v>
      </c>
      <c r="R185" s="147">
        <f t="shared" si="32"/>
        <v>0</v>
      </c>
      <c r="S185" s="147">
        <v>0</v>
      </c>
      <c r="T185" s="148">
        <f t="shared" si="33"/>
        <v>0</v>
      </c>
      <c r="AR185" s="149" t="s">
        <v>201</v>
      </c>
      <c r="AT185" s="149" t="s">
        <v>197</v>
      </c>
      <c r="AU185" s="149" t="s">
        <v>79</v>
      </c>
      <c r="AY185" s="16" t="s">
        <v>195</v>
      </c>
      <c r="BE185" s="150">
        <f t="shared" si="34"/>
        <v>0</v>
      </c>
      <c r="BF185" s="150">
        <f t="shared" si="35"/>
        <v>0</v>
      </c>
      <c r="BG185" s="150">
        <f t="shared" si="36"/>
        <v>0</v>
      </c>
      <c r="BH185" s="150">
        <f t="shared" si="37"/>
        <v>0</v>
      </c>
      <c r="BI185" s="150">
        <f t="shared" si="38"/>
        <v>0</v>
      </c>
      <c r="BJ185" s="16" t="s">
        <v>79</v>
      </c>
      <c r="BK185" s="150">
        <f t="shared" si="39"/>
        <v>0</v>
      </c>
      <c r="BL185" s="16" t="s">
        <v>201</v>
      </c>
      <c r="BM185" s="149" t="s">
        <v>812</v>
      </c>
    </row>
    <row r="186" spans="2:65" s="1" customFormat="1" ht="16.5" customHeight="1">
      <c r="B186" s="136"/>
      <c r="C186" s="137" t="s">
        <v>513</v>
      </c>
      <c r="D186" s="137" t="s">
        <v>197</v>
      </c>
      <c r="E186" s="138" t="s">
        <v>1194</v>
      </c>
      <c r="F186" s="139" t="s">
        <v>1216</v>
      </c>
      <c r="G186" s="140" t="s">
        <v>223</v>
      </c>
      <c r="H186" s="141">
        <v>25</v>
      </c>
      <c r="I186" s="142"/>
      <c r="J186" s="143">
        <f t="shared" si="30"/>
        <v>0</v>
      </c>
      <c r="K186" s="144"/>
      <c r="L186" s="31"/>
      <c r="M186" s="145" t="s">
        <v>1</v>
      </c>
      <c r="N186" s="146" t="s">
        <v>37</v>
      </c>
      <c r="P186" s="147">
        <f t="shared" si="31"/>
        <v>0</v>
      </c>
      <c r="Q186" s="147">
        <v>0</v>
      </c>
      <c r="R186" s="147">
        <f t="shared" si="32"/>
        <v>0</v>
      </c>
      <c r="S186" s="147">
        <v>0</v>
      </c>
      <c r="T186" s="148">
        <f t="shared" si="33"/>
        <v>0</v>
      </c>
      <c r="AR186" s="149" t="s">
        <v>201</v>
      </c>
      <c r="AT186" s="149" t="s">
        <v>197</v>
      </c>
      <c r="AU186" s="149" t="s">
        <v>79</v>
      </c>
      <c r="AY186" s="16" t="s">
        <v>195</v>
      </c>
      <c r="BE186" s="150">
        <f t="shared" si="34"/>
        <v>0</v>
      </c>
      <c r="BF186" s="150">
        <f t="shared" si="35"/>
        <v>0</v>
      </c>
      <c r="BG186" s="150">
        <f t="shared" si="36"/>
        <v>0</v>
      </c>
      <c r="BH186" s="150">
        <f t="shared" si="37"/>
        <v>0</v>
      </c>
      <c r="BI186" s="150">
        <f t="shared" si="38"/>
        <v>0</v>
      </c>
      <c r="BJ186" s="16" t="s">
        <v>79</v>
      </c>
      <c r="BK186" s="150">
        <f t="shared" si="39"/>
        <v>0</v>
      </c>
      <c r="BL186" s="16" t="s">
        <v>201</v>
      </c>
      <c r="BM186" s="149" t="s">
        <v>822</v>
      </c>
    </row>
    <row r="187" spans="2:65" s="1" customFormat="1" ht="16.5" customHeight="1">
      <c r="B187" s="136"/>
      <c r="C187" s="137" t="s">
        <v>518</v>
      </c>
      <c r="D187" s="137" t="s">
        <v>197</v>
      </c>
      <c r="E187" s="138" t="s">
        <v>1196</v>
      </c>
      <c r="F187" s="139" t="s">
        <v>2774</v>
      </c>
      <c r="G187" s="140" t="s">
        <v>1131</v>
      </c>
      <c r="H187" s="141">
        <v>1</v>
      </c>
      <c r="I187" s="142"/>
      <c r="J187" s="143">
        <f t="shared" si="30"/>
        <v>0</v>
      </c>
      <c r="K187" s="144"/>
      <c r="L187" s="31"/>
      <c r="M187" s="145" t="s">
        <v>1</v>
      </c>
      <c r="N187" s="146" t="s">
        <v>37</v>
      </c>
      <c r="P187" s="147">
        <f t="shared" si="31"/>
        <v>0</v>
      </c>
      <c r="Q187" s="147">
        <v>0</v>
      </c>
      <c r="R187" s="147">
        <f t="shared" si="32"/>
        <v>0</v>
      </c>
      <c r="S187" s="147">
        <v>0</v>
      </c>
      <c r="T187" s="148">
        <f t="shared" si="33"/>
        <v>0</v>
      </c>
      <c r="AR187" s="149" t="s">
        <v>201</v>
      </c>
      <c r="AT187" s="149" t="s">
        <v>197</v>
      </c>
      <c r="AU187" s="149" t="s">
        <v>79</v>
      </c>
      <c r="AY187" s="16" t="s">
        <v>195</v>
      </c>
      <c r="BE187" s="150">
        <f t="shared" si="34"/>
        <v>0</v>
      </c>
      <c r="BF187" s="150">
        <f t="shared" si="35"/>
        <v>0</v>
      </c>
      <c r="BG187" s="150">
        <f t="shared" si="36"/>
        <v>0</v>
      </c>
      <c r="BH187" s="150">
        <f t="shared" si="37"/>
        <v>0</v>
      </c>
      <c r="BI187" s="150">
        <f t="shared" si="38"/>
        <v>0</v>
      </c>
      <c r="BJ187" s="16" t="s">
        <v>79</v>
      </c>
      <c r="BK187" s="150">
        <f t="shared" si="39"/>
        <v>0</v>
      </c>
      <c r="BL187" s="16" t="s">
        <v>201</v>
      </c>
      <c r="BM187" s="149" t="s">
        <v>832</v>
      </c>
    </row>
    <row r="188" spans="2:65" s="1" customFormat="1" ht="16.5" customHeight="1">
      <c r="B188" s="136"/>
      <c r="C188" s="137" t="s">
        <v>522</v>
      </c>
      <c r="D188" s="137" t="s">
        <v>197</v>
      </c>
      <c r="E188" s="138" t="s">
        <v>1198</v>
      </c>
      <c r="F188" s="139" t="s">
        <v>2775</v>
      </c>
      <c r="G188" s="140" t="s">
        <v>1131</v>
      </c>
      <c r="H188" s="141">
        <v>1</v>
      </c>
      <c r="I188" s="142"/>
      <c r="J188" s="143">
        <f t="shared" si="30"/>
        <v>0</v>
      </c>
      <c r="K188" s="144"/>
      <c r="L188" s="31"/>
      <c r="M188" s="145" t="s">
        <v>1</v>
      </c>
      <c r="N188" s="146" t="s">
        <v>37</v>
      </c>
      <c r="P188" s="147">
        <f t="shared" si="31"/>
        <v>0</v>
      </c>
      <c r="Q188" s="147">
        <v>0</v>
      </c>
      <c r="R188" s="147">
        <f t="shared" si="32"/>
        <v>0</v>
      </c>
      <c r="S188" s="147">
        <v>0</v>
      </c>
      <c r="T188" s="148">
        <f t="shared" si="33"/>
        <v>0</v>
      </c>
      <c r="AR188" s="149" t="s">
        <v>201</v>
      </c>
      <c r="AT188" s="149" t="s">
        <v>197</v>
      </c>
      <c r="AU188" s="149" t="s">
        <v>79</v>
      </c>
      <c r="AY188" s="16" t="s">
        <v>195</v>
      </c>
      <c r="BE188" s="150">
        <f t="shared" si="34"/>
        <v>0</v>
      </c>
      <c r="BF188" s="150">
        <f t="shared" si="35"/>
        <v>0</v>
      </c>
      <c r="BG188" s="150">
        <f t="shared" si="36"/>
        <v>0</v>
      </c>
      <c r="BH188" s="150">
        <f t="shared" si="37"/>
        <v>0</v>
      </c>
      <c r="BI188" s="150">
        <f t="shared" si="38"/>
        <v>0</v>
      </c>
      <c r="BJ188" s="16" t="s">
        <v>79</v>
      </c>
      <c r="BK188" s="150">
        <f t="shared" si="39"/>
        <v>0</v>
      </c>
      <c r="BL188" s="16" t="s">
        <v>201</v>
      </c>
      <c r="BM188" s="149" t="s">
        <v>842</v>
      </c>
    </row>
    <row r="189" spans="2:65" s="1" customFormat="1" ht="16.5" customHeight="1">
      <c r="B189" s="136"/>
      <c r="C189" s="137" t="s">
        <v>527</v>
      </c>
      <c r="D189" s="137" t="s">
        <v>197</v>
      </c>
      <c r="E189" s="138" t="s">
        <v>1200</v>
      </c>
      <c r="F189" s="139" t="s">
        <v>1256</v>
      </c>
      <c r="G189" s="140" t="s">
        <v>200</v>
      </c>
      <c r="H189" s="141">
        <v>185</v>
      </c>
      <c r="I189" s="142"/>
      <c r="J189" s="143">
        <f t="shared" si="30"/>
        <v>0</v>
      </c>
      <c r="K189" s="144"/>
      <c r="L189" s="31"/>
      <c r="M189" s="145" t="s">
        <v>1</v>
      </c>
      <c r="N189" s="146" t="s">
        <v>37</v>
      </c>
      <c r="P189" s="147">
        <f t="shared" si="31"/>
        <v>0</v>
      </c>
      <c r="Q189" s="147">
        <v>0</v>
      </c>
      <c r="R189" s="147">
        <f t="shared" si="32"/>
        <v>0</v>
      </c>
      <c r="S189" s="147">
        <v>0</v>
      </c>
      <c r="T189" s="148">
        <f t="shared" si="33"/>
        <v>0</v>
      </c>
      <c r="AR189" s="149" t="s">
        <v>201</v>
      </c>
      <c r="AT189" s="149" t="s">
        <v>197</v>
      </c>
      <c r="AU189" s="149" t="s">
        <v>79</v>
      </c>
      <c r="AY189" s="16" t="s">
        <v>195</v>
      </c>
      <c r="BE189" s="150">
        <f t="shared" si="34"/>
        <v>0</v>
      </c>
      <c r="BF189" s="150">
        <f t="shared" si="35"/>
        <v>0</v>
      </c>
      <c r="BG189" s="150">
        <f t="shared" si="36"/>
        <v>0</v>
      </c>
      <c r="BH189" s="150">
        <f t="shared" si="37"/>
        <v>0</v>
      </c>
      <c r="BI189" s="150">
        <f t="shared" si="38"/>
        <v>0</v>
      </c>
      <c r="BJ189" s="16" t="s">
        <v>79</v>
      </c>
      <c r="BK189" s="150">
        <f t="shared" si="39"/>
        <v>0</v>
      </c>
      <c r="BL189" s="16" t="s">
        <v>201</v>
      </c>
      <c r="BM189" s="149" t="s">
        <v>851</v>
      </c>
    </row>
    <row r="190" spans="2:65" s="1" customFormat="1" ht="16.5" customHeight="1">
      <c r="B190" s="136"/>
      <c r="C190" s="137" t="s">
        <v>532</v>
      </c>
      <c r="D190" s="137" t="s">
        <v>197</v>
      </c>
      <c r="E190" s="138" t="s">
        <v>1202</v>
      </c>
      <c r="F190" s="139" t="s">
        <v>2776</v>
      </c>
      <c r="G190" s="140" t="s">
        <v>1131</v>
      </c>
      <c r="H190" s="141">
        <v>1</v>
      </c>
      <c r="I190" s="142"/>
      <c r="J190" s="143">
        <f t="shared" si="30"/>
        <v>0</v>
      </c>
      <c r="K190" s="144"/>
      <c r="L190" s="31"/>
      <c r="M190" s="145" t="s">
        <v>1</v>
      </c>
      <c r="N190" s="146" t="s">
        <v>37</v>
      </c>
      <c r="P190" s="147">
        <f t="shared" si="31"/>
        <v>0</v>
      </c>
      <c r="Q190" s="147">
        <v>0</v>
      </c>
      <c r="R190" s="147">
        <f t="shared" si="32"/>
        <v>0</v>
      </c>
      <c r="S190" s="147">
        <v>0</v>
      </c>
      <c r="T190" s="148">
        <f t="shared" si="33"/>
        <v>0</v>
      </c>
      <c r="AR190" s="149" t="s">
        <v>201</v>
      </c>
      <c r="AT190" s="149" t="s">
        <v>197</v>
      </c>
      <c r="AU190" s="149" t="s">
        <v>79</v>
      </c>
      <c r="AY190" s="16" t="s">
        <v>195</v>
      </c>
      <c r="BE190" s="150">
        <f t="shared" si="34"/>
        <v>0</v>
      </c>
      <c r="BF190" s="150">
        <f t="shared" si="35"/>
        <v>0</v>
      </c>
      <c r="BG190" s="150">
        <f t="shared" si="36"/>
        <v>0</v>
      </c>
      <c r="BH190" s="150">
        <f t="shared" si="37"/>
        <v>0</v>
      </c>
      <c r="BI190" s="150">
        <f t="shared" si="38"/>
        <v>0</v>
      </c>
      <c r="BJ190" s="16" t="s">
        <v>79</v>
      </c>
      <c r="BK190" s="150">
        <f t="shared" si="39"/>
        <v>0</v>
      </c>
      <c r="BL190" s="16" t="s">
        <v>201</v>
      </c>
      <c r="BM190" s="149" t="s">
        <v>859</v>
      </c>
    </row>
    <row r="191" spans="2:65" s="1" customFormat="1" ht="16.5" customHeight="1">
      <c r="B191" s="136"/>
      <c r="C191" s="137" t="s">
        <v>536</v>
      </c>
      <c r="D191" s="137" t="s">
        <v>197</v>
      </c>
      <c r="E191" s="138" t="s">
        <v>1204</v>
      </c>
      <c r="F191" s="139" t="s">
        <v>1252</v>
      </c>
      <c r="G191" s="140" t="s">
        <v>916</v>
      </c>
      <c r="H191" s="141">
        <v>70</v>
      </c>
      <c r="I191" s="142"/>
      <c r="J191" s="143">
        <f t="shared" si="30"/>
        <v>0</v>
      </c>
      <c r="K191" s="144"/>
      <c r="L191" s="31"/>
      <c r="M191" s="145" t="s">
        <v>1</v>
      </c>
      <c r="N191" s="146" t="s">
        <v>37</v>
      </c>
      <c r="P191" s="147">
        <f t="shared" si="31"/>
        <v>0</v>
      </c>
      <c r="Q191" s="147">
        <v>0</v>
      </c>
      <c r="R191" s="147">
        <f t="shared" si="32"/>
        <v>0</v>
      </c>
      <c r="S191" s="147">
        <v>0</v>
      </c>
      <c r="T191" s="148">
        <f t="shared" si="33"/>
        <v>0</v>
      </c>
      <c r="AR191" s="149" t="s">
        <v>201</v>
      </c>
      <c r="AT191" s="149" t="s">
        <v>197</v>
      </c>
      <c r="AU191" s="149" t="s">
        <v>79</v>
      </c>
      <c r="AY191" s="16" t="s">
        <v>195</v>
      </c>
      <c r="BE191" s="150">
        <f t="shared" si="34"/>
        <v>0</v>
      </c>
      <c r="BF191" s="150">
        <f t="shared" si="35"/>
        <v>0</v>
      </c>
      <c r="BG191" s="150">
        <f t="shared" si="36"/>
        <v>0</v>
      </c>
      <c r="BH191" s="150">
        <f t="shared" si="37"/>
        <v>0</v>
      </c>
      <c r="BI191" s="150">
        <f t="shared" si="38"/>
        <v>0</v>
      </c>
      <c r="BJ191" s="16" t="s">
        <v>79</v>
      </c>
      <c r="BK191" s="150">
        <f t="shared" si="39"/>
        <v>0</v>
      </c>
      <c r="BL191" s="16" t="s">
        <v>201</v>
      </c>
      <c r="BM191" s="149" t="s">
        <v>869</v>
      </c>
    </row>
    <row r="192" spans="2:65" s="1" customFormat="1" ht="16.5" customHeight="1">
      <c r="B192" s="136"/>
      <c r="C192" s="137" t="s">
        <v>541</v>
      </c>
      <c r="D192" s="137" t="s">
        <v>197</v>
      </c>
      <c r="E192" s="138" t="s">
        <v>1206</v>
      </c>
      <c r="F192" s="139" t="s">
        <v>2777</v>
      </c>
      <c r="G192" s="140" t="s">
        <v>2778</v>
      </c>
      <c r="H192" s="141">
        <v>1</v>
      </c>
      <c r="I192" s="142"/>
      <c r="J192" s="143">
        <f t="shared" si="30"/>
        <v>0</v>
      </c>
      <c r="K192" s="144"/>
      <c r="L192" s="31"/>
      <c r="M192" s="145" t="s">
        <v>1</v>
      </c>
      <c r="N192" s="146" t="s">
        <v>37</v>
      </c>
      <c r="P192" s="147">
        <f t="shared" si="31"/>
        <v>0</v>
      </c>
      <c r="Q192" s="147">
        <v>0</v>
      </c>
      <c r="R192" s="147">
        <f t="shared" si="32"/>
        <v>0</v>
      </c>
      <c r="S192" s="147">
        <v>0</v>
      </c>
      <c r="T192" s="148">
        <f t="shared" si="33"/>
        <v>0</v>
      </c>
      <c r="AR192" s="149" t="s">
        <v>201</v>
      </c>
      <c r="AT192" s="149" t="s">
        <v>197</v>
      </c>
      <c r="AU192" s="149" t="s">
        <v>79</v>
      </c>
      <c r="AY192" s="16" t="s">
        <v>195</v>
      </c>
      <c r="BE192" s="150">
        <f t="shared" si="34"/>
        <v>0</v>
      </c>
      <c r="BF192" s="150">
        <f t="shared" si="35"/>
        <v>0</v>
      </c>
      <c r="BG192" s="150">
        <f t="shared" si="36"/>
        <v>0</v>
      </c>
      <c r="BH192" s="150">
        <f t="shared" si="37"/>
        <v>0</v>
      </c>
      <c r="BI192" s="150">
        <f t="shared" si="38"/>
        <v>0</v>
      </c>
      <c r="BJ192" s="16" t="s">
        <v>79</v>
      </c>
      <c r="BK192" s="150">
        <f t="shared" si="39"/>
        <v>0</v>
      </c>
      <c r="BL192" s="16" t="s">
        <v>201</v>
      </c>
      <c r="BM192" s="149" t="s">
        <v>878</v>
      </c>
    </row>
    <row r="193" spans="2:65" s="1" customFormat="1" ht="16.5" customHeight="1">
      <c r="B193" s="136"/>
      <c r="C193" s="137" t="s">
        <v>546</v>
      </c>
      <c r="D193" s="137" t="s">
        <v>197</v>
      </c>
      <c r="E193" s="138" t="s">
        <v>2779</v>
      </c>
      <c r="F193" s="139" t="s">
        <v>2780</v>
      </c>
      <c r="G193" s="140" t="s">
        <v>1131</v>
      </c>
      <c r="H193" s="141">
        <v>1</v>
      </c>
      <c r="I193" s="142"/>
      <c r="J193" s="143">
        <f t="shared" si="30"/>
        <v>0</v>
      </c>
      <c r="K193" s="144"/>
      <c r="L193" s="31"/>
      <c r="M193" s="145" t="s">
        <v>1</v>
      </c>
      <c r="N193" s="146" t="s">
        <v>37</v>
      </c>
      <c r="P193" s="147">
        <f t="shared" si="31"/>
        <v>0</v>
      </c>
      <c r="Q193" s="147">
        <v>0</v>
      </c>
      <c r="R193" s="147">
        <f t="shared" si="32"/>
        <v>0</v>
      </c>
      <c r="S193" s="147">
        <v>0</v>
      </c>
      <c r="T193" s="148">
        <f t="shared" si="33"/>
        <v>0</v>
      </c>
      <c r="AR193" s="149" t="s">
        <v>201</v>
      </c>
      <c r="AT193" s="149" t="s">
        <v>197</v>
      </c>
      <c r="AU193" s="149" t="s">
        <v>79</v>
      </c>
      <c r="AY193" s="16" t="s">
        <v>195</v>
      </c>
      <c r="BE193" s="150">
        <f t="shared" si="34"/>
        <v>0</v>
      </c>
      <c r="BF193" s="150">
        <f t="shared" si="35"/>
        <v>0</v>
      </c>
      <c r="BG193" s="150">
        <f t="shared" si="36"/>
        <v>0</v>
      </c>
      <c r="BH193" s="150">
        <f t="shared" si="37"/>
        <v>0</v>
      </c>
      <c r="BI193" s="150">
        <f t="shared" si="38"/>
        <v>0</v>
      </c>
      <c r="BJ193" s="16" t="s">
        <v>79</v>
      </c>
      <c r="BK193" s="150">
        <f t="shared" si="39"/>
        <v>0</v>
      </c>
      <c r="BL193" s="16" t="s">
        <v>201</v>
      </c>
      <c r="BM193" s="149" t="s">
        <v>889</v>
      </c>
    </row>
    <row r="194" spans="2:65" s="1" customFormat="1" ht="16.5" customHeight="1">
      <c r="B194" s="136"/>
      <c r="C194" s="137" t="s">
        <v>550</v>
      </c>
      <c r="D194" s="137" t="s">
        <v>197</v>
      </c>
      <c r="E194" s="138" t="s">
        <v>2781</v>
      </c>
      <c r="F194" s="139" t="s">
        <v>2782</v>
      </c>
      <c r="G194" s="140" t="s">
        <v>223</v>
      </c>
      <c r="H194" s="141">
        <v>95</v>
      </c>
      <c r="I194" s="142"/>
      <c r="J194" s="143">
        <f t="shared" si="30"/>
        <v>0</v>
      </c>
      <c r="K194" s="144"/>
      <c r="L194" s="31"/>
      <c r="M194" s="145" t="s">
        <v>1</v>
      </c>
      <c r="N194" s="146" t="s">
        <v>37</v>
      </c>
      <c r="P194" s="147">
        <f t="shared" si="31"/>
        <v>0</v>
      </c>
      <c r="Q194" s="147">
        <v>0</v>
      </c>
      <c r="R194" s="147">
        <f t="shared" si="32"/>
        <v>0</v>
      </c>
      <c r="S194" s="147">
        <v>0</v>
      </c>
      <c r="T194" s="148">
        <f t="shared" si="33"/>
        <v>0</v>
      </c>
      <c r="AR194" s="149" t="s">
        <v>201</v>
      </c>
      <c r="AT194" s="149" t="s">
        <v>197</v>
      </c>
      <c r="AU194" s="149" t="s">
        <v>79</v>
      </c>
      <c r="AY194" s="16" t="s">
        <v>195</v>
      </c>
      <c r="BE194" s="150">
        <f t="shared" si="34"/>
        <v>0</v>
      </c>
      <c r="BF194" s="150">
        <f t="shared" si="35"/>
        <v>0</v>
      </c>
      <c r="BG194" s="150">
        <f t="shared" si="36"/>
        <v>0</v>
      </c>
      <c r="BH194" s="150">
        <f t="shared" si="37"/>
        <v>0</v>
      </c>
      <c r="BI194" s="150">
        <f t="shared" si="38"/>
        <v>0</v>
      </c>
      <c r="BJ194" s="16" t="s">
        <v>79</v>
      </c>
      <c r="BK194" s="150">
        <f t="shared" si="39"/>
        <v>0</v>
      </c>
      <c r="BL194" s="16" t="s">
        <v>201</v>
      </c>
      <c r="BM194" s="149" t="s">
        <v>898</v>
      </c>
    </row>
    <row r="195" spans="2:65" s="1" customFormat="1" ht="16.5" customHeight="1">
      <c r="B195" s="136"/>
      <c r="C195" s="137" t="s">
        <v>555</v>
      </c>
      <c r="D195" s="137" t="s">
        <v>197</v>
      </c>
      <c r="E195" s="138" t="s">
        <v>2783</v>
      </c>
      <c r="F195" s="139" t="s">
        <v>2784</v>
      </c>
      <c r="G195" s="140" t="s">
        <v>223</v>
      </c>
      <c r="H195" s="141">
        <v>20</v>
      </c>
      <c r="I195" s="142"/>
      <c r="J195" s="143">
        <f t="shared" si="30"/>
        <v>0</v>
      </c>
      <c r="K195" s="144"/>
      <c r="L195" s="31"/>
      <c r="M195" s="145" t="s">
        <v>1</v>
      </c>
      <c r="N195" s="146" t="s">
        <v>37</v>
      </c>
      <c r="P195" s="147">
        <f t="shared" si="31"/>
        <v>0</v>
      </c>
      <c r="Q195" s="147">
        <v>0</v>
      </c>
      <c r="R195" s="147">
        <f t="shared" si="32"/>
        <v>0</v>
      </c>
      <c r="S195" s="147">
        <v>0</v>
      </c>
      <c r="T195" s="148">
        <f t="shared" si="33"/>
        <v>0</v>
      </c>
      <c r="AR195" s="149" t="s">
        <v>201</v>
      </c>
      <c r="AT195" s="149" t="s">
        <v>197</v>
      </c>
      <c r="AU195" s="149" t="s">
        <v>79</v>
      </c>
      <c r="AY195" s="16" t="s">
        <v>195</v>
      </c>
      <c r="BE195" s="150">
        <f t="shared" si="34"/>
        <v>0</v>
      </c>
      <c r="BF195" s="150">
        <f t="shared" si="35"/>
        <v>0</v>
      </c>
      <c r="BG195" s="150">
        <f t="shared" si="36"/>
        <v>0</v>
      </c>
      <c r="BH195" s="150">
        <f t="shared" si="37"/>
        <v>0</v>
      </c>
      <c r="BI195" s="150">
        <f t="shared" si="38"/>
        <v>0</v>
      </c>
      <c r="BJ195" s="16" t="s">
        <v>79</v>
      </c>
      <c r="BK195" s="150">
        <f t="shared" si="39"/>
        <v>0</v>
      </c>
      <c r="BL195" s="16" t="s">
        <v>201</v>
      </c>
      <c r="BM195" s="149" t="s">
        <v>908</v>
      </c>
    </row>
    <row r="196" spans="2:65" s="1" customFormat="1" ht="16.5" customHeight="1">
      <c r="B196" s="136"/>
      <c r="C196" s="137" t="s">
        <v>560</v>
      </c>
      <c r="D196" s="137" t="s">
        <v>197</v>
      </c>
      <c r="E196" s="138" t="s">
        <v>2785</v>
      </c>
      <c r="F196" s="139" t="s">
        <v>2786</v>
      </c>
      <c r="G196" s="140" t="s">
        <v>223</v>
      </c>
      <c r="H196" s="141">
        <v>40</v>
      </c>
      <c r="I196" s="142"/>
      <c r="J196" s="143">
        <f t="shared" si="30"/>
        <v>0</v>
      </c>
      <c r="K196" s="144"/>
      <c r="L196" s="31"/>
      <c r="M196" s="145" t="s">
        <v>1</v>
      </c>
      <c r="N196" s="146" t="s">
        <v>37</v>
      </c>
      <c r="P196" s="147">
        <f t="shared" si="31"/>
        <v>0</v>
      </c>
      <c r="Q196" s="147">
        <v>0</v>
      </c>
      <c r="R196" s="147">
        <f t="shared" si="32"/>
        <v>0</v>
      </c>
      <c r="S196" s="147">
        <v>0</v>
      </c>
      <c r="T196" s="148">
        <f t="shared" si="33"/>
        <v>0</v>
      </c>
      <c r="AR196" s="149" t="s">
        <v>201</v>
      </c>
      <c r="AT196" s="149" t="s">
        <v>197</v>
      </c>
      <c r="AU196" s="149" t="s">
        <v>79</v>
      </c>
      <c r="AY196" s="16" t="s">
        <v>195</v>
      </c>
      <c r="BE196" s="150">
        <f t="shared" si="34"/>
        <v>0</v>
      </c>
      <c r="BF196" s="150">
        <f t="shared" si="35"/>
        <v>0</v>
      </c>
      <c r="BG196" s="150">
        <f t="shared" si="36"/>
        <v>0</v>
      </c>
      <c r="BH196" s="150">
        <f t="shared" si="37"/>
        <v>0</v>
      </c>
      <c r="BI196" s="150">
        <f t="shared" si="38"/>
        <v>0</v>
      </c>
      <c r="BJ196" s="16" t="s">
        <v>79</v>
      </c>
      <c r="BK196" s="150">
        <f t="shared" si="39"/>
        <v>0</v>
      </c>
      <c r="BL196" s="16" t="s">
        <v>201</v>
      </c>
      <c r="BM196" s="149" t="s">
        <v>919</v>
      </c>
    </row>
    <row r="197" spans="2:65" s="1" customFormat="1" ht="16.5" customHeight="1">
      <c r="B197" s="136"/>
      <c r="C197" s="137" t="s">
        <v>565</v>
      </c>
      <c r="D197" s="137" t="s">
        <v>197</v>
      </c>
      <c r="E197" s="138" t="s">
        <v>2787</v>
      </c>
      <c r="F197" s="139" t="s">
        <v>2788</v>
      </c>
      <c r="G197" s="140" t="s">
        <v>1131</v>
      </c>
      <c r="H197" s="141">
        <v>1</v>
      </c>
      <c r="I197" s="142"/>
      <c r="J197" s="143">
        <f t="shared" si="30"/>
        <v>0</v>
      </c>
      <c r="K197" s="144"/>
      <c r="L197" s="31"/>
      <c r="M197" s="145" t="s">
        <v>1</v>
      </c>
      <c r="N197" s="146" t="s">
        <v>37</v>
      </c>
      <c r="P197" s="147">
        <f t="shared" si="31"/>
        <v>0</v>
      </c>
      <c r="Q197" s="147">
        <v>0</v>
      </c>
      <c r="R197" s="147">
        <f t="shared" si="32"/>
        <v>0</v>
      </c>
      <c r="S197" s="147">
        <v>0</v>
      </c>
      <c r="T197" s="148">
        <f t="shared" si="33"/>
        <v>0</v>
      </c>
      <c r="AR197" s="149" t="s">
        <v>201</v>
      </c>
      <c r="AT197" s="149" t="s">
        <v>197</v>
      </c>
      <c r="AU197" s="149" t="s">
        <v>79</v>
      </c>
      <c r="AY197" s="16" t="s">
        <v>195</v>
      </c>
      <c r="BE197" s="150">
        <f t="shared" si="34"/>
        <v>0</v>
      </c>
      <c r="BF197" s="150">
        <f t="shared" si="35"/>
        <v>0</v>
      </c>
      <c r="BG197" s="150">
        <f t="shared" si="36"/>
        <v>0</v>
      </c>
      <c r="BH197" s="150">
        <f t="shared" si="37"/>
        <v>0</v>
      </c>
      <c r="BI197" s="150">
        <f t="shared" si="38"/>
        <v>0</v>
      </c>
      <c r="BJ197" s="16" t="s">
        <v>79</v>
      </c>
      <c r="BK197" s="150">
        <f t="shared" si="39"/>
        <v>0</v>
      </c>
      <c r="BL197" s="16" t="s">
        <v>201</v>
      </c>
      <c r="BM197" s="149" t="s">
        <v>929</v>
      </c>
    </row>
    <row r="198" spans="2:65" s="1" customFormat="1" ht="44.25" customHeight="1">
      <c r="B198" s="136"/>
      <c r="C198" s="137" t="s">
        <v>572</v>
      </c>
      <c r="D198" s="137" t="s">
        <v>197</v>
      </c>
      <c r="E198" s="138" t="s">
        <v>2789</v>
      </c>
      <c r="F198" s="139" t="s">
        <v>2790</v>
      </c>
      <c r="G198" s="140" t="s">
        <v>1131</v>
      </c>
      <c r="H198" s="141">
        <v>2</v>
      </c>
      <c r="I198" s="142"/>
      <c r="J198" s="143">
        <f t="shared" si="30"/>
        <v>0</v>
      </c>
      <c r="K198" s="144"/>
      <c r="L198" s="31"/>
      <c r="M198" s="145" t="s">
        <v>1</v>
      </c>
      <c r="N198" s="146" t="s">
        <v>37</v>
      </c>
      <c r="P198" s="147">
        <f t="shared" si="31"/>
        <v>0</v>
      </c>
      <c r="Q198" s="147">
        <v>0</v>
      </c>
      <c r="R198" s="147">
        <f t="shared" si="32"/>
        <v>0</v>
      </c>
      <c r="S198" s="147">
        <v>0</v>
      </c>
      <c r="T198" s="148">
        <f t="shared" si="33"/>
        <v>0</v>
      </c>
      <c r="AR198" s="149" t="s">
        <v>201</v>
      </c>
      <c r="AT198" s="149" t="s">
        <v>197</v>
      </c>
      <c r="AU198" s="149" t="s">
        <v>79</v>
      </c>
      <c r="AY198" s="16" t="s">
        <v>195</v>
      </c>
      <c r="BE198" s="150">
        <f t="shared" si="34"/>
        <v>0</v>
      </c>
      <c r="BF198" s="150">
        <f t="shared" si="35"/>
        <v>0</v>
      </c>
      <c r="BG198" s="150">
        <f t="shared" si="36"/>
        <v>0</v>
      </c>
      <c r="BH198" s="150">
        <f t="shared" si="37"/>
        <v>0</v>
      </c>
      <c r="BI198" s="150">
        <f t="shared" si="38"/>
        <v>0</v>
      </c>
      <c r="BJ198" s="16" t="s">
        <v>79</v>
      </c>
      <c r="BK198" s="150">
        <f t="shared" si="39"/>
        <v>0</v>
      </c>
      <c r="BL198" s="16" t="s">
        <v>201</v>
      </c>
      <c r="BM198" s="149" t="s">
        <v>939</v>
      </c>
    </row>
    <row r="199" spans="2:65" s="1" customFormat="1" ht="33" customHeight="1">
      <c r="B199" s="136"/>
      <c r="C199" s="137" t="s">
        <v>580</v>
      </c>
      <c r="D199" s="137" t="s">
        <v>197</v>
      </c>
      <c r="E199" s="138" t="s">
        <v>2791</v>
      </c>
      <c r="F199" s="139" t="s">
        <v>2792</v>
      </c>
      <c r="G199" s="140" t="s">
        <v>1131</v>
      </c>
      <c r="H199" s="141">
        <v>1</v>
      </c>
      <c r="I199" s="142"/>
      <c r="J199" s="143">
        <f t="shared" si="30"/>
        <v>0</v>
      </c>
      <c r="K199" s="144"/>
      <c r="L199" s="31"/>
      <c r="M199" s="145" t="s">
        <v>1</v>
      </c>
      <c r="N199" s="146" t="s">
        <v>37</v>
      </c>
      <c r="P199" s="147">
        <f t="shared" si="31"/>
        <v>0</v>
      </c>
      <c r="Q199" s="147">
        <v>0</v>
      </c>
      <c r="R199" s="147">
        <f t="shared" si="32"/>
        <v>0</v>
      </c>
      <c r="S199" s="147">
        <v>0</v>
      </c>
      <c r="T199" s="148">
        <f t="shared" si="33"/>
        <v>0</v>
      </c>
      <c r="AR199" s="149" t="s">
        <v>201</v>
      </c>
      <c r="AT199" s="149" t="s">
        <v>197</v>
      </c>
      <c r="AU199" s="149" t="s">
        <v>79</v>
      </c>
      <c r="AY199" s="16" t="s">
        <v>195</v>
      </c>
      <c r="BE199" s="150">
        <f t="shared" si="34"/>
        <v>0</v>
      </c>
      <c r="BF199" s="150">
        <f t="shared" si="35"/>
        <v>0</v>
      </c>
      <c r="BG199" s="150">
        <f t="shared" si="36"/>
        <v>0</v>
      </c>
      <c r="BH199" s="150">
        <f t="shared" si="37"/>
        <v>0</v>
      </c>
      <c r="BI199" s="150">
        <f t="shared" si="38"/>
        <v>0</v>
      </c>
      <c r="BJ199" s="16" t="s">
        <v>79</v>
      </c>
      <c r="BK199" s="150">
        <f t="shared" si="39"/>
        <v>0</v>
      </c>
      <c r="BL199" s="16" t="s">
        <v>201</v>
      </c>
      <c r="BM199" s="149" t="s">
        <v>951</v>
      </c>
    </row>
    <row r="200" spans="2:65" s="1" customFormat="1" ht="16.5" customHeight="1">
      <c r="B200" s="136"/>
      <c r="C200" s="137" t="s">
        <v>586</v>
      </c>
      <c r="D200" s="137" t="s">
        <v>197</v>
      </c>
      <c r="E200" s="138" t="s">
        <v>2793</v>
      </c>
      <c r="F200" s="139" t="s">
        <v>2794</v>
      </c>
      <c r="G200" s="140" t="s">
        <v>200</v>
      </c>
      <c r="H200" s="141">
        <v>45</v>
      </c>
      <c r="I200" s="142"/>
      <c r="J200" s="143">
        <f t="shared" si="30"/>
        <v>0</v>
      </c>
      <c r="K200" s="144"/>
      <c r="L200" s="31"/>
      <c r="M200" s="145" t="s">
        <v>1</v>
      </c>
      <c r="N200" s="146" t="s">
        <v>37</v>
      </c>
      <c r="P200" s="147">
        <f t="shared" si="31"/>
        <v>0</v>
      </c>
      <c r="Q200" s="147">
        <v>0</v>
      </c>
      <c r="R200" s="147">
        <f t="shared" si="32"/>
        <v>0</v>
      </c>
      <c r="S200" s="147">
        <v>0</v>
      </c>
      <c r="T200" s="148">
        <f t="shared" si="33"/>
        <v>0</v>
      </c>
      <c r="AR200" s="149" t="s">
        <v>201</v>
      </c>
      <c r="AT200" s="149" t="s">
        <v>197</v>
      </c>
      <c r="AU200" s="149" t="s">
        <v>79</v>
      </c>
      <c r="AY200" s="16" t="s">
        <v>195</v>
      </c>
      <c r="BE200" s="150">
        <f t="shared" si="34"/>
        <v>0</v>
      </c>
      <c r="BF200" s="150">
        <f t="shared" si="35"/>
        <v>0</v>
      </c>
      <c r="BG200" s="150">
        <f t="shared" si="36"/>
        <v>0</v>
      </c>
      <c r="BH200" s="150">
        <f t="shared" si="37"/>
        <v>0</v>
      </c>
      <c r="BI200" s="150">
        <f t="shared" si="38"/>
        <v>0</v>
      </c>
      <c r="BJ200" s="16" t="s">
        <v>79</v>
      </c>
      <c r="BK200" s="150">
        <f t="shared" si="39"/>
        <v>0</v>
      </c>
      <c r="BL200" s="16" t="s">
        <v>201</v>
      </c>
      <c r="BM200" s="149" t="s">
        <v>962</v>
      </c>
    </row>
    <row r="201" spans="2:65" s="1" customFormat="1" ht="16.5" customHeight="1">
      <c r="B201" s="136"/>
      <c r="C201" s="137" t="s">
        <v>591</v>
      </c>
      <c r="D201" s="137" t="s">
        <v>197</v>
      </c>
      <c r="E201" s="138" t="s">
        <v>2795</v>
      </c>
      <c r="F201" s="139" t="s">
        <v>2796</v>
      </c>
      <c r="G201" s="140" t="s">
        <v>1131</v>
      </c>
      <c r="H201" s="141">
        <v>4</v>
      </c>
      <c r="I201" s="142"/>
      <c r="J201" s="143">
        <f t="shared" si="30"/>
        <v>0</v>
      </c>
      <c r="K201" s="144"/>
      <c r="L201" s="31"/>
      <c r="M201" s="187" t="s">
        <v>1</v>
      </c>
      <c r="N201" s="188" t="s">
        <v>37</v>
      </c>
      <c r="O201" s="189"/>
      <c r="P201" s="190">
        <f t="shared" si="31"/>
        <v>0</v>
      </c>
      <c r="Q201" s="190">
        <v>0</v>
      </c>
      <c r="R201" s="190">
        <f t="shared" si="32"/>
        <v>0</v>
      </c>
      <c r="S201" s="190">
        <v>0</v>
      </c>
      <c r="T201" s="191">
        <f t="shared" si="33"/>
        <v>0</v>
      </c>
      <c r="AR201" s="149" t="s">
        <v>201</v>
      </c>
      <c r="AT201" s="149" t="s">
        <v>197</v>
      </c>
      <c r="AU201" s="149" t="s">
        <v>79</v>
      </c>
      <c r="AY201" s="16" t="s">
        <v>195</v>
      </c>
      <c r="BE201" s="150">
        <f t="shared" si="34"/>
        <v>0</v>
      </c>
      <c r="BF201" s="150">
        <f t="shared" si="35"/>
        <v>0</v>
      </c>
      <c r="BG201" s="150">
        <f t="shared" si="36"/>
        <v>0</v>
      </c>
      <c r="BH201" s="150">
        <f t="shared" si="37"/>
        <v>0</v>
      </c>
      <c r="BI201" s="150">
        <f t="shared" si="38"/>
        <v>0</v>
      </c>
      <c r="BJ201" s="16" t="s">
        <v>79</v>
      </c>
      <c r="BK201" s="150">
        <f t="shared" si="39"/>
        <v>0</v>
      </c>
      <c r="BL201" s="16" t="s">
        <v>201</v>
      </c>
      <c r="BM201" s="149" t="s">
        <v>969</v>
      </c>
    </row>
    <row r="202" spans="2:12" s="1" customFormat="1" ht="6.95" customHeight="1">
      <c r="B202" s="43"/>
      <c r="C202" s="44"/>
      <c r="D202" s="44"/>
      <c r="E202" s="44"/>
      <c r="F202" s="44"/>
      <c r="G202" s="44"/>
      <c r="H202" s="44"/>
      <c r="I202" s="44"/>
      <c r="J202" s="44"/>
      <c r="K202" s="44"/>
      <c r="L202" s="31"/>
    </row>
  </sheetData>
  <autoFilter ref="C123:K201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BM14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140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147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7" t="str">
        <f>'Rekapitulace stavby'!K6</f>
        <v>Kanalizace a ČOV v obci Rpety</v>
      </c>
      <c r="F7" s="238"/>
      <c r="G7" s="238"/>
      <c r="H7" s="238"/>
      <c r="L7" s="19"/>
    </row>
    <row r="8" spans="2:12" s="1" customFormat="1" ht="12" customHeight="1">
      <c r="B8" s="31"/>
      <c r="D8" s="26" t="s">
        <v>148</v>
      </c>
      <c r="L8" s="31"/>
    </row>
    <row r="9" spans="2:12" s="1" customFormat="1" ht="16.5" customHeight="1">
      <c r="B9" s="31"/>
      <c r="E9" s="233" t="s">
        <v>2797</v>
      </c>
      <c r="F9" s="239"/>
      <c r="G9" s="239"/>
      <c r="H9" s="239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>
        <f>'Rekapitulace stavby'!AN8</f>
        <v>45110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23</v>
      </c>
      <c r="I14" s="26" t="s">
        <v>24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25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26</v>
      </c>
      <c r="I17" s="26" t="s">
        <v>24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0" t="str">
        <f>'Rekapitulace stavby'!E14</f>
        <v>Vyplň údaj</v>
      </c>
      <c r="F18" s="224"/>
      <c r="G18" s="224"/>
      <c r="H18" s="224"/>
      <c r="I18" s="26" t="s">
        <v>25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28</v>
      </c>
      <c r="I20" s="26" t="s">
        <v>24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25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30</v>
      </c>
      <c r="I23" s="26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31</v>
      </c>
      <c r="L26" s="31"/>
    </row>
    <row r="27" spans="2:12" s="7" customFormat="1" ht="16.5" customHeight="1">
      <c r="B27" s="93"/>
      <c r="E27" s="228" t="s">
        <v>1</v>
      </c>
      <c r="F27" s="228"/>
      <c r="G27" s="228"/>
      <c r="H27" s="228"/>
      <c r="L27" s="93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4" t="s">
        <v>32</v>
      </c>
      <c r="J30" s="65">
        <f>ROUND(J118,2)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34</v>
      </c>
      <c r="I32" s="34" t="s">
        <v>33</v>
      </c>
      <c r="J32" s="34" t="s">
        <v>35</v>
      </c>
      <c r="L32" s="31"/>
    </row>
    <row r="33" spans="2:12" s="1" customFormat="1" ht="14.45" customHeight="1">
      <c r="B33" s="31"/>
      <c r="D33" s="54" t="s">
        <v>36</v>
      </c>
      <c r="E33" s="26" t="s">
        <v>37</v>
      </c>
      <c r="F33" s="84">
        <f>ROUND((SUM(BE118:BE141)),2)</f>
        <v>0</v>
      </c>
      <c r="I33" s="95">
        <v>0.21</v>
      </c>
      <c r="J33" s="84">
        <f>ROUND(((SUM(BE118:BE141))*I33),2)</f>
        <v>0</v>
      </c>
      <c r="L33" s="31"/>
    </row>
    <row r="34" spans="2:12" s="1" customFormat="1" ht="14.45" customHeight="1">
      <c r="B34" s="31"/>
      <c r="E34" s="26" t="s">
        <v>38</v>
      </c>
      <c r="F34" s="84">
        <f>ROUND((SUM(BF118:BF141)),2)</f>
        <v>0</v>
      </c>
      <c r="I34" s="95">
        <v>0.15</v>
      </c>
      <c r="J34" s="84">
        <f>ROUND(((SUM(BF118:BF141))*I34),2)</f>
        <v>0</v>
      </c>
      <c r="L34" s="31"/>
    </row>
    <row r="35" spans="2:12" s="1" customFormat="1" ht="14.45" customHeight="1" hidden="1">
      <c r="B35" s="31"/>
      <c r="E35" s="26" t="s">
        <v>39</v>
      </c>
      <c r="F35" s="84">
        <f>ROUND((SUM(BG118:BG141)),2)</f>
        <v>0</v>
      </c>
      <c r="I35" s="95">
        <v>0.21</v>
      </c>
      <c r="J35" s="84">
        <f>0</f>
        <v>0</v>
      </c>
      <c r="L35" s="31"/>
    </row>
    <row r="36" spans="2:12" s="1" customFormat="1" ht="14.45" customHeight="1" hidden="1">
      <c r="B36" s="31"/>
      <c r="E36" s="26" t="s">
        <v>40</v>
      </c>
      <c r="F36" s="84">
        <f>ROUND((SUM(BH118:BH141)),2)</f>
        <v>0</v>
      </c>
      <c r="I36" s="95">
        <v>0.15</v>
      </c>
      <c r="J36" s="84">
        <f>0</f>
        <v>0</v>
      </c>
      <c r="L36" s="31"/>
    </row>
    <row r="37" spans="2:12" s="1" customFormat="1" ht="14.45" customHeight="1" hidden="1">
      <c r="B37" s="31"/>
      <c r="E37" s="26" t="s">
        <v>41</v>
      </c>
      <c r="F37" s="84">
        <f>ROUND((SUM(BI118:BI141)),2)</f>
        <v>0</v>
      </c>
      <c r="I37" s="95">
        <v>0</v>
      </c>
      <c r="J37" s="84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6"/>
      <c r="D39" s="97" t="s">
        <v>42</v>
      </c>
      <c r="E39" s="56"/>
      <c r="F39" s="56"/>
      <c r="G39" s="98" t="s">
        <v>43</v>
      </c>
      <c r="H39" s="99" t="s">
        <v>44</v>
      </c>
      <c r="I39" s="56"/>
      <c r="J39" s="100">
        <f>SUM(J30:J37)</f>
        <v>0</v>
      </c>
      <c r="K39" s="101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47</v>
      </c>
      <c r="E61" s="33"/>
      <c r="F61" s="102" t="s">
        <v>48</v>
      </c>
      <c r="G61" s="42" t="s">
        <v>47</v>
      </c>
      <c r="H61" s="33"/>
      <c r="I61" s="33"/>
      <c r="J61" s="103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47</v>
      </c>
      <c r="E76" s="33"/>
      <c r="F76" s="102" t="s">
        <v>48</v>
      </c>
      <c r="G76" s="42" t="s">
        <v>47</v>
      </c>
      <c r="H76" s="33"/>
      <c r="I76" s="33"/>
      <c r="J76" s="103" t="s">
        <v>48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154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7" t="str">
        <f>E7</f>
        <v>Kanalizace a ČOV v obci Rpety</v>
      </c>
      <c r="F85" s="238"/>
      <c r="G85" s="238"/>
      <c r="H85" s="238"/>
      <c r="L85" s="31"/>
    </row>
    <row r="86" spans="2:12" s="1" customFormat="1" ht="12" customHeight="1">
      <c r="B86" s="31"/>
      <c r="C86" s="26" t="s">
        <v>148</v>
      </c>
      <c r="L86" s="31"/>
    </row>
    <row r="87" spans="2:12" s="1" customFormat="1" ht="16.5" customHeight="1">
      <c r="B87" s="31"/>
      <c r="E87" s="233" t="str">
        <f>E9</f>
        <v>52 - PS 02 Technologická část ČS 1</v>
      </c>
      <c r="F87" s="239"/>
      <c r="G87" s="239"/>
      <c r="H87" s="239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>
        <f>IF(J12="","",J12)</f>
        <v>45110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23</v>
      </c>
      <c r="F91" s="24" t="str">
        <f>E15</f>
        <v xml:space="preserve"> </v>
      </c>
      <c r="I91" s="26" t="s">
        <v>28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26</v>
      </c>
      <c r="F92" s="24" t="str">
        <f>IF(E18="","",E18)</f>
        <v>Vyplň údaj</v>
      </c>
      <c r="I92" s="26" t="s">
        <v>30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4" t="s">
        <v>155</v>
      </c>
      <c r="D94" s="96"/>
      <c r="E94" s="96"/>
      <c r="F94" s="96"/>
      <c r="G94" s="96"/>
      <c r="H94" s="96"/>
      <c r="I94" s="96"/>
      <c r="J94" s="105" t="s">
        <v>156</v>
      </c>
      <c r="K94" s="96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6" t="s">
        <v>157</v>
      </c>
      <c r="J96" s="65">
        <f>J118</f>
        <v>0</v>
      </c>
      <c r="L96" s="31"/>
      <c r="AU96" s="16" t="s">
        <v>158</v>
      </c>
    </row>
    <row r="97" spans="2:12" s="8" customFormat="1" ht="24.95" customHeight="1">
      <c r="B97" s="107"/>
      <c r="D97" s="108" t="s">
        <v>2798</v>
      </c>
      <c r="E97" s="109"/>
      <c r="F97" s="109"/>
      <c r="G97" s="109"/>
      <c r="H97" s="109"/>
      <c r="I97" s="109"/>
      <c r="J97" s="110">
        <f>J119</f>
        <v>0</v>
      </c>
      <c r="L97" s="107"/>
    </row>
    <row r="98" spans="2:12" s="9" customFormat="1" ht="19.9" customHeight="1">
      <c r="B98" s="111"/>
      <c r="D98" s="112" t="s">
        <v>2799</v>
      </c>
      <c r="E98" s="113"/>
      <c r="F98" s="113"/>
      <c r="G98" s="113"/>
      <c r="H98" s="113"/>
      <c r="I98" s="113"/>
      <c r="J98" s="114">
        <f>J120</f>
        <v>0</v>
      </c>
      <c r="L98" s="111"/>
    </row>
    <row r="99" spans="2:12" s="1" customFormat="1" ht="21.75" customHeight="1">
      <c r="B99" s="31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1"/>
    </row>
    <row r="105" spans="2:12" s="1" customFormat="1" ht="24.95" customHeight="1">
      <c r="B105" s="31"/>
      <c r="C105" s="20" t="s">
        <v>180</v>
      </c>
      <c r="L105" s="31"/>
    </row>
    <row r="106" spans="2:12" s="1" customFormat="1" ht="6.95" customHeight="1">
      <c r="B106" s="31"/>
      <c r="L106" s="31"/>
    </row>
    <row r="107" spans="2:12" s="1" customFormat="1" ht="12" customHeight="1">
      <c r="B107" s="31"/>
      <c r="C107" s="26" t="s">
        <v>16</v>
      </c>
      <c r="L107" s="31"/>
    </row>
    <row r="108" spans="2:12" s="1" customFormat="1" ht="16.5" customHeight="1">
      <c r="B108" s="31"/>
      <c r="E108" s="237" t="str">
        <f>E7</f>
        <v>Kanalizace a ČOV v obci Rpety</v>
      </c>
      <c r="F108" s="238"/>
      <c r="G108" s="238"/>
      <c r="H108" s="238"/>
      <c r="L108" s="31"/>
    </row>
    <row r="109" spans="2:12" s="1" customFormat="1" ht="12" customHeight="1">
      <c r="B109" s="31"/>
      <c r="C109" s="26" t="s">
        <v>148</v>
      </c>
      <c r="L109" s="31"/>
    </row>
    <row r="110" spans="2:12" s="1" customFormat="1" ht="16.5" customHeight="1">
      <c r="B110" s="31"/>
      <c r="E110" s="233" t="str">
        <f>E9</f>
        <v>52 - PS 02 Technologická část ČS 1</v>
      </c>
      <c r="F110" s="239"/>
      <c r="G110" s="239"/>
      <c r="H110" s="239"/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26" t="s">
        <v>22</v>
      </c>
      <c r="J112" s="51">
        <f>IF(J12="","",J12)</f>
        <v>45110</v>
      </c>
      <c r="L112" s="31"/>
    </row>
    <row r="113" spans="2:12" s="1" customFormat="1" ht="6.95" customHeight="1">
      <c r="B113" s="31"/>
      <c r="L113" s="31"/>
    </row>
    <row r="114" spans="2:12" s="1" customFormat="1" ht="15.2" customHeight="1">
      <c r="B114" s="31"/>
      <c r="C114" s="26" t="s">
        <v>23</v>
      </c>
      <c r="F114" s="24" t="str">
        <f>E15</f>
        <v xml:space="preserve"> </v>
      </c>
      <c r="I114" s="26" t="s">
        <v>28</v>
      </c>
      <c r="J114" s="29" t="str">
        <f>E21</f>
        <v xml:space="preserve"> </v>
      </c>
      <c r="L114" s="31"/>
    </row>
    <row r="115" spans="2:12" s="1" customFormat="1" ht="15.2" customHeight="1">
      <c r="B115" s="31"/>
      <c r="C115" s="26" t="s">
        <v>26</v>
      </c>
      <c r="F115" s="24" t="str">
        <f>IF(E18="","",E18)</f>
        <v>Vyplň údaj</v>
      </c>
      <c r="I115" s="26" t="s">
        <v>30</v>
      </c>
      <c r="J115" s="29" t="str">
        <f>E24</f>
        <v xml:space="preserve"> </v>
      </c>
      <c r="L115" s="31"/>
    </row>
    <row r="116" spans="2:12" s="1" customFormat="1" ht="10.35" customHeight="1">
      <c r="B116" s="31"/>
      <c r="L116" s="31"/>
    </row>
    <row r="117" spans="2:20" s="10" customFormat="1" ht="29.25" customHeight="1">
      <c r="B117" s="115"/>
      <c r="C117" s="116" t="s">
        <v>181</v>
      </c>
      <c r="D117" s="117" t="s">
        <v>57</v>
      </c>
      <c r="E117" s="117" t="s">
        <v>53</v>
      </c>
      <c r="F117" s="117" t="s">
        <v>54</v>
      </c>
      <c r="G117" s="117" t="s">
        <v>182</v>
      </c>
      <c r="H117" s="117" t="s">
        <v>183</v>
      </c>
      <c r="I117" s="117" t="s">
        <v>184</v>
      </c>
      <c r="J117" s="118" t="s">
        <v>156</v>
      </c>
      <c r="K117" s="119" t="s">
        <v>185</v>
      </c>
      <c r="L117" s="115"/>
      <c r="M117" s="58" t="s">
        <v>1</v>
      </c>
      <c r="N117" s="59" t="s">
        <v>36</v>
      </c>
      <c r="O117" s="59" t="s">
        <v>186</v>
      </c>
      <c r="P117" s="59" t="s">
        <v>187</v>
      </c>
      <c r="Q117" s="59" t="s">
        <v>188</v>
      </c>
      <c r="R117" s="59" t="s">
        <v>189</v>
      </c>
      <c r="S117" s="59" t="s">
        <v>190</v>
      </c>
      <c r="T117" s="60" t="s">
        <v>191</v>
      </c>
    </row>
    <row r="118" spans="2:63" s="1" customFormat="1" ht="22.9" customHeight="1">
      <c r="B118" s="31"/>
      <c r="C118" s="63" t="s">
        <v>192</v>
      </c>
      <c r="J118" s="120">
        <f>BK118</f>
        <v>0</v>
      </c>
      <c r="L118" s="31"/>
      <c r="M118" s="61"/>
      <c r="N118" s="52"/>
      <c r="O118" s="52"/>
      <c r="P118" s="121">
        <f>P119</f>
        <v>0</v>
      </c>
      <c r="Q118" s="52"/>
      <c r="R118" s="121">
        <f>R119</f>
        <v>0</v>
      </c>
      <c r="S118" s="52"/>
      <c r="T118" s="122">
        <f>T119</f>
        <v>0</v>
      </c>
      <c r="AT118" s="16" t="s">
        <v>71</v>
      </c>
      <c r="AU118" s="16" t="s">
        <v>158</v>
      </c>
      <c r="BK118" s="123">
        <f>BK119</f>
        <v>0</v>
      </c>
    </row>
    <row r="119" spans="2:63" s="11" customFormat="1" ht="25.9" customHeight="1">
      <c r="B119" s="124"/>
      <c r="D119" s="125" t="s">
        <v>71</v>
      </c>
      <c r="E119" s="126" t="s">
        <v>229</v>
      </c>
      <c r="F119" s="126" t="s">
        <v>229</v>
      </c>
      <c r="I119" s="127"/>
      <c r="J119" s="128">
        <f>BK119</f>
        <v>0</v>
      </c>
      <c r="L119" s="124"/>
      <c r="M119" s="129"/>
      <c r="P119" s="130">
        <f>P120</f>
        <v>0</v>
      </c>
      <c r="R119" s="130">
        <f>R120</f>
        <v>0</v>
      </c>
      <c r="T119" s="131">
        <f>T120</f>
        <v>0</v>
      </c>
      <c r="AR119" s="125" t="s">
        <v>89</v>
      </c>
      <c r="AT119" s="132" t="s">
        <v>71</v>
      </c>
      <c r="AU119" s="132" t="s">
        <v>72</v>
      </c>
      <c r="AY119" s="125" t="s">
        <v>195</v>
      </c>
      <c r="BK119" s="133">
        <f>BK120</f>
        <v>0</v>
      </c>
    </row>
    <row r="120" spans="2:63" s="11" customFormat="1" ht="22.9" customHeight="1">
      <c r="B120" s="124"/>
      <c r="D120" s="125" t="s">
        <v>71</v>
      </c>
      <c r="E120" s="134" t="s">
        <v>2800</v>
      </c>
      <c r="F120" s="134" t="s">
        <v>2801</v>
      </c>
      <c r="I120" s="127"/>
      <c r="J120" s="135">
        <f>BK120</f>
        <v>0</v>
      </c>
      <c r="L120" s="124"/>
      <c r="M120" s="129"/>
      <c r="P120" s="130">
        <f>SUM(P121:P141)</f>
        <v>0</v>
      </c>
      <c r="R120" s="130">
        <f>SUM(R121:R141)</f>
        <v>0</v>
      </c>
      <c r="T120" s="131">
        <f>SUM(T121:T141)</f>
        <v>0</v>
      </c>
      <c r="AR120" s="125" t="s">
        <v>89</v>
      </c>
      <c r="AT120" s="132" t="s">
        <v>71</v>
      </c>
      <c r="AU120" s="132" t="s">
        <v>79</v>
      </c>
      <c r="AY120" s="125" t="s">
        <v>195</v>
      </c>
      <c r="BK120" s="133">
        <f>SUM(BK121:BK141)</f>
        <v>0</v>
      </c>
    </row>
    <row r="121" spans="2:65" s="1" customFormat="1" ht="16.5" customHeight="1">
      <c r="B121" s="136"/>
      <c r="C121" s="137" t="s">
        <v>79</v>
      </c>
      <c r="D121" s="137" t="s">
        <v>197</v>
      </c>
      <c r="E121" s="138" t="s">
        <v>2802</v>
      </c>
      <c r="F121" s="139" t="s">
        <v>2803</v>
      </c>
      <c r="G121" s="140" t="s">
        <v>1557</v>
      </c>
      <c r="H121" s="141">
        <v>2</v>
      </c>
      <c r="I121" s="142"/>
      <c r="J121" s="143">
        <f>ROUND(I121*H121,2)</f>
        <v>0</v>
      </c>
      <c r="K121" s="144"/>
      <c r="L121" s="31"/>
      <c r="M121" s="145" t="s">
        <v>1</v>
      </c>
      <c r="N121" s="146" t="s">
        <v>37</v>
      </c>
      <c r="P121" s="147">
        <f>O121*H121</f>
        <v>0</v>
      </c>
      <c r="Q121" s="147">
        <v>0</v>
      </c>
      <c r="R121" s="147">
        <f>Q121*H121</f>
        <v>0</v>
      </c>
      <c r="S121" s="147">
        <v>0</v>
      </c>
      <c r="T121" s="148">
        <f>S121*H121</f>
        <v>0</v>
      </c>
      <c r="AR121" s="149" t="s">
        <v>79</v>
      </c>
      <c r="AT121" s="149" t="s">
        <v>197</v>
      </c>
      <c r="AU121" s="149" t="s">
        <v>81</v>
      </c>
      <c r="AY121" s="16" t="s">
        <v>195</v>
      </c>
      <c r="BE121" s="150">
        <f>IF(N121="základní",J121,0)</f>
        <v>0</v>
      </c>
      <c r="BF121" s="150">
        <f>IF(N121="snížená",J121,0)</f>
        <v>0</v>
      </c>
      <c r="BG121" s="150">
        <f>IF(N121="zákl. přenesená",J121,0)</f>
        <v>0</v>
      </c>
      <c r="BH121" s="150">
        <f>IF(N121="sníž. přenesená",J121,0)</f>
        <v>0</v>
      </c>
      <c r="BI121" s="150">
        <f>IF(N121="nulová",J121,0)</f>
        <v>0</v>
      </c>
      <c r="BJ121" s="16" t="s">
        <v>79</v>
      </c>
      <c r="BK121" s="150">
        <f>ROUND(I121*H121,2)</f>
        <v>0</v>
      </c>
      <c r="BL121" s="16" t="s">
        <v>79</v>
      </c>
      <c r="BM121" s="149" t="s">
        <v>2804</v>
      </c>
    </row>
    <row r="122" spans="2:51" s="12" customFormat="1" ht="12">
      <c r="B122" s="151"/>
      <c r="D122" s="152" t="s">
        <v>203</v>
      </c>
      <c r="E122" s="153" t="s">
        <v>1</v>
      </c>
      <c r="F122" s="154" t="s">
        <v>81</v>
      </c>
      <c r="H122" s="155">
        <v>2</v>
      </c>
      <c r="I122" s="156"/>
      <c r="L122" s="151"/>
      <c r="M122" s="157"/>
      <c r="T122" s="158"/>
      <c r="AT122" s="153" t="s">
        <v>203</v>
      </c>
      <c r="AU122" s="153" t="s">
        <v>81</v>
      </c>
      <c r="AV122" s="12" t="s">
        <v>81</v>
      </c>
      <c r="AW122" s="12" t="s">
        <v>29</v>
      </c>
      <c r="AX122" s="12" t="s">
        <v>72</v>
      </c>
      <c r="AY122" s="153" t="s">
        <v>195</v>
      </c>
    </row>
    <row r="123" spans="2:51" s="13" customFormat="1" ht="12">
      <c r="B123" s="159"/>
      <c r="D123" s="152" t="s">
        <v>203</v>
      </c>
      <c r="E123" s="160" t="s">
        <v>1</v>
      </c>
      <c r="F123" s="161" t="s">
        <v>205</v>
      </c>
      <c r="H123" s="162">
        <v>2</v>
      </c>
      <c r="I123" s="163"/>
      <c r="L123" s="159"/>
      <c r="M123" s="164"/>
      <c r="T123" s="165"/>
      <c r="AT123" s="160" t="s">
        <v>203</v>
      </c>
      <c r="AU123" s="160" t="s">
        <v>81</v>
      </c>
      <c r="AV123" s="13" t="s">
        <v>201</v>
      </c>
      <c r="AW123" s="13" t="s">
        <v>29</v>
      </c>
      <c r="AX123" s="13" t="s">
        <v>79</v>
      </c>
      <c r="AY123" s="160" t="s">
        <v>195</v>
      </c>
    </row>
    <row r="124" spans="2:65" s="1" customFormat="1" ht="37.9" customHeight="1">
      <c r="B124" s="136"/>
      <c r="C124" s="137" t="s">
        <v>81</v>
      </c>
      <c r="D124" s="137" t="s">
        <v>197</v>
      </c>
      <c r="E124" s="138" t="s">
        <v>2805</v>
      </c>
      <c r="F124" s="139" t="s">
        <v>2806</v>
      </c>
      <c r="G124" s="140" t="s">
        <v>1557</v>
      </c>
      <c r="H124" s="141">
        <v>2</v>
      </c>
      <c r="I124" s="142"/>
      <c r="J124" s="143">
        <f>ROUND(I124*H124,2)</f>
        <v>0</v>
      </c>
      <c r="K124" s="144"/>
      <c r="L124" s="31"/>
      <c r="M124" s="145" t="s">
        <v>1</v>
      </c>
      <c r="N124" s="146" t="s">
        <v>37</v>
      </c>
      <c r="P124" s="147">
        <f>O124*H124</f>
        <v>0</v>
      </c>
      <c r="Q124" s="147">
        <v>0</v>
      </c>
      <c r="R124" s="147">
        <f>Q124*H124</f>
        <v>0</v>
      </c>
      <c r="S124" s="147">
        <v>0</v>
      </c>
      <c r="T124" s="148">
        <f>S124*H124</f>
        <v>0</v>
      </c>
      <c r="AR124" s="149" t="s">
        <v>79</v>
      </c>
      <c r="AT124" s="149" t="s">
        <v>197</v>
      </c>
      <c r="AU124" s="149" t="s">
        <v>81</v>
      </c>
      <c r="AY124" s="16" t="s">
        <v>195</v>
      </c>
      <c r="BE124" s="150">
        <f>IF(N124="základní",J124,0)</f>
        <v>0</v>
      </c>
      <c r="BF124" s="150">
        <f>IF(N124="snížená",J124,0)</f>
        <v>0</v>
      </c>
      <c r="BG124" s="150">
        <f>IF(N124="zákl. přenesená",J124,0)</f>
        <v>0</v>
      </c>
      <c r="BH124" s="150">
        <f>IF(N124="sníž. přenesená",J124,0)</f>
        <v>0</v>
      </c>
      <c r="BI124" s="150">
        <f>IF(N124="nulová",J124,0)</f>
        <v>0</v>
      </c>
      <c r="BJ124" s="16" t="s">
        <v>79</v>
      </c>
      <c r="BK124" s="150">
        <f>ROUND(I124*H124,2)</f>
        <v>0</v>
      </c>
      <c r="BL124" s="16" t="s">
        <v>79</v>
      </c>
      <c r="BM124" s="149" t="s">
        <v>2807</v>
      </c>
    </row>
    <row r="125" spans="2:51" s="12" customFormat="1" ht="22.5">
      <c r="B125" s="151"/>
      <c r="D125" s="152" t="s">
        <v>203</v>
      </c>
      <c r="E125" s="153" t="s">
        <v>1</v>
      </c>
      <c r="F125" s="154" t="s">
        <v>2808</v>
      </c>
      <c r="H125" s="155">
        <v>2</v>
      </c>
      <c r="I125" s="156"/>
      <c r="L125" s="151"/>
      <c r="M125" s="157"/>
      <c r="T125" s="158"/>
      <c r="AT125" s="153" t="s">
        <v>203</v>
      </c>
      <c r="AU125" s="153" t="s">
        <v>81</v>
      </c>
      <c r="AV125" s="12" t="s">
        <v>81</v>
      </c>
      <c r="AW125" s="12" t="s">
        <v>29</v>
      </c>
      <c r="AX125" s="12" t="s">
        <v>72</v>
      </c>
      <c r="AY125" s="153" t="s">
        <v>195</v>
      </c>
    </row>
    <row r="126" spans="2:51" s="13" customFormat="1" ht="12">
      <c r="B126" s="159"/>
      <c r="D126" s="152" t="s">
        <v>203</v>
      </c>
      <c r="E126" s="160" t="s">
        <v>1</v>
      </c>
      <c r="F126" s="161" t="s">
        <v>205</v>
      </c>
      <c r="H126" s="162">
        <v>2</v>
      </c>
      <c r="I126" s="163"/>
      <c r="L126" s="159"/>
      <c r="M126" s="164"/>
      <c r="T126" s="165"/>
      <c r="AT126" s="160" t="s">
        <v>203</v>
      </c>
      <c r="AU126" s="160" t="s">
        <v>81</v>
      </c>
      <c r="AV126" s="13" t="s">
        <v>201</v>
      </c>
      <c r="AW126" s="13" t="s">
        <v>29</v>
      </c>
      <c r="AX126" s="13" t="s">
        <v>79</v>
      </c>
      <c r="AY126" s="160" t="s">
        <v>195</v>
      </c>
    </row>
    <row r="127" spans="2:65" s="1" customFormat="1" ht="16.5" customHeight="1">
      <c r="B127" s="136"/>
      <c r="C127" s="137" t="s">
        <v>89</v>
      </c>
      <c r="D127" s="137" t="s">
        <v>197</v>
      </c>
      <c r="E127" s="138" t="s">
        <v>2809</v>
      </c>
      <c r="F127" s="139" t="s">
        <v>2810</v>
      </c>
      <c r="G127" s="140" t="s">
        <v>496</v>
      </c>
      <c r="H127" s="141">
        <v>1</v>
      </c>
      <c r="I127" s="142"/>
      <c r="J127" s="143">
        <f>ROUND(I127*H127,2)</f>
        <v>0</v>
      </c>
      <c r="K127" s="144"/>
      <c r="L127" s="31"/>
      <c r="M127" s="145" t="s">
        <v>1</v>
      </c>
      <c r="N127" s="146" t="s">
        <v>37</v>
      </c>
      <c r="P127" s="147">
        <f>O127*H127</f>
        <v>0</v>
      </c>
      <c r="Q127" s="147">
        <v>0</v>
      </c>
      <c r="R127" s="147">
        <f>Q127*H127</f>
        <v>0</v>
      </c>
      <c r="S127" s="147">
        <v>0</v>
      </c>
      <c r="T127" s="148">
        <f>S127*H127</f>
        <v>0</v>
      </c>
      <c r="AR127" s="149" t="s">
        <v>79</v>
      </c>
      <c r="AT127" s="149" t="s">
        <v>197</v>
      </c>
      <c r="AU127" s="149" t="s">
        <v>81</v>
      </c>
      <c r="AY127" s="16" t="s">
        <v>195</v>
      </c>
      <c r="BE127" s="150">
        <f>IF(N127="základní",J127,0)</f>
        <v>0</v>
      </c>
      <c r="BF127" s="150">
        <f>IF(N127="snížená",J127,0)</f>
        <v>0</v>
      </c>
      <c r="BG127" s="150">
        <f>IF(N127="zákl. přenesená",J127,0)</f>
        <v>0</v>
      </c>
      <c r="BH127" s="150">
        <f>IF(N127="sníž. přenesená",J127,0)</f>
        <v>0</v>
      </c>
      <c r="BI127" s="150">
        <f>IF(N127="nulová",J127,0)</f>
        <v>0</v>
      </c>
      <c r="BJ127" s="16" t="s">
        <v>79</v>
      </c>
      <c r="BK127" s="150">
        <f>ROUND(I127*H127,2)</f>
        <v>0</v>
      </c>
      <c r="BL127" s="16" t="s">
        <v>79</v>
      </c>
      <c r="BM127" s="149" t="s">
        <v>2811</v>
      </c>
    </row>
    <row r="128" spans="2:51" s="12" customFormat="1" ht="12">
      <c r="B128" s="151"/>
      <c r="D128" s="152" t="s">
        <v>203</v>
      </c>
      <c r="E128" s="153" t="s">
        <v>1</v>
      </c>
      <c r="F128" s="154" t="s">
        <v>79</v>
      </c>
      <c r="H128" s="155">
        <v>1</v>
      </c>
      <c r="I128" s="156"/>
      <c r="L128" s="151"/>
      <c r="M128" s="157"/>
      <c r="T128" s="158"/>
      <c r="AT128" s="153" t="s">
        <v>203</v>
      </c>
      <c r="AU128" s="153" t="s">
        <v>81</v>
      </c>
      <c r="AV128" s="12" t="s">
        <v>81</v>
      </c>
      <c r="AW128" s="12" t="s">
        <v>29</v>
      </c>
      <c r="AX128" s="12" t="s">
        <v>72</v>
      </c>
      <c r="AY128" s="153" t="s">
        <v>195</v>
      </c>
    </row>
    <row r="129" spans="2:51" s="13" customFormat="1" ht="12">
      <c r="B129" s="159"/>
      <c r="D129" s="152" t="s">
        <v>203</v>
      </c>
      <c r="E129" s="160" t="s">
        <v>1</v>
      </c>
      <c r="F129" s="161" t="s">
        <v>205</v>
      </c>
      <c r="H129" s="162">
        <v>1</v>
      </c>
      <c r="I129" s="163"/>
      <c r="L129" s="159"/>
      <c r="M129" s="164"/>
      <c r="T129" s="165"/>
      <c r="AT129" s="160" t="s">
        <v>203</v>
      </c>
      <c r="AU129" s="160" t="s">
        <v>81</v>
      </c>
      <c r="AV129" s="13" t="s">
        <v>201</v>
      </c>
      <c r="AW129" s="13" t="s">
        <v>29</v>
      </c>
      <c r="AX129" s="13" t="s">
        <v>79</v>
      </c>
      <c r="AY129" s="160" t="s">
        <v>195</v>
      </c>
    </row>
    <row r="130" spans="2:65" s="1" customFormat="1" ht="16.5" customHeight="1">
      <c r="B130" s="136"/>
      <c r="C130" s="137" t="s">
        <v>201</v>
      </c>
      <c r="D130" s="137" t="s">
        <v>197</v>
      </c>
      <c r="E130" s="138" t="s">
        <v>2812</v>
      </c>
      <c r="F130" s="139" t="s">
        <v>2813</v>
      </c>
      <c r="G130" s="140" t="s">
        <v>496</v>
      </c>
      <c r="H130" s="141">
        <v>2</v>
      </c>
      <c r="I130" s="142"/>
      <c r="J130" s="143">
        <f>ROUND(I130*H130,2)</f>
        <v>0</v>
      </c>
      <c r="K130" s="144"/>
      <c r="L130" s="31"/>
      <c r="M130" s="145" t="s">
        <v>1</v>
      </c>
      <c r="N130" s="146" t="s">
        <v>37</v>
      </c>
      <c r="P130" s="147">
        <f>O130*H130</f>
        <v>0</v>
      </c>
      <c r="Q130" s="147">
        <v>0</v>
      </c>
      <c r="R130" s="147">
        <f>Q130*H130</f>
        <v>0</v>
      </c>
      <c r="S130" s="147">
        <v>0</v>
      </c>
      <c r="T130" s="148">
        <f>S130*H130</f>
        <v>0</v>
      </c>
      <c r="AR130" s="149" t="s">
        <v>79</v>
      </c>
      <c r="AT130" s="149" t="s">
        <v>197</v>
      </c>
      <c r="AU130" s="149" t="s">
        <v>81</v>
      </c>
      <c r="AY130" s="16" t="s">
        <v>195</v>
      </c>
      <c r="BE130" s="150">
        <f>IF(N130="základní",J130,0)</f>
        <v>0</v>
      </c>
      <c r="BF130" s="150">
        <f>IF(N130="snížená",J130,0)</f>
        <v>0</v>
      </c>
      <c r="BG130" s="150">
        <f>IF(N130="zákl. přenesená",J130,0)</f>
        <v>0</v>
      </c>
      <c r="BH130" s="150">
        <f>IF(N130="sníž. přenesená",J130,0)</f>
        <v>0</v>
      </c>
      <c r="BI130" s="150">
        <f>IF(N130="nulová",J130,0)</f>
        <v>0</v>
      </c>
      <c r="BJ130" s="16" t="s">
        <v>79</v>
      </c>
      <c r="BK130" s="150">
        <f>ROUND(I130*H130,2)</f>
        <v>0</v>
      </c>
      <c r="BL130" s="16" t="s">
        <v>79</v>
      </c>
      <c r="BM130" s="149" t="s">
        <v>2814</v>
      </c>
    </row>
    <row r="131" spans="2:51" s="12" customFormat="1" ht="12">
      <c r="B131" s="151"/>
      <c r="D131" s="152" t="s">
        <v>203</v>
      </c>
      <c r="E131" s="153" t="s">
        <v>1</v>
      </c>
      <c r="F131" s="154" t="s">
        <v>81</v>
      </c>
      <c r="H131" s="155">
        <v>2</v>
      </c>
      <c r="I131" s="156"/>
      <c r="L131" s="151"/>
      <c r="M131" s="157"/>
      <c r="T131" s="158"/>
      <c r="AT131" s="153" t="s">
        <v>203</v>
      </c>
      <c r="AU131" s="153" t="s">
        <v>81</v>
      </c>
      <c r="AV131" s="12" t="s">
        <v>81</v>
      </c>
      <c r="AW131" s="12" t="s">
        <v>29</v>
      </c>
      <c r="AX131" s="12" t="s">
        <v>72</v>
      </c>
      <c r="AY131" s="153" t="s">
        <v>195</v>
      </c>
    </row>
    <row r="132" spans="2:51" s="13" customFormat="1" ht="12">
      <c r="B132" s="159"/>
      <c r="D132" s="152" t="s">
        <v>203</v>
      </c>
      <c r="E132" s="160" t="s">
        <v>1</v>
      </c>
      <c r="F132" s="161" t="s">
        <v>205</v>
      </c>
      <c r="H132" s="162">
        <v>2</v>
      </c>
      <c r="I132" s="163"/>
      <c r="L132" s="159"/>
      <c r="M132" s="164"/>
      <c r="T132" s="165"/>
      <c r="AT132" s="160" t="s">
        <v>203</v>
      </c>
      <c r="AU132" s="160" t="s">
        <v>81</v>
      </c>
      <c r="AV132" s="13" t="s">
        <v>201</v>
      </c>
      <c r="AW132" s="13" t="s">
        <v>29</v>
      </c>
      <c r="AX132" s="13" t="s">
        <v>79</v>
      </c>
      <c r="AY132" s="160" t="s">
        <v>195</v>
      </c>
    </row>
    <row r="133" spans="2:65" s="1" customFormat="1" ht="16.5" customHeight="1">
      <c r="B133" s="136"/>
      <c r="C133" s="137" t="s">
        <v>220</v>
      </c>
      <c r="D133" s="137" t="s">
        <v>197</v>
      </c>
      <c r="E133" s="138" t="s">
        <v>2815</v>
      </c>
      <c r="F133" s="139" t="s">
        <v>2816</v>
      </c>
      <c r="G133" s="140" t="s">
        <v>496</v>
      </c>
      <c r="H133" s="141">
        <v>2</v>
      </c>
      <c r="I133" s="142"/>
      <c r="J133" s="143">
        <f>ROUND(I133*H133,2)</f>
        <v>0</v>
      </c>
      <c r="K133" s="144"/>
      <c r="L133" s="31"/>
      <c r="M133" s="145" t="s">
        <v>1</v>
      </c>
      <c r="N133" s="146" t="s">
        <v>37</v>
      </c>
      <c r="P133" s="147">
        <f>O133*H133</f>
        <v>0</v>
      </c>
      <c r="Q133" s="147">
        <v>0</v>
      </c>
      <c r="R133" s="147">
        <f>Q133*H133</f>
        <v>0</v>
      </c>
      <c r="S133" s="147">
        <v>0</v>
      </c>
      <c r="T133" s="148">
        <f>S133*H133</f>
        <v>0</v>
      </c>
      <c r="AR133" s="149" t="s">
        <v>79</v>
      </c>
      <c r="AT133" s="149" t="s">
        <v>197</v>
      </c>
      <c r="AU133" s="149" t="s">
        <v>81</v>
      </c>
      <c r="AY133" s="16" t="s">
        <v>195</v>
      </c>
      <c r="BE133" s="150">
        <f>IF(N133="základní",J133,0)</f>
        <v>0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6" t="s">
        <v>79</v>
      </c>
      <c r="BK133" s="150">
        <f>ROUND(I133*H133,2)</f>
        <v>0</v>
      </c>
      <c r="BL133" s="16" t="s">
        <v>79</v>
      </c>
      <c r="BM133" s="149" t="s">
        <v>2817</v>
      </c>
    </row>
    <row r="134" spans="2:51" s="12" customFormat="1" ht="12">
      <c r="B134" s="151"/>
      <c r="D134" s="152" t="s">
        <v>203</v>
      </c>
      <c r="E134" s="153" t="s">
        <v>1</v>
      </c>
      <c r="F134" s="154" t="s">
        <v>81</v>
      </c>
      <c r="H134" s="155">
        <v>2</v>
      </c>
      <c r="I134" s="156"/>
      <c r="L134" s="151"/>
      <c r="M134" s="157"/>
      <c r="T134" s="158"/>
      <c r="AT134" s="153" t="s">
        <v>203</v>
      </c>
      <c r="AU134" s="153" t="s">
        <v>81</v>
      </c>
      <c r="AV134" s="12" t="s">
        <v>81</v>
      </c>
      <c r="AW134" s="12" t="s">
        <v>29</v>
      </c>
      <c r="AX134" s="12" t="s">
        <v>72</v>
      </c>
      <c r="AY134" s="153" t="s">
        <v>195</v>
      </c>
    </row>
    <row r="135" spans="2:51" s="13" customFormat="1" ht="12">
      <c r="B135" s="159"/>
      <c r="D135" s="152" t="s">
        <v>203</v>
      </c>
      <c r="E135" s="160" t="s">
        <v>1</v>
      </c>
      <c r="F135" s="161" t="s">
        <v>205</v>
      </c>
      <c r="H135" s="162">
        <v>2</v>
      </c>
      <c r="I135" s="163"/>
      <c r="L135" s="159"/>
      <c r="M135" s="164"/>
      <c r="T135" s="165"/>
      <c r="AT135" s="160" t="s">
        <v>203</v>
      </c>
      <c r="AU135" s="160" t="s">
        <v>81</v>
      </c>
      <c r="AV135" s="13" t="s">
        <v>201</v>
      </c>
      <c r="AW135" s="13" t="s">
        <v>29</v>
      </c>
      <c r="AX135" s="13" t="s">
        <v>79</v>
      </c>
      <c r="AY135" s="160" t="s">
        <v>195</v>
      </c>
    </row>
    <row r="136" spans="2:65" s="1" customFormat="1" ht="16.5" customHeight="1">
      <c r="B136" s="136"/>
      <c r="C136" s="137" t="s">
        <v>228</v>
      </c>
      <c r="D136" s="137" t="s">
        <v>197</v>
      </c>
      <c r="E136" s="138" t="s">
        <v>2818</v>
      </c>
      <c r="F136" s="139" t="s">
        <v>2819</v>
      </c>
      <c r="G136" s="140" t="s">
        <v>223</v>
      </c>
      <c r="H136" s="141">
        <v>6.35</v>
      </c>
      <c r="I136" s="142"/>
      <c r="J136" s="143">
        <f>ROUND(I136*H136,2)</f>
        <v>0</v>
      </c>
      <c r="K136" s="144"/>
      <c r="L136" s="31"/>
      <c r="M136" s="145" t="s">
        <v>1</v>
      </c>
      <c r="N136" s="146" t="s">
        <v>37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AR136" s="149" t="s">
        <v>79</v>
      </c>
      <c r="AT136" s="149" t="s">
        <v>197</v>
      </c>
      <c r="AU136" s="149" t="s">
        <v>81</v>
      </c>
      <c r="AY136" s="16" t="s">
        <v>195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6" t="s">
        <v>79</v>
      </c>
      <c r="BK136" s="150">
        <f>ROUND(I136*H136,2)</f>
        <v>0</v>
      </c>
      <c r="BL136" s="16" t="s">
        <v>79</v>
      </c>
      <c r="BM136" s="149" t="s">
        <v>2820</v>
      </c>
    </row>
    <row r="137" spans="2:51" s="12" customFormat="1" ht="12">
      <c r="B137" s="151"/>
      <c r="D137" s="152" t="s">
        <v>203</v>
      </c>
      <c r="E137" s="153" t="s">
        <v>1</v>
      </c>
      <c r="F137" s="154" t="s">
        <v>2821</v>
      </c>
      <c r="H137" s="155">
        <v>6.35</v>
      </c>
      <c r="I137" s="156"/>
      <c r="L137" s="151"/>
      <c r="M137" s="157"/>
      <c r="T137" s="158"/>
      <c r="AT137" s="153" t="s">
        <v>203</v>
      </c>
      <c r="AU137" s="153" t="s">
        <v>81</v>
      </c>
      <c r="AV137" s="12" t="s">
        <v>81</v>
      </c>
      <c r="AW137" s="12" t="s">
        <v>29</v>
      </c>
      <c r="AX137" s="12" t="s">
        <v>72</v>
      </c>
      <c r="AY137" s="153" t="s">
        <v>195</v>
      </c>
    </row>
    <row r="138" spans="2:51" s="13" customFormat="1" ht="12">
      <c r="B138" s="159"/>
      <c r="D138" s="152" t="s">
        <v>203</v>
      </c>
      <c r="E138" s="160" t="s">
        <v>1</v>
      </c>
      <c r="F138" s="161" t="s">
        <v>205</v>
      </c>
      <c r="H138" s="162">
        <v>6.35</v>
      </c>
      <c r="I138" s="163"/>
      <c r="L138" s="159"/>
      <c r="M138" s="164"/>
      <c r="T138" s="165"/>
      <c r="AT138" s="160" t="s">
        <v>203</v>
      </c>
      <c r="AU138" s="160" t="s">
        <v>81</v>
      </c>
      <c r="AV138" s="13" t="s">
        <v>201</v>
      </c>
      <c r="AW138" s="13" t="s">
        <v>29</v>
      </c>
      <c r="AX138" s="13" t="s">
        <v>79</v>
      </c>
      <c r="AY138" s="160" t="s">
        <v>195</v>
      </c>
    </row>
    <row r="139" spans="2:65" s="1" customFormat="1" ht="16.5" customHeight="1">
      <c r="B139" s="136"/>
      <c r="C139" s="137" t="s">
        <v>237</v>
      </c>
      <c r="D139" s="137" t="s">
        <v>197</v>
      </c>
      <c r="E139" s="138" t="s">
        <v>2822</v>
      </c>
      <c r="F139" s="139" t="s">
        <v>2823</v>
      </c>
      <c r="G139" s="140" t="s">
        <v>1557</v>
      </c>
      <c r="H139" s="141">
        <v>1</v>
      </c>
      <c r="I139" s="142"/>
      <c r="J139" s="143">
        <f>ROUND(I139*H139,2)</f>
        <v>0</v>
      </c>
      <c r="K139" s="144"/>
      <c r="L139" s="31"/>
      <c r="M139" s="145" t="s">
        <v>1</v>
      </c>
      <c r="N139" s="146" t="s">
        <v>37</v>
      </c>
      <c r="P139" s="147">
        <f>O139*H139</f>
        <v>0</v>
      </c>
      <c r="Q139" s="147">
        <v>0</v>
      </c>
      <c r="R139" s="147">
        <f>Q139*H139</f>
        <v>0</v>
      </c>
      <c r="S139" s="147">
        <v>0</v>
      </c>
      <c r="T139" s="148">
        <f>S139*H139</f>
        <v>0</v>
      </c>
      <c r="AR139" s="149" t="s">
        <v>79</v>
      </c>
      <c r="AT139" s="149" t="s">
        <v>197</v>
      </c>
      <c r="AU139" s="149" t="s">
        <v>81</v>
      </c>
      <c r="AY139" s="16" t="s">
        <v>195</v>
      </c>
      <c r="BE139" s="150">
        <f>IF(N139="základní",J139,0)</f>
        <v>0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6" t="s">
        <v>79</v>
      </c>
      <c r="BK139" s="150">
        <f>ROUND(I139*H139,2)</f>
        <v>0</v>
      </c>
      <c r="BL139" s="16" t="s">
        <v>79</v>
      </c>
      <c r="BM139" s="149" t="s">
        <v>2824</v>
      </c>
    </row>
    <row r="140" spans="2:51" s="12" customFormat="1" ht="12">
      <c r="B140" s="151"/>
      <c r="D140" s="152" t="s">
        <v>203</v>
      </c>
      <c r="E140" s="153" t="s">
        <v>1</v>
      </c>
      <c r="F140" s="154" t="s">
        <v>79</v>
      </c>
      <c r="H140" s="155">
        <v>1</v>
      </c>
      <c r="I140" s="156"/>
      <c r="L140" s="151"/>
      <c r="M140" s="157"/>
      <c r="T140" s="158"/>
      <c r="AT140" s="153" t="s">
        <v>203</v>
      </c>
      <c r="AU140" s="153" t="s">
        <v>81</v>
      </c>
      <c r="AV140" s="12" t="s">
        <v>81</v>
      </c>
      <c r="AW140" s="12" t="s">
        <v>29</v>
      </c>
      <c r="AX140" s="12" t="s">
        <v>72</v>
      </c>
      <c r="AY140" s="153" t="s">
        <v>195</v>
      </c>
    </row>
    <row r="141" spans="2:51" s="13" customFormat="1" ht="12">
      <c r="B141" s="159"/>
      <c r="D141" s="152" t="s">
        <v>203</v>
      </c>
      <c r="E141" s="160" t="s">
        <v>1</v>
      </c>
      <c r="F141" s="161" t="s">
        <v>205</v>
      </c>
      <c r="H141" s="162">
        <v>1</v>
      </c>
      <c r="I141" s="163"/>
      <c r="L141" s="159"/>
      <c r="M141" s="184"/>
      <c r="N141" s="185"/>
      <c r="O141" s="185"/>
      <c r="P141" s="185"/>
      <c r="Q141" s="185"/>
      <c r="R141" s="185"/>
      <c r="S141" s="185"/>
      <c r="T141" s="186"/>
      <c r="AT141" s="160" t="s">
        <v>203</v>
      </c>
      <c r="AU141" s="160" t="s">
        <v>81</v>
      </c>
      <c r="AV141" s="13" t="s">
        <v>201</v>
      </c>
      <c r="AW141" s="13" t="s">
        <v>29</v>
      </c>
      <c r="AX141" s="13" t="s">
        <v>79</v>
      </c>
      <c r="AY141" s="160" t="s">
        <v>195</v>
      </c>
    </row>
    <row r="142" spans="2:12" s="1" customFormat="1" ht="6.95" customHeight="1">
      <c r="B142" s="43"/>
      <c r="C142" s="44"/>
      <c r="D142" s="44"/>
      <c r="E142" s="44"/>
      <c r="F142" s="44"/>
      <c r="G142" s="44"/>
      <c r="H142" s="44"/>
      <c r="I142" s="44"/>
      <c r="J142" s="44"/>
      <c r="K142" s="44"/>
      <c r="L142" s="31"/>
    </row>
  </sheetData>
  <autoFilter ref="C117:K14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BM19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143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147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7" t="str">
        <f>'Rekapitulace stavby'!K6</f>
        <v>Kanalizace a ČOV v obci Rpety</v>
      </c>
      <c r="F7" s="238"/>
      <c r="G7" s="238"/>
      <c r="H7" s="238"/>
      <c r="L7" s="19"/>
    </row>
    <row r="8" spans="2:12" s="1" customFormat="1" ht="12" customHeight="1">
      <c r="B8" s="31"/>
      <c r="D8" s="26" t="s">
        <v>148</v>
      </c>
      <c r="L8" s="31"/>
    </row>
    <row r="9" spans="2:12" s="1" customFormat="1" ht="16.5" customHeight="1">
      <c r="B9" s="31"/>
      <c r="E9" s="233" t="s">
        <v>2825</v>
      </c>
      <c r="F9" s="239"/>
      <c r="G9" s="239"/>
      <c r="H9" s="239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>
        <f>'Rekapitulace stavby'!AN8</f>
        <v>45110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23</v>
      </c>
      <c r="I14" s="26" t="s">
        <v>24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25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26</v>
      </c>
      <c r="I17" s="26" t="s">
        <v>24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0" t="str">
        <f>'Rekapitulace stavby'!E14</f>
        <v>Vyplň údaj</v>
      </c>
      <c r="F18" s="224"/>
      <c r="G18" s="224"/>
      <c r="H18" s="224"/>
      <c r="I18" s="26" t="s">
        <v>25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28</v>
      </c>
      <c r="I20" s="26" t="s">
        <v>24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25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30</v>
      </c>
      <c r="I23" s="26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31</v>
      </c>
      <c r="L26" s="31"/>
    </row>
    <row r="27" spans="2:12" s="7" customFormat="1" ht="16.5" customHeight="1">
      <c r="B27" s="93"/>
      <c r="E27" s="228" t="s">
        <v>1</v>
      </c>
      <c r="F27" s="228"/>
      <c r="G27" s="228"/>
      <c r="H27" s="228"/>
      <c r="L27" s="93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4" t="s">
        <v>32</v>
      </c>
      <c r="J30" s="65">
        <f>ROUND(J119,2)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34</v>
      </c>
      <c r="I32" s="34" t="s">
        <v>33</v>
      </c>
      <c r="J32" s="34" t="s">
        <v>35</v>
      </c>
      <c r="L32" s="31"/>
    </row>
    <row r="33" spans="2:12" s="1" customFormat="1" ht="14.45" customHeight="1">
      <c r="B33" s="31"/>
      <c r="D33" s="54" t="s">
        <v>36</v>
      </c>
      <c r="E33" s="26" t="s">
        <v>37</v>
      </c>
      <c r="F33" s="84">
        <f>ROUND((SUM(BE119:BE194)),2)</f>
        <v>0</v>
      </c>
      <c r="I33" s="95">
        <v>0.21</v>
      </c>
      <c r="J33" s="84">
        <f>ROUND(((SUM(BE119:BE194))*I33),2)</f>
        <v>0</v>
      </c>
      <c r="L33" s="31"/>
    </row>
    <row r="34" spans="2:12" s="1" customFormat="1" ht="14.45" customHeight="1">
      <c r="B34" s="31"/>
      <c r="E34" s="26" t="s">
        <v>38</v>
      </c>
      <c r="F34" s="84">
        <f>ROUND((SUM(BF119:BF194)),2)</f>
        <v>0</v>
      </c>
      <c r="I34" s="95">
        <v>0.15</v>
      </c>
      <c r="J34" s="84">
        <f>ROUND(((SUM(BF119:BF194))*I34),2)</f>
        <v>0</v>
      </c>
      <c r="L34" s="31"/>
    </row>
    <row r="35" spans="2:12" s="1" customFormat="1" ht="14.45" customHeight="1" hidden="1">
      <c r="B35" s="31"/>
      <c r="E35" s="26" t="s">
        <v>39</v>
      </c>
      <c r="F35" s="84">
        <f>ROUND((SUM(BG119:BG194)),2)</f>
        <v>0</v>
      </c>
      <c r="I35" s="95">
        <v>0.21</v>
      </c>
      <c r="J35" s="84">
        <f>0</f>
        <v>0</v>
      </c>
      <c r="L35" s="31"/>
    </row>
    <row r="36" spans="2:12" s="1" customFormat="1" ht="14.45" customHeight="1" hidden="1">
      <c r="B36" s="31"/>
      <c r="E36" s="26" t="s">
        <v>40</v>
      </c>
      <c r="F36" s="84">
        <f>ROUND((SUM(BH119:BH194)),2)</f>
        <v>0</v>
      </c>
      <c r="I36" s="95">
        <v>0.15</v>
      </c>
      <c r="J36" s="84">
        <f>0</f>
        <v>0</v>
      </c>
      <c r="L36" s="31"/>
    </row>
    <row r="37" spans="2:12" s="1" customFormat="1" ht="14.45" customHeight="1" hidden="1">
      <c r="B37" s="31"/>
      <c r="E37" s="26" t="s">
        <v>41</v>
      </c>
      <c r="F37" s="84">
        <f>ROUND((SUM(BI119:BI194)),2)</f>
        <v>0</v>
      </c>
      <c r="I37" s="95">
        <v>0</v>
      </c>
      <c r="J37" s="84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6"/>
      <c r="D39" s="97" t="s">
        <v>42</v>
      </c>
      <c r="E39" s="56"/>
      <c r="F39" s="56"/>
      <c r="G39" s="98" t="s">
        <v>43</v>
      </c>
      <c r="H39" s="99" t="s">
        <v>44</v>
      </c>
      <c r="I39" s="56"/>
      <c r="J39" s="100">
        <f>SUM(J30:J37)</f>
        <v>0</v>
      </c>
      <c r="K39" s="101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47</v>
      </c>
      <c r="E61" s="33"/>
      <c r="F61" s="102" t="s">
        <v>48</v>
      </c>
      <c r="G61" s="42" t="s">
        <v>47</v>
      </c>
      <c r="H61" s="33"/>
      <c r="I61" s="33"/>
      <c r="J61" s="103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47</v>
      </c>
      <c r="E76" s="33"/>
      <c r="F76" s="102" t="s">
        <v>48</v>
      </c>
      <c r="G76" s="42" t="s">
        <v>47</v>
      </c>
      <c r="H76" s="33"/>
      <c r="I76" s="33"/>
      <c r="J76" s="103" t="s">
        <v>48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154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7" t="str">
        <f>E7</f>
        <v>Kanalizace a ČOV v obci Rpety</v>
      </c>
      <c r="F85" s="238"/>
      <c r="G85" s="238"/>
      <c r="H85" s="238"/>
      <c r="L85" s="31"/>
    </row>
    <row r="86" spans="2:12" s="1" customFormat="1" ht="12" customHeight="1">
      <c r="B86" s="31"/>
      <c r="C86" s="26" t="s">
        <v>148</v>
      </c>
      <c r="L86" s="31"/>
    </row>
    <row r="87" spans="2:12" s="1" customFormat="1" ht="16.5" customHeight="1">
      <c r="B87" s="31"/>
      <c r="E87" s="233" t="str">
        <f>E9</f>
        <v>53 - PS 03 Elektrotechnologická část ČS 1</v>
      </c>
      <c r="F87" s="239"/>
      <c r="G87" s="239"/>
      <c r="H87" s="239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>
        <f>IF(J12="","",J12)</f>
        <v>45110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23</v>
      </c>
      <c r="F91" s="24" t="str">
        <f>E15</f>
        <v xml:space="preserve"> </v>
      </c>
      <c r="I91" s="26" t="s">
        <v>28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26</v>
      </c>
      <c r="F92" s="24" t="str">
        <f>IF(E18="","",E18)</f>
        <v>Vyplň údaj</v>
      </c>
      <c r="I92" s="26" t="s">
        <v>30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4" t="s">
        <v>155</v>
      </c>
      <c r="D94" s="96"/>
      <c r="E94" s="96"/>
      <c r="F94" s="96"/>
      <c r="G94" s="96"/>
      <c r="H94" s="96"/>
      <c r="I94" s="96"/>
      <c r="J94" s="105" t="s">
        <v>156</v>
      </c>
      <c r="K94" s="96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6" t="s">
        <v>157</v>
      </c>
      <c r="J96" s="65">
        <f>J119</f>
        <v>0</v>
      </c>
      <c r="L96" s="31"/>
      <c r="AU96" s="16" t="s">
        <v>158</v>
      </c>
    </row>
    <row r="97" spans="2:12" s="8" customFormat="1" ht="24.95" customHeight="1">
      <c r="B97" s="107"/>
      <c r="D97" s="108" t="s">
        <v>2826</v>
      </c>
      <c r="E97" s="109"/>
      <c r="F97" s="109"/>
      <c r="G97" s="109"/>
      <c r="H97" s="109"/>
      <c r="I97" s="109"/>
      <c r="J97" s="110">
        <f>J120</f>
        <v>0</v>
      </c>
      <c r="L97" s="107"/>
    </row>
    <row r="98" spans="2:12" s="8" customFormat="1" ht="24.95" customHeight="1">
      <c r="B98" s="107"/>
      <c r="D98" s="108" t="s">
        <v>2827</v>
      </c>
      <c r="E98" s="109"/>
      <c r="F98" s="109"/>
      <c r="G98" s="109"/>
      <c r="H98" s="109"/>
      <c r="I98" s="109"/>
      <c r="J98" s="110">
        <f>J158</f>
        <v>0</v>
      </c>
      <c r="L98" s="107"/>
    </row>
    <row r="99" spans="2:12" s="8" customFormat="1" ht="24.95" customHeight="1">
      <c r="B99" s="107"/>
      <c r="D99" s="108" t="s">
        <v>2828</v>
      </c>
      <c r="E99" s="109"/>
      <c r="F99" s="109"/>
      <c r="G99" s="109"/>
      <c r="H99" s="109"/>
      <c r="I99" s="109"/>
      <c r="J99" s="110">
        <f>J166</f>
        <v>0</v>
      </c>
      <c r="L99" s="107"/>
    </row>
    <row r="100" spans="2:12" s="1" customFormat="1" ht="21.75" customHeight="1">
      <c r="B100" s="31"/>
      <c r="L100" s="31"/>
    </row>
    <row r="101" spans="2:12" s="1" customFormat="1" ht="6.9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31"/>
    </row>
    <row r="105" spans="2:12" s="1" customFormat="1" ht="6.95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31"/>
    </row>
    <row r="106" spans="2:12" s="1" customFormat="1" ht="24.95" customHeight="1">
      <c r="B106" s="31"/>
      <c r="C106" s="20" t="s">
        <v>180</v>
      </c>
      <c r="L106" s="31"/>
    </row>
    <row r="107" spans="2:12" s="1" customFormat="1" ht="6.95" customHeight="1">
      <c r="B107" s="31"/>
      <c r="L107" s="31"/>
    </row>
    <row r="108" spans="2:12" s="1" customFormat="1" ht="12" customHeight="1">
      <c r="B108" s="31"/>
      <c r="C108" s="26" t="s">
        <v>16</v>
      </c>
      <c r="L108" s="31"/>
    </row>
    <row r="109" spans="2:12" s="1" customFormat="1" ht="16.5" customHeight="1">
      <c r="B109" s="31"/>
      <c r="E109" s="237" t="str">
        <f>E7</f>
        <v>Kanalizace a ČOV v obci Rpety</v>
      </c>
      <c r="F109" s="238"/>
      <c r="G109" s="238"/>
      <c r="H109" s="238"/>
      <c r="L109" s="31"/>
    </row>
    <row r="110" spans="2:12" s="1" customFormat="1" ht="12" customHeight="1">
      <c r="B110" s="31"/>
      <c r="C110" s="26" t="s">
        <v>148</v>
      </c>
      <c r="L110" s="31"/>
    </row>
    <row r="111" spans="2:12" s="1" customFormat="1" ht="16.5" customHeight="1">
      <c r="B111" s="31"/>
      <c r="E111" s="233" t="str">
        <f>E9</f>
        <v>53 - PS 03 Elektrotechnologická část ČS 1</v>
      </c>
      <c r="F111" s="239"/>
      <c r="G111" s="239"/>
      <c r="H111" s="239"/>
      <c r="L111" s="31"/>
    </row>
    <row r="112" spans="2:12" s="1" customFormat="1" ht="6.95" customHeight="1">
      <c r="B112" s="31"/>
      <c r="L112" s="31"/>
    </row>
    <row r="113" spans="2:12" s="1" customFormat="1" ht="12" customHeight="1">
      <c r="B113" s="31"/>
      <c r="C113" s="26" t="s">
        <v>20</v>
      </c>
      <c r="F113" s="24" t="str">
        <f>F12</f>
        <v xml:space="preserve"> </v>
      </c>
      <c r="I113" s="26" t="s">
        <v>22</v>
      </c>
      <c r="J113" s="51">
        <f>IF(J12="","",J12)</f>
        <v>45110</v>
      </c>
      <c r="L113" s="31"/>
    </row>
    <row r="114" spans="2:12" s="1" customFormat="1" ht="6.95" customHeight="1">
      <c r="B114" s="31"/>
      <c r="L114" s="31"/>
    </row>
    <row r="115" spans="2:12" s="1" customFormat="1" ht="15.2" customHeight="1">
      <c r="B115" s="31"/>
      <c r="C115" s="26" t="s">
        <v>23</v>
      </c>
      <c r="F115" s="24" t="str">
        <f>E15</f>
        <v xml:space="preserve"> </v>
      </c>
      <c r="I115" s="26" t="s">
        <v>28</v>
      </c>
      <c r="J115" s="29" t="str">
        <f>E21</f>
        <v xml:space="preserve"> </v>
      </c>
      <c r="L115" s="31"/>
    </row>
    <row r="116" spans="2:12" s="1" customFormat="1" ht="15.2" customHeight="1">
      <c r="B116" s="31"/>
      <c r="C116" s="26" t="s">
        <v>26</v>
      </c>
      <c r="F116" s="24" t="str">
        <f>IF(E18="","",E18)</f>
        <v>Vyplň údaj</v>
      </c>
      <c r="I116" s="26" t="s">
        <v>30</v>
      </c>
      <c r="J116" s="29" t="str">
        <f>E24</f>
        <v xml:space="preserve"> </v>
      </c>
      <c r="L116" s="31"/>
    </row>
    <row r="117" spans="2:12" s="1" customFormat="1" ht="10.35" customHeight="1">
      <c r="B117" s="31"/>
      <c r="L117" s="31"/>
    </row>
    <row r="118" spans="2:20" s="10" customFormat="1" ht="29.25" customHeight="1">
      <c r="B118" s="115"/>
      <c r="C118" s="116" t="s">
        <v>181</v>
      </c>
      <c r="D118" s="117" t="s">
        <v>57</v>
      </c>
      <c r="E118" s="117" t="s">
        <v>53</v>
      </c>
      <c r="F118" s="117" t="s">
        <v>54</v>
      </c>
      <c r="G118" s="117" t="s">
        <v>182</v>
      </c>
      <c r="H118" s="117" t="s">
        <v>183</v>
      </c>
      <c r="I118" s="117" t="s">
        <v>184</v>
      </c>
      <c r="J118" s="118" t="s">
        <v>156</v>
      </c>
      <c r="K118" s="119" t="s">
        <v>185</v>
      </c>
      <c r="L118" s="115"/>
      <c r="M118" s="58" t="s">
        <v>1</v>
      </c>
      <c r="N118" s="59" t="s">
        <v>36</v>
      </c>
      <c r="O118" s="59" t="s">
        <v>186</v>
      </c>
      <c r="P118" s="59" t="s">
        <v>187</v>
      </c>
      <c r="Q118" s="59" t="s">
        <v>188</v>
      </c>
      <c r="R118" s="59" t="s">
        <v>189</v>
      </c>
      <c r="S118" s="59" t="s">
        <v>190</v>
      </c>
      <c r="T118" s="60" t="s">
        <v>191</v>
      </c>
    </row>
    <row r="119" spans="2:63" s="1" customFormat="1" ht="22.9" customHeight="1">
      <c r="B119" s="31"/>
      <c r="C119" s="63" t="s">
        <v>192</v>
      </c>
      <c r="J119" s="120">
        <f>BK119</f>
        <v>0</v>
      </c>
      <c r="L119" s="31"/>
      <c r="M119" s="61"/>
      <c r="N119" s="52"/>
      <c r="O119" s="52"/>
      <c r="P119" s="121">
        <f>P120+P158+P166</f>
        <v>0</v>
      </c>
      <c r="Q119" s="52"/>
      <c r="R119" s="121">
        <f>R120+R158+R166</f>
        <v>0</v>
      </c>
      <c r="S119" s="52"/>
      <c r="T119" s="122">
        <f>T120+T158+T166</f>
        <v>0</v>
      </c>
      <c r="AT119" s="16" t="s">
        <v>71</v>
      </c>
      <c r="AU119" s="16" t="s">
        <v>158</v>
      </c>
      <c r="BK119" s="123">
        <f>BK120+BK158+BK166</f>
        <v>0</v>
      </c>
    </row>
    <row r="120" spans="2:63" s="11" customFormat="1" ht="25.9" customHeight="1">
      <c r="B120" s="124"/>
      <c r="D120" s="125" t="s">
        <v>71</v>
      </c>
      <c r="E120" s="126" t="s">
        <v>79</v>
      </c>
      <c r="F120" s="126" t="s">
        <v>1128</v>
      </c>
      <c r="I120" s="127"/>
      <c r="J120" s="128">
        <f>BK120</f>
        <v>0</v>
      </c>
      <c r="L120" s="124"/>
      <c r="M120" s="129"/>
      <c r="P120" s="130">
        <f>SUM(P121:P157)</f>
        <v>0</v>
      </c>
      <c r="R120" s="130">
        <f>SUM(R121:R157)</f>
        <v>0</v>
      </c>
      <c r="T120" s="131">
        <f>SUM(T121:T157)</f>
        <v>0</v>
      </c>
      <c r="AR120" s="125" t="s">
        <v>79</v>
      </c>
      <c r="AT120" s="132" t="s">
        <v>71</v>
      </c>
      <c r="AU120" s="132" t="s">
        <v>72</v>
      </c>
      <c r="AY120" s="125" t="s">
        <v>195</v>
      </c>
      <c r="BK120" s="133">
        <f>SUM(BK121:BK157)</f>
        <v>0</v>
      </c>
    </row>
    <row r="121" spans="2:65" s="1" customFormat="1" ht="33" customHeight="1">
      <c r="B121" s="136"/>
      <c r="C121" s="137" t="s">
        <v>79</v>
      </c>
      <c r="D121" s="137" t="s">
        <v>197</v>
      </c>
      <c r="E121" s="138" t="s">
        <v>2829</v>
      </c>
      <c r="F121" s="139" t="s">
        <v>2830</v>
      </c>
      <c r="G121" s="140" t="s">
        <v>1131</v>
      </c>
      <c r="H121" s="141">
        <v>1</v>
      </c>
      <c r="I121" s="142"/>
      <c r="J121" s="143">
        <f aca="true" t="shared" si="0" ref="J121:J157">ROUND(I121*H121,2)</f>
        <v>0</v>
      </c>
      <c r="K121" s="144"/>
      <c r="L121" s="31"/>
      <c r="M121" s="145" t="s">
        <v>1</v>
      </c>
      <c r="N121" s="146" t="s">
        <v>37</v>
      </c>
      <c r="P121" s="147">
        <f aca="true" t="shared" si="1" ref="P121:P157">O121*H121</f>
        <v>0</v>
      </c>
      <c r="Q121" s="147">
        <v>0</v>
      </c>
      <c r="R121" s="147">
        <f aca="true" t="shared" si="2" ref="R121:R157">Q121*H121</f>
        <v>0</v>
      </c>
      <c r="S121" s="147">
        <v>0</v>
      </c>
      <c r="T121" s="148">
        <f aca="true" t="shared" si="3" ref="T121:T157">S121*H121</f>
        <v>0</v>
      </c>
      <c r="AR121" s="149" t="s">
        <v>201</v>
      </c>
      <c r="AT121" s="149" t="s">
        <v>197</v>
      </c>
      <c r="AU121" s="149" t="s">
        <v>79</v>
      </c>
      <c r="AY121" s="16" t="s">
        <v>195</v>
      </c>
      <c r="BE121" s="150">
        <f aca="true" t="shared" si="4" ref="BE121:BE157">IF(N121="základní",J121,0)</f>
        <v>0</v>
      </c>
      <c r="BF121" s="150">
        <f aca="true" t="shared" si="5" ref="BF121:BF157">IF(N121="snížená",J121,0)</f>
        <v>0</v>
      </c>
      <c r="BG121" s="150">
        <f aca="true" t="shared" si="6" ref="BG121:BG157">IF(N121="zákl. přenesená",J121,0)</f>
        <v>0</v>
      </c>
      <c r="BH121" s="150">
        <f aca="true" t="shared" si="7" ref="BH121:BH157">IF(N121="sníž. přenesená",J121,0)</f>
        <v>0</v>
      </c>
      <c r="BI121" s="150">
        <f aca="true" t="shared" si="8" ref="BI121:BI157">IF(N121="nulová",J121,0)</f>
        <v>0</v>
      </c>
      <c r="BJ121" s="16" t="s">
        <v>79</v>
      </c>
      <c r="BK121" s="150">
        <f aca="true" t="shared" si="9" ref="BK121:BK157">ROUND(I121*H121,2)</f>
        <v>0</v>
      </c>
      <c r="BL121" s="16" t="s">
        <v>201</v>
      </c>
      <c r="BM121" s="149" t="s">
        <v>201</v>
      </c>
    </row>
    <row r="122" spans="2:65" s="1" customFormat="1" ht="16.5" customHeight="1">
      <c r="B122" s="136"/>
      <c r="C122" s="137" t="s">
        <v>81</v>
      </c>
      <c r="D122" s="137" t="s">
        <v>197</v>
      </c>
      <c r="E122" s="138" t="s">
        <v>1134</v>
      </c>
      <c r="F122" s="139" t="s">
        <v>2831</v>
      </c>
      <c r="G122" s="140" t="s">
        <v>1131</v>
      </c>
      <c r="H122" s="141">
        <v>1</v>
      </c>
      <c r="I122" s="142"/>
      <c r="J122" s="143">
        <f t="shared" si="0"/>
        <v>0</v>
      </c>
      <c r="K122" s="144"/>
      <c r="L122" s="31"/>
      <c r="M122" s="145" t="s">
        <v>1</v>
      </c>
      <c r="N122" s="146" t="s">
        <v>37</v>
      </c>
      <c r="P122" s="147">
        <f t="shared" si="1"/>
        <v>0</v>
      </c>
      <c r="Q122" s="147">
        <v>0</v>
      </c>
      <c r="R122" s="147">
        <f t="shared" si="2"/>
        <v>0</v>
      </c>
      <c r="S122" s="147">
        <v>0</v>
      </c>
      <c r="T122" s="148">
        <f t="shared" si="3"/>
        <v>0</v>
      </c>
      <c r="AR122" s="149" t="s">
        <v>201</v>
      </c>
      <c r="AT122" s="149" t="s">
        <v>197</v>
      </c>
      <c r="AU122" s="149" t="s">
        <v>79</v>
      </c>
      <c r="AY122" s="16" t="s">
        <v>195</v>
      </c>
      <c r="BE122" s="150">
        <f t="shared" si="4"/>
        <v>0</v>
      </c>
      <c r="BF122" s="150">
        <f t="shared" si="5"/>
        <v>0</v>
      </c>
      <c r="BG122" s="150">
        <f t="shared" si="6"/>
        <v>0</v>
      </c>
      <c r="BH122" s="150">
        <f t="shared" si="7"/>
        <v>0</v>
      </c>
      <c r="BI122" s="150">
        <f t="shared" si="8"/>
        <v>0</v>
      </c>
      <c r="BJ122" s="16" t="s">
        <v>79</v>
      </c>
      <c r="BK122" s="150">
        <f t="shared" si="9"/>
        <v>0</v>
      </c>
      <c r="BL122" s="16" t="s">
        <v>201</v>
      </c>
      <c r="BM122" s="149" t="s">
        <v>228</v>
      </c>
    </row>
    <row r="123" spans="2:65" s="1" customFormat="1" ht="16.5" customHeight="1">
      <c r="B123" s="136"/>
      <c r="C123" s="137" t="s">
        <v>89</v>
      </c>
      <c r="D123" s="137" t="s">
        <v>197</v>
      </c>
      <c r="E123" s="138" t="s">
        <v>1136</v>
      </c>
      <c r="F123" s="139" t="s">
        <v>1135</v>
      </c>
      <c r="G123" s="140" t="s">
        <v>1131</v>
      </c>
      <c r="H123" s="141">
        <v>5</v>
      </c>
      <c r="I123" s="142"/>
      <c r="J123" s="143">
        <f t="shared" si="0"/>
        <v>0</v>
      </c>
      <c r="K123" s="144"/>
      <c r="L123" s="31"/>
      <c r="M123" s="145" t="s">
        <v>1</v>
      </c>
      <c r="N123" s="146" t="s">
        <v>37</v>
      </c>
      <c r="P123" s="147">
        <f t="shared" si="1"/>
        <v>0</v>
      </c>
      <c r="Q123" s="147">
        <v>0</v>
      </c>
      <c r="R123" s="147">
        <f t="shared" si="2"/>
        <v>0</v>
      </c>
      <c r="S123" s="147">
        <v>0</v>
      </c>
      <c r="T123" s="148">
        <f t="shared" si="3"/>
        <v>0</v>
      </c>
      <c r="AR123" s="149" t="s">
        <v>201</v>
      </c>
      <c r="AT123" s="149" t="s">
        <v>197</v>
      </c>
      <c r="AU123" s="149" t="s">
        <v>79</v>
      </c>
      <c r="AY123" s="16" t="s">
        <v>195</v>
      </c>
      <c r="BE123" s="150">
        <f t="shared" si="4"/>
        <v>0</v>
      </c>
      <c r="BF123" s="150">
        <f t="shared" si="5"/>
        <v>0</v>
      </c>
      <c r="BG123" s="150">
        <f t="shared" si="6"/>
        <v>0</v>
      </c>
      <c r="BH123" s="150">
        <f t="shared" si="7"/>
        <v>0</v>
      </c>
      <c r="BI123" s="150">
        <f t="shared" si="8"/>
        <v>0</v>
      </c>
      <c r="BJ123" s="16" t="s">
        <v>79</v>
      </c>
      <c r="BK123" s="150">
        <f t="shared" si="9"/>
        <v>0</v>
      </c>
      <c r="BL123" s="16" t="s">
        <v>201</v>
      </c>
      <c r="BM123" s="149" t="s">
        <v>233</v>
      </c>
    </row>
    <row r="124" spans="2:65" s="1" customFormat="1" ht="21.75" customHeight="1">
      <c r="B124" s="136"/>
      <c r="C124" s="137" t="s">
        <v>201</v>
      </c>
      <c r="D124" s="137" t="s">
        <v>197</v>
      </c>
      <c r="E124" s="138" t="s">
        <v>1138</v>
      </c>
      <c r="F124" s="139" t="s">
        <v>2832</v>
      </c>
      <c r="G124" s="140" t="s">
        <v>1131</v>
      </c>
      <c r="H124" s="141">
        <v>1</v>
      </c>
      <c r="I124" s="142"/>
      <c r="J124" s="143">
        <f t="shared" si="0"/>
        <v>0</v>
      </c>
      <c r="K124" s="144"/>
      <c r="L124" s="31"/>
      <c r="M124" s="145" t="s">
        <v>1</v>
      </c>
      <c r="N124" s="146" t="s">
        <v>37</v>
      </c>
      <c r="P124" s="147">
        <f t="shared" si="1"/>
        <v>0</v>
      </c>
      <c r="Q124" s="147">
        <v>0</v>
      </c>
      <c r="R124" s="147">
        <f t="shared" si="2"/>
        <v>0</v>
      </c>
      <c r="S124" s="147">
        <v>0</v>
      </c>
      <c r="T124" s="148">
        <f t="shared" si="3"/>
        <v>0</v>
      </c>
      <c r="AR124" s="149" t="s">
        <v>201</v>
      </c>
      <c r="AT124" s="149" t="s">
        <v>197</v>
      </c>
      <c r="AU124" s="149" t="s">
        <v>79</v>
      </c>
      <c r="AY124" s="16" t="s">
        <v>195</v>
      </c>
      <c r="BE124" s="150">
        <f t="shared" si="4"/>
        <v>0</v>
      </c>
      <c r="BF124" s="150">
        <f t="shared" si="5"/>
        <v>0</v>
      </c>
      <c r="BG124" s="150">
        <f t="shared" si="6"/>
        <v>0</v>
      </c>
      <c r="BH124" s="150">
        <f t="shared" si="7"/>
        <v>0</v>
      </c>
      <c r="BI124" s="150">
        <f t="shared" si="8"/>
        <v>0</v>
      </c>
      <c r="BJ124" s="16" t="s">
        <v>79</v>
      </c>
      <c r="BK124" s="150">
        <f t="shared" si="9"/>
        <v>0</v>
      </c>
      <c r="BL124" s="16" t="s">
        <v>201</v>
      </c>
      <c r="BM124" s="149" t="s">
        <v>258</v>
      </c>
    </row>
    <row r="125" spans="2:65" s="1" customFormat="1" ht="21.75" customHeight="1">
      <c r="B125" s="136"/>
      <c r="C125" s="137" t="s">
        <v>220</v>
      </c>
      <c r="D125" s="137" t="s">
        <v>197</v>
      </c>
      <c r="E125" s="138" t="s">
        <v>1140</v>
      </c>
      <c r="F125" s="139" t="s">
        <v>2833</v>
      </c>
      <c r="G125" s="140" t="s">
        <v>1131</v>
      </c>
      <c r="H125" s="141">
        <v>5</v>
      </c>
      <c r="I125" s="142"/>
      <c r="J125" s="143">
        <f t="shared" si="0"/>
        <v>0</v>
      </c>
      <c r="K125" s="144"/>
      <c r="L125" s="31"/>
      <c r="M125" s="145" t="s">
        <v>1</v>
      </c>
      <c r="N125" s="146" t="s">
        <v>37</v>
      </c>
      <c r="P125" s="147">
        <f t="shared" si="1"/>
        <v>0</v>
      </c>
      <c r="Q125" s="147">
        <v>0</v>
      </c>
      <c r="R125" s="147">
        <f t="shared" si="2"/>
        <v>0</v>
      </c>
      <c r="S125" s="147">
        <v>0</v>
      </c>
      <c r="T125" s="148">
        <f t="shared" si="3"/>
        <v>0</v>
      </c>
      <c r="AR125" s="149" t="s">
        <v>201</v>
      </c>
      <c r="AT125" s="149" t="s">
        <v>197</v>
      </c>
      <c r="AU125" s="149" t="s">
        <v>79</v>
      </c>
      <c r="AY125" s="16" t="s">
        <v>195</v>
      </c>
      <c r="BE125" s="150">
        <f t="shared" si="4"/>
        <v>0</v>
      </c>
      <c r="BF125" s="150">
        <f t="shared" si="5"/>
        <v>0</v>
      </c>
      <c r="BG125" s="150">
        <f t="shared" si="6"/>
        <v>0</v>
      </c>
      <c r="BH125" s="150">
        <f t="shared" si="7"/>
        <v>0</v>
      </c>
      <c r="BI125" s="150">
        <f t="shared" si="8"/>
        <v>0</v>
      </c>
      <c r="BJ125" s="16" t="s">
        <v>79</v>
      </c>
      <c r="BK125" s="150">
        <f t="shared" si="9"/>
        <v>0</v>
      </c>
      <c r="BL125" s="16" t="s">
        <v>201</v>
      </c>
      <c r="BM125" s="149" t="s">
        <v>270</v>
      </c>
    </row>
    <row r="126" spans="2:65" s="1" customFormat="1" ht="16.5" customHeight="1">
      <c r="B126" s="136"/>
      <c r="C126" s="137" t="s">
        <v>228</v>
      </c>
      <c r="D126" s="137" t="s">
        <v>197</v>
      </c>
      <c r="E126" s="138" t="s">
        <v>1142</v>
      </c>
      <c r="F126" s="139" t="s">
        <v>2834</v>
      </c>
      <c r="G126" s="140" t="s">
        <v>1131</v>
      </c>
      <c r="H126" s="141">
        <v>1</v>
      </c>
      <c r="I126" s="142"/>
      <c r="J126" s="143">
        <f t="shared" si="0"/>
        <v>0</v>
      </c>
      <c r="K126" s="144"/>
      <c r="L126" s="31"/>
      <c r="M126" s="145" t="s">
        <v>1</v>
      </c>
      <c r="N126" s="146" t="s">
        <v>37</v>
      </c>
      <c r="P126" s="147">
        <f t="shared" si="1"/>
        <v>0</v>
      </c>
      <c r="Q126" s="147">
        <v>0</v>
      </c>
      <c r="R126" s="147">
        <f t="shared" si="2"/>
        <v>0</v>
      </c>
      <c r="S126" s="147">
        <v>0</v>
      </c>
      <c r="T126" s="148">
        <f t="shared" si="3"/>
        <v>0</v>
      </c>
      <c r="AR126" s="149" t="s">
        <v>201</v>
      </c>
      <c r="AT126" s="149" t="s">
        <v>197</v>
      </c>
      <c r="AU126" s="149" t="s">
        <v>79</v>
      </c>
      <c r="AY126" s="16" t="s">
        <v>195</v>
      </c>
      <c r="BE126" s="150">
        <f t="shared" si="4"/>
        <v>0</v>
      </c>
      <c r="BF126" s="150">
        <f t="shared" si="5"/>
        <v>0</v>
      </c>
      <c r="BG126" s="150">
        <f t="shared" si="6"/>
        <v>0</v>
      </c>
      <c r="BH126" s="150">
        <f t="shared" si="7"/>
        <v>0</v>
      </c>
      <c r="BI126" s="150">
        <f t="shared" si="8"/>
        <v>0</v>
      </c>
      <c r="BJ126" s="16" t="s">
        <v>79</v>
      </c>
      <c r="BK126" s="150">
        <f t="shared" si="9"/>
        <v>0</v>
      </c>
      <c r="BL126" s="16" t="s">
        <v>201</v>
      </c>
      <c r="BM126" s="149" t="s">
        <v>280</v>
      </c>
    </row>
    <row r="127" spans="2:65" s="1" customFormat="1" ht="16.5" customHeight="1">
      <c r="B127" s="136"/>
      <c r="C127" s="137" t="s">
        <v>237</v>
      </c>
      <c r="D127" s="137" t="s">
        <v>197</v>
      </c>
      <c r="E127" s="138" t="s">
        <v>1144</v>
      </c>
      <c r="F127" s="139" t="s">
        <v>2835</v>
      </c>
      <c r="G127" s="140" t="s">
        <v>1131</v>
      </c>
      <c r="H127" s="141">
        <v>1</v>
      </c>
      <c r="I127" s="142"/>
      <c r="J127" s="143">
        <f t="shared" si="0"/>
        <v>0</v>
      </c>
      <c r="K127" s="144"/>
      <c r="L127" s="31"/>
      <c r="M127" s="145" t="s">
        <v>1</v>
      </c>
      <c r="N127" s="146" t="s">
        <v>37</v>
      </c>
      <c r="P127" s="147">
        <f t="shared" si="1"/>
        <v>0</v>
      </c>
      <c r="Q127" s="147">
        <v>0</v>
      </c>
      <c r="R127" s="147">
        <f t="shared" si="2"/>
        <v>0</v>
      </c>
      <c r="S127" s="147">
        <v>0</v>
      </c>
      <c r="T127" s="148">
        <f t="shared" si="3"/>
        <v>0</v>
      </c>
      <c r="AR127" s="149" t="s">
        <v>201</v>
      </c>
      <c r="AT127" s="149" t="s">
        <v>197</v>
      </c>
      <c r="AU127" s="149" t="s">
        <v>79</v>
      </c>
      <c r="AY127" s="16" t="s">
        <v>195</v>
      </c>
      <c r="BE127" s="150">
        <f t="shared" si="4"/>
        <v>0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16" t="s">
        <v>79</v>
      </c>
      <c r="BK127" s="150">
        <f t="shared" si="9"/>
        <v>0</v>
      </c>
      <c r="BL127" s="16" t="s">
        <v>201</v>
      </c>
      <c r="BM127" s="149" t="s">
        <v>291</v>
      </c>
    </row>
    <row r="128" spans="2:65" s="1" customFormat="1" ht="16.5" customHeight="1">
      <c r="B128" s="136"/>
      <c r="C128" s="137" t="s">
        <v>233</v>
      </c>
      <c r="D128" s="137" t="s">
        <v>197</v>
      </c>
      <c r="E128" s="138" t="s">
        <v>1146</v>
      </c>
      <c r="F128" s="139" t="s">
        <v>2836</v>
      </c>
      <c r="G128" s="140" t="s">
        <v>1131</v>
      </c>
      <c r="H128" s="141">
        <v>1</v>
      </c>
      <c r="I128" s="142"/>
      <c r="J128" s="143">
        <f t="shared" si="0"/>
        <v>0</v>
      </c>
      <c r="K128" s="144"/>
      <c r="L128" s="31"/>
      <c r="M128" s="145" t="s">
        <v>1</v>
      </c>
      <c r="N128" s="146" t="s">
        <v>37</v>
      </c>
      <c r="P128" s="147">
        <f t="shared" si="1"/>
        <v>0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AR128" s="149" t="s">
        <v>201</v>
      </c>
      <c r="AT128" s="149" t="s">
        <v>197</v>
      </c>
      <c r="AU128" s="149" t="s">
        <v>79</v>
      </c>
      <c r="AY128" s="16" t="s">
        <v>195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6" t="s">
        <v>79</v>
      </c>
      <c r="BK128" s="150">
        <f t="shared" si="9"/>
        <v>0</v>
      </c>
      <c r="BL128" s="16" t="s">
        <v>201</v>
      </c>
      <c r="BM128" s="149" t="s">
        <v>301</v>
      </c>
    </row>
    <row r="129" spans="2:65" s="1" customFormat="1" ht="16.5" customHeight="1">
      <c r="B129" s="136"/>
      <c r="C129" s="137" t="s">
        <v>252</v>
      </c>
      <c r="D129" s="137" t="s">
        <v>197</v>
      </c>
      <c r="E129" s="138" t="s">
        <v>1148</v>
      </c>
      <c r="F129" s="139" t="s">
        <v>2837</v>
      </c>
      <c r="G129" s="140" t="s">
        <v>1131</v>
      </c>
      <c r="H129" s="141">
        <v>1</v>
      </c>
      <c r="I129" s="142"/>
      <c r="J129" s="143">
        <f t="shared" si="0"/>
        <v>0</v>
      </c>
      <c r="K129" s="144"/>
      <c r="L129" s="31"/>
      <c r="M129" s="145" t="s">
        <v>1</v>
      </c>
      <c r="N129" s="146" t="s">
        <v>37</v>
      </c>
      <c r="P129" s="147">
        <f t="shared" si="1"/>
        <v>0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AR129" s="149" t="s">
        <v>201</v>
      </c>
      <c r="AT129" s="149" t="s">
        <v>197</v>
      </c>
      <c r="AU129" s="149" t="s">
        <v>79</v>
      </c>
      <c r="AY129" s="16" t="s">
        <v>195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6" t="s">
        <v>79</v>
      </c>
      <c r="BK129" s="150">
        <f t="shared" si="9"/>
        <v>0</v>
      </c>
      <c r="BL129" s="16" t="s">
        <v>201</v>
      </c>
      <c r="BM129" s="149" t="s">
        <v>311</v>
      </c>
    </row>
    <row r="130" spans="2:65" s="1" customFormat="1" ht="16.5" customHeight="1">
      <c r="B130" s="136"/>
      <c r="C130" s="137" t="s">
        <v>258</v>
      </c>
      <c r="D130" s="137" t="s">
        <v>197</v>
      </c>
      <c r="E130" s="138" t="s">
        <v>1150</v>
      </c>
      <c r="F130" s="139" t="s">
        <v>2838</v>
      </c>
      <c r="G130" s="140" t="s">
        <v>1131</v>
      </c>
      <c r="H130" s="141">
        <v>2</v>
      </c>
      <c r="I130" s="142"/>
      <c r="J130" s="143">
        <f t="shared" si="0"/>
        <v>0</v>
      </c>
      <c r="K130" s="144"/>
      <c r="L130" s="31"/>
      <c r="M130" s="145" t="s">
        <v>1</v>
      </c>
      <c r="N130" s="146" t="s">
        <v>37</v>
      </c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AR130" s="149" t="s">
        <v>201</v>
      </c>
      <c r="AT130" s="149" t="s">
        <v>197</v>
      </c>
      <c r="AU130" s="149" t="s">
        <v>79</v>
      </c>
      <c r="AY130" s="16" t="s">
        <v>195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6" t="s">
        <v>79</v>
      </c>
      <c r="BK130" s="150">
        <f t="shared" si="9"/>
        <v>0</v>
      </c>
      <c r="BL130" s="16" t="s">
        <v>201</v>
      </c>
      <c r="BM130" s="149" t="s">
        <v>320</v>
      </c>
    </row>
    <row r="131" spans="2:65" s="1" customFormat="1" ht="16.5" customHeight="1">
      <c r="B131" s="136"/>
      <c r="C131" s="137" t="s">
        <v>264</v>
      </c>
      <c r="D131" s="137" t="s">
        <v>197</v>
      </c>
      <c r="E131" s="138" t="s">
        <v>1152</v>
      </c>
      <c r="F131" s="139" t="s">
        <v>2839</v>
      </c>
      <c r="G131" s="140" t="s">
        <v>1131</v>
      </c>
      <c r="H131" s="141">
        <v>2</v>
      </c>
      <c r="I131" s="142"/>
      <c r="J131" s="143">
        <f t="shared" si="0"/>
        <v>0</v>
      </c>
      <c r="K131" s="144"/>
      <c r="L131" s="31"/>
      <c r="M131" s="145" t="s">
        <v>1</v>
      </c>
      <c r="N131" s="146" t="s">
        <v>37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AR131" s="149" t="s">
        <v>201</v>
      </c>
      <c r="AT131" s="149" t="s">
        <v>197</v>
      </c>
      <c r="AU131" s="149" t="s">
        <v>79</v>
      </c>
      <c r="AY131" s="16" t="s">
        <v>195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6" t="s">
        <v>79</v>
      </c>
      <c r="BK131" s="150">
        <f t="shared" si="9"/>
        <v>0</v>
      </c>
      <c r="BL131" s="16" t="s">
        <v>201</v>
      </c>
      <c r="BM131" s="149" t="s">
        <v>330</v>
      </c>
    </row>
    <row r="132" spans="2:65" s="1" customFormat="1" ht="16.5" customHeight="1">
      <c r="B132" s="136"/>
      <c r="C132" s="137" t="s">
        <v>270</v>
      </c>
      <c r="D132" s="137" t="s">
        <v>197</v>
      </c>
      <c r="E132" s="138" t="s">
        <v>1154</v>
      </c>
      <c r="F132" s="139" t="s">
        <v>2840</v>
      </c>
      <c r="G132" s="140" t="s">
        <v>1131</v>
      </c>
      <c r="H132" s="141">
        <v>1</v>
      </c>
      <c r="I132" s="142"/>
      <c r="J132" s="143">
        <f t="shared" si="0"/>
        <v>0</v>
      </c>
      <c r="K132" s="144"/>
      <c r="L132" s="31"/>
      <c r="M132" s="145" t="s">
        <v>1</v>
      </c>
      <c r="N132" s="146" t="s">
        <v>37</v>
      </c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AR132" s="149" t="s">
        <v>201</v>
      </c>
      <c r="AT132" s="149" t="s">
        <v>197</v>
      </c>
      <c r="AU132" s="149" t="s">
        <v>79</v>
      </c>
      <c r="AY132" s="16" t="s">
        <v>195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6" t="s">
        <v>79</v>
      </c>
      <c r="BK132" s="150">
        <f t="shared" si="9"/>
        <v>0</v>
      </c>
      <c r="BL132" s="16" t="s">
        <v>201</v>
      </c>
      <c r="BM132" s="149" t="s">
        <v>342</v>
      </c>
    </row>
    <row r="133" spans="2:65" s="1" customFormat="1" ht="16.5" customHeight="1">
      <c r="B133" s="136"/>
      <c r="C133" s="137" t="s">
        <v>275</v>
      </c>
      <c r="D133" s="137" t="s">
        <v>197</v>
      </c>
      <c r="E133" s="138" t="s">
        <v>1156</v>
      </c>
      <c r="F133" s="139" t="s">
        <v>2841</v>
      </c>
      <c r="G133" s="140" t="s">
        <v>1131</v>
      </c>
      <c r="H133" s="141">
        <v>4</v>
      </c>
      <c r="I133" s="142"/>
      <c r="J133" s="143">
        <f t="shared" si="0"/>
        <v>0</v>
      </c>
      <c r="K133" s="144"/>
      <c r="L133" s="31"/>
      <c r="M133" s="145" t="s">
        <v>1</v>
      </c>
      <c r="N133" s="146" t="s">
        <v>37</v>
      </c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AR133" s="149" t="s">
        <v>201</v>
      </c>
      <c r="AT133" s="149" t="s">
        <v>197</v>
      </c>
      <c r="AU133" s="149" t="s">
        <v>79</v>
      </c>
      <c r="AY133" s="16" t="s">
        <v>195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6" t="s">
        <v>79</v>
      </c>
      <c r="BK133" s="150">
        <f t="shared" si="9"/>
        <v>0</v>
      </c>
      <c r="BL133" s="16" t="s">
        <v>201</v>
      </c>
      <c r="BM133" s="149" t="s">
        <v>353</v>
      </c>
    </row>
    <row r="134" spans="2:65" s="1" customFormat="1" ht="16.5" customHeight="1">
      <c r="B134" s="136"/>
      <c r="C134" s="137" t="s">
        <v>280</v>
      </c>
      <c r="D134" s="137" t="s">
        <v>197</v>
      </c>
      <c r="E134" s="138" t="s">
        <v>1158</v>
      </c>
      <c r="F134" s="139" t="s">
        <v>2842</v>
      </c>
      <c r="G134" s="140" t="s">
        <v>1131</v>
      </c>
      <c r="H134" s="141">
        <v>4</v>
      </c>
      <c r="I134" s="142"/>
      <c r="J134" s="143">
        <f t="shared" si="0"/>
        <v>0</v>
      </c>
      <c r="K134" s="144"/>
      <c r="L134" s="31"/>
      <c r="M134" s="145" t="s">
        <v>1</v>
      </c>
      <c r="N134" s="146" t="s">
        <v>37</v>
      </c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AR134" s="149" t="s">
        <v>201</v>
      </c>
      <c r="AT134" s="149" t="s">
        <v>197</v>
      </c>
      <c r="AU134" s="149" t="s">
        <v>79</v>
      </c>
      <c r="AY134" s="16" t="s">
        <v>195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6" t="s">
        <v>79</v>
      </c>
      <c r="BK134" s="150">
        <f t="shared" si="9"/>
        <v>0</v>
      </c>
      <c r="BL134" s="16" t="s">
        <v>201</v>
      </c>
      <c r="BM134" s="149" t="s">
        <v>364</v>
      </c>
    </row>
    <row r="135" spans="2:65" s="1" customFormat="1" ht="16.5" customHeight="1">
      <c r="B135" s="136"/>
      <c r="C135" s="137" t="s">
        <v>8</v>
      </c>
      <c r="D135" s="137" t="s">
        <v>197</v>
      </c>
      <c r="E135" s="138" t="s">
        <v>1160</v>
      </c>
      <c r="F135" s="139" t="s">
        <v>2843</v>
      </c>
      <c r="G135" s="140" t="s">
        <v>1131</v>
      </c>
      <c r="H135" s="141">
        <v>2</v>
      </c>
      <c r="I135" s="142"/>
      <c r="J135" s="143">
        <f t="shared" si="0"/>
        <v>0</v>
      </c>
      <c r="K135" s="144"/>
      <c r="L135" s="31"/>
      <c r="M135" s="145" t="s">
        <v>1</v>
      </c>
      <c r="N135" s="146" t="s">
        <v>37</v>
      </c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AR135" s="149" t="s">
        <v>201</v>
      </c>
      <c r="AT135" s="149" t="s">
        <v>197</v>
      </c>
      <c r="AU135" s="149" t="s">
        <v>79</v>
      </c>
      <c r="AY135" s="16" t="s">
        <v>195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6" t="s">
        <v>79</v>
      </c>
      <c r="BK135" s="150">
        <f t="shared" si="9"/>
        <v>0</v>
      </c>
      <c r="BL135" s="16" t="s">
        <v>201</v>
      </c>
      <c r="BM135" s="149" t="s">
        <v>373</v>
      </c>
    </row>
    <row r="136" spans="2:65" s="1" customFormat="1" ht="16.5" customHeight="1">
      <c r="B136" s="136"/>
      <c r="C136" s="137" t="s">
        <v>291</v>
      </c>
      <c r="D136" s="137" t="s">
        <v>197</v>
      </c>
      <c r="E136" s="138" t="s">
        <v>1162</v>
      </c>
      <c r="F136" s="139" t="s">
        <v>2844</v>
      </c>
      <c r="G136" s="140" t="s">
        <v>1131</v>
      </c>
      <c r="H136" s="141">
        <v>2</v>
      </c>
      <c r="I136" s="142"/>
      <c r="J136" s="143">
        <f t="shared" si="0"/>
        <v>0</v>
      </c>
      <c r="K136" s="144"/>
      <c r="L136" s="31"/>
      <c r="M136" s="145" t="s">
        <v>1</v>
      </c>
      <c r="N136" s="146" t="s">
        <v>37</v>
      </c>
      <c r="P136" s="147">
        <f t="shared" si="1"/>
        <v>0</v>
      </c>
      <c r="Q136" s="147">
        <v>0</v>
      </c>
      <c r="R136" s="147">
        <f t="shared" si="2"/>
        <v>0</v>
      </c>
      <c r="S136" s="147">
        <v>0</v>
      </c>
      <c r="T136" s="148">
        <f t="shared" si="3"/>
        <v>0</v>
      </c>
      <c r="AR136" s="149" t="s">
        <v>201</v>
      </c>
      <c r="AT136" s="149" t="s">
        <v>197</v>
      </c>
      <c r="AU136" s="149" t="s">
        <v>79</v>
      </c>
      <c r="AY136" s="16" t="s">
        <v>195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6" t="s">
        <v>79</v>
      </c>
      <c r="BK136" s="150">
        <f t="shared" si="9"/>
        <v>0</v>
      </c>
      <c r="BL136" s="16" t="s">
        <v>201</v>
      </c>
      <c r="BM136" s="149" t="s">
        <v>384</v>
      </c>
    </row>
    <row r="137" spans="2:65" s="1" customFormat="1" ht="16.5" customHeight="1">
      <c r="B137" s="136"/>
      <c r="C137" s="137" t="s">
        <v>296</v>
      </c>
      <c r="D137" s="137" t="s">
        <v>197</v>
      </c>
      <c r="E137" s="138" t="s">
        <v>1164</v>
      </c>
      <c r="F137" s="139" t="s">
        <v>2845</v>
      </c>
      <c r="G137" s="140" t="s">
        <v>1131</v>
      </c>
      <c r="H137" s="141">
        <v>40</v>
      </c>
      <c r="I137" s="142"/>
      <c r="J137" s="143">
        <f t="shared" si="0"/>
        <v>0</v>
      </c>
      <c r="K137" s="144"/>
      <c r="L137" s="31"/>
      <c r="M137" s="145" t="s">
        <v>1</v>
      </c>
      <c r="N137" s="146" t="s">
        <v>37</v>
      </c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AR137" s="149" t="s">
        <v>201</v>
      </c>
      <c r="AT137" s="149" t="s">
        <v>197</v>
      </c>
      <c r="AU137" s="149" t="s">
        <v>79</v>
      </c>
      <c r="AY137" s="16" t="s">
        <v>195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6" t="s">
        <v>79</v>
      </c>
      <c r="BK137" s="150">
        <f t="shared" si="9"/>
        <v>0</v>
      </c>
      <c r="BL137" s="16" t="s">
        <v>201</v>
      </c>
      <c r="BM137" s="149" t="s">
        <v>395</v>
      </c>
    </row>
    <row r="138" spans="2:65" s="1" customFormat="1" ht="16.5" customHeight="1">
      <c r="B138" s="136"/>
      <c r="C138" s="137" t="s">
        <v>301</v>
      </c>
      <c r="D138" s="137" t="s">
        <v>197</v>
      </c>
      <c r="E138" s="138" t="s">
        <v>1166</v>
      </c>
      <c r="F138" s="139" t="s">
        <v>2846</v>
      </c>
      <c r="G138" s="140" t="s">
        <v>1131</v>
      </c>
      <c r="H138" s="141">
        <v>1</v>
      </c>
      <c r="I138" s="142"/>
      <c r="J138" s="143">
        <f t="shared" si="0"/>
        <v>0</v>
      </c>
      <c r="K138" s="144"/>
      <c r="L138" s="31"/>
      <c r="M138" s="145" t="s">
        <v>1</v>
      </c>
      <c r="N138" s="146" t="s">
        <v>37</v>
      </c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AR138" s="149" t="s">
        <v>201</v>
      </c>
      <c r="AT138" s="149" t="s">
        <v>197</v>
      </c>
      <c r="AU138" s="149" t="s">
        <v>79</v>
      </c>
      <c r="AY138" s="16" t="s">
        <v>195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6" t="s">
        <v>79</v>
      </c>
      <c r="BK138" s="150">
        <f t="shared" si="9"/>
        <v>0</v>
      </c>
      <c r="BL138" s="16" t="s">
        <v>201</v>
      </c>
      <c r="BM138" s="149" t="s">
        <v>406</v>
      </c>
    </row>
    <row r="139" spans="2:65" s="1" customFormat="1" ht="16.5" customHeight="1">
      <c r="B139" s="136"/>
      <c r="C139" s="137" t="s">
        <v>306</v>
      </c>
      <c r="D139" s="137" t="s">
        <v>197</v>
      </c>
      <c r="E139" s="138" t="s">
        <v>1168</v>
      </c>
      <c r="F139" s="139" t="s">
        <v>2847</v>
      </c>
      <c r="G139" s="140" t="s">
        <v>1131</v>
      </c>
      <c r="H139" s="141">
        <v>1</v>
      </c>
      <c r="I139" s="142"/>
      <c r="J139" s="143">
        <f t="shared" si="0"/>
        <v>0</v>
      </c>
      <c r="K139" s="144"/>
      <c r="L139" s="31"/>
      <c r="M139" s="145" t="s">
        <v>1</v>
      </c>
      <c r="N139" s="146" t="s">
        <v>37</v>
      </c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AR139" s="149" t="s">
        <v>201</v>
      </c>
      <c r="AT139" s="149" t="s">
        <v>197</v>
      </c>
      <c r="AU139" s="149" t="s">
        <v>79</v>
      </c>
      <c r="AY139" s="16" t="s">
        <v>195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6" t="s">
        <v>79</v>
      </c>
      <c r="BK139" s="150">
        <f t="shared" si="9"/>
        <v>0</v>
      </c>
      <c r="BL139" s="16" t="s">
        <v>201</v>
      </c>
      <c r="BM139" s="149" t="s">
        <v>417</v>
      </c>
    </row>
    <row r="140" spans="2:65" s="1" customFormat="1" ht="16.5" customHeight="1">
      <c r="B140" s="136"/>
      <c r="C140" s="137" t="s">
        <v>311</v>
      </c>
      <c r="D140" s="137" t="s">
        <v>197</v>
      </c>
      <c r="E140" s="138" t="s">
        <v>1170</v>
      </c>
      <c r="F140" s="139" t="s">
        <v>2848</v>
      </c>
      <c r="G140" s="140" t="s">
        <v>1131</v>
      </c>
      <c r="H140" s="141">
        <v>1</v>
      </c>
      <c r="I140" s="142"/>
      <c r="J140" s="143">
        <f t="shared" si="0"/>
        <v>0</v>
      </c>
      <c r="K140" s="144"/>
      <c r="L140" s="31"/>
      <c r="M140" s="145" t="s">
        <v>1</v>
      </c>
      <c r="N140" s="146" t="s">
        <v>37</v>
      </c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AR140" s="149" t="s">
        <v>201</v>
      </c>
      <c r="AT140" s="149" t="s">
        <v>197</v>
      </c>
      <c r="AU140" s="149" t="s">
        <v>79</v>
      </c>
      <c r="AY140" s="16" t="s">
        <v>195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6" t="s">
        <v>79</v>
      </c>
      <c r="BK140" s="150">
        <f t="shared" si="9"/>
        <v>0</v>
      </c>
      <c r="BL140" s="16" t="s">
        <v>201</v>
      </c>
      <c r="BM140" s="149" t="s">
        <v>432</v>
      </c>
    </row>
    <row r="141" spans="2:65" s="1" customFormat="1" ht="16.5" customHeight="1">
      <c r="B141" s="136"/>
      <c r="C141" s="137" t="s">
        <v>7</v>
      </c>
      <c r="D141" s="137" t="s">
        <v>197</v>
      </c>
      <c r="E141" s="138" t="s">
        <v>1172</v>
      </c>
      <c r="F141" s="139" t="s">
        <v>2849</v>
      </c>
      <c r="G141" s="140" t="s">
        <v>1131</v>
      </c>
      <c r="H141" s="141">
        <v>2</v>
      </c>
      <c r="I141" s="142"/>
      <c r="J141" s="143">
        <f t="shared" si="0"/>
        <v>0</v>
      </c>
      <c r="K141" s="144"/>
      <c r="L141" s="31"/>
      <c r="M141" s="145" t="s">
        <v>1</v>
      </c>
      <c r="N141" s="146" t="s">
        <v>37</v>
      </c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AR141" s="149" t="s">
        <v>201</v>
      </c>
      <c r="AT141" s="149" t="s">
        <v>197</v>
      </c>
      <c r="AU141" s="149" t="s">
        <v>79</v>
      </c>
      <c r="AY141" s="16" t="s">
        <v>195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6" t="s">
        <v>79</v>
      </c>
      <c r="BK141" s="150">
        <f t="shared" si="9"/>
        <v>0</v>
      </c>
      <c r="BL141" s="16" t="s">
        <v>201</v>
      </c>
      <c r="BM141" s="149" t="s">
        <v>442</v>
      </c>
    </row>
    <row r="142" spans="2:65" s="1" customFormat="1" ht="21.75" customHeight="1">
      <c r="B142" s="136"/>
      <c r="C142" s="137" t="s">
        <v>320</v>
      </c>
      <c r="D142" s="137" t="s">
        <v>197</v>
      </c>
      <c r="E142" s="138" t="s">
        <v>1174</v>
      </c>
      <c r="F142" s="139" t="s">
        <v>2850</v>
      </c>
      <c r="G142" s="140" t="s">
        <v>1131</v>
      </c>
      <c r="H142" s="141">
        <v>1</v>
      </c>
      <c r="I142" s="142"/>
      <c r="J142" s="143">
        <f t="shared" si="0"/>
        <v>0</v>
      </c>
      <c r="K142" s="144"/>
      <c r="L142" s="31"/>
      <c r="M142" s="145" t="s">
        <v>1</v>
      </c>
      <c r="N142" s="146" t="s">
        <v>37</v>
      </c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AR142" s="149" t="s">
        <v>201</v>
      </c>
      <c r="AT142" s="149" t="s">
        <v>197</v>
      </c>
      <c r="AU142" s="149" t="s">
        <v>79</v>
      </c>
      <c r="AY142" s="16" t="s">
        <v>195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6" t="s">
        <v>79</v>
      </c>
      <c r="BK142" s="150">
        <f t="shared" si="9"/>
        <v>0</v>
      </c>
      <c r="BL142" s="16" t="s">
        <v>201</v>
      </c>
      <c r="BM142" s="149" t="s">
        <v>452</v>
      </c>
    </row>
    <row r="143" spans="2:65" s="1" customFormat="1" ht="16.5" customHeight="1">
      <c r="B143" s="136"/>
      <c r="C143" s="137" t="s">
        <v>325</v>
      </c>
      <c r="D143" s="137" t="s">
        <v>197</v>
      </c>
      <c r="E143" s="138" t="s">
        <v>2722</v>
      </c>
      <c r="F143" s="139" t="s">
        <v>2851</v>
      </c>
      <c r="G143" s="140" t="s">
        <v>1131</v>
      </c>
      <c r="H143" s="141">
        <v>1</v>
      </c>
      <c r="I143" s="142"/>
      <c r="J143" s="143">
        <f t="shared" si="0"/>
        <v>0</v>
      </c>
      <c r="K143" s="144"/>
      <c r="L143" s="31"/>
      <c r="M143" s="145" t="s">
        <v>1</v>
      </c>
      <c r="N143" s="146" t="s">
        <v>37</v>
      </c>
      <c r="P143" s="147">
        <f t="shared" si="1"/>
        <v>0</v>
      </c>
      <c r="Q143" s="147">
        <v>0</v>
      </c>
      <c r="R143" s="147">
        <f t="shared" si="2"/>
        <v>0</v>
      </c>
      <c r="S143" s="147">
        <v>0</v>
      </c>
      <c r="T143" s="148">
        <f t="shared" si="3"/>
        <v>0</v>
      </c>
      <c r="AR143" s="149" t="s">
        <v>201</v>
      </c>
      <c r="AT143" s="149" t="s">
        <v>197</v>
      </c>
      <c r="AU143" s="149" t="s">
        <v>79</v>
      </c>
      <c r="AY143" s="16" t="s">
        <v>195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6" t="s">
        <v>79</v>
      </c>
      <c r="BK143" s="150">
        <f t="shared" si="9"/>
        <v>0</v>
      </c>
      <c r="BL143" s="16" t="s">
        <v>201</v>
      </c>
      <c r="BM143" s="149" t="s">
        <v>462</v>
      </c>
    </row>
    <row r="144" spans="2:65" s="1" customFormat="1" ht="16.5" customHeight="1">
      <c r="B144" s="136"/>
      <c r="C144" s="137" t="s">
        <v>330</v>
      </c>
      <c r="D144" s="137" t="s">
        <v>197</v>
      </c>
      <c r="E144" s="138" t="s">
        <v>2724</v>
      </c>
      <c r="F144" s="139" t="s">
        <v>2852</v>
      </c>
      <c r="G144" s="140" t="s">
        <v>1131</v>
      </c>
      <c r="H144" s="141">
        <v>1</v>
      </c>
      <c r="I144" s="142"/>
      <c r="J144" s="143">
        <f t="shared" si="0"/>
        <v>0</v>
      </c>
      <c r="K144" s="144"/>
      <c r="L144" s="31"/>
      <c r="M144" s="145" t="s">
        <v>1</v>
      </c>
      <c r="N144" s="146" t="s">
        <v>37</v>
      </c>
      <c r="P144" s="147">
        <f t="shared" si="1"/>
        <v>0</v>
      </c>
      <c r="Q144" s="147">
        <v>0</v>
      </c>
      <c r="R144" s="147">
        <f t="shared" si="2"/>
        <v>0</v>
      </c>
      <c r="S144" s="147">
        <v>0</v>
      </c>
      <c r="T144" s="148">
        <f t="shared" si="3"/>
        <v>0</v>
      </c>
      <c r="AR144" s="149" t="s">
        <v>201</v>
      </c>
      <c r="AT144" s="149" t="s">
        <v>197</v>
      </c>
      <c r="AU144" s="149" t="s">
        <v>79</v>
      </c>
      <c r="AY144" s="16" t="s">
        <v>195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6" t="s">
        <v>79</v>
      </c>
      <c r="BK144" s="150">
        <f t="shared" si="9"/>
        <v>0</v>
      </c>
      <c r="BL144" s="16" t="s">
        <v>201</v>
      </c>
      <c r="BM144" s="149" t="s">
        <v>474</v>
      </c>
    </row>
    <row r="145" spans="2:65" s="1" customFormat="1" ht="16.5" customHeight="1">
      <c r="B145" s="136"/>
      <c r="C145" s="137" t="s">
        <v>335</v>
      </c>
      <c r="D145" s="137" t="s">
        <v>197</v>
      </c>
      <c r="E145" s="138" t="s">
        <v>2726</v>
      </c>
      <c r="F145" s="139" t="s">
        <v>2853</v>
      </c>
      <c r="G145" s="140" t="s">
        <v>1131</v>
      </c>
      <c r="H145" s="141">
        <v>10</v>
      </c>
      <c r="I145" s="142"/>
      <c r="J145" s="143">
        <f t="shared" si="0"/>
        <v>0</v>
      </c>
      <c r="K145" s="144"/>
      <c r="L145" s="31"/>
      <c r="M145" s="145" t="s">
        <v>1</v>
      </c>
      <c r="N145" s="146" t="s">
        <v>37</v>
      </c>
      <c r="P145" s="147">
        <f t="shared" si="1"/>
        <v>0</v>
      </c>
      <c r="Q145" s="147">
        <v>0</v>
      </c>
      <c r="R145" s="147">
        <f t="shared" si="2"/>
        <v>0</v>
      </c>
      <c r="S145" s="147">
        <v>0</v>
      </c>
      <c r="T145" s="148">
        <f t="shared" si="3"/>
        <v>0</v>
      </c>
      <c r="AR145" s="149" t="s">
        <v>201</v>
      </c>
      <c r="AT145" s="149" t="s">
        <v>197</v>
      </c>
      <c r="AU145" s="149" t="s">
        <v>79</v>
      </c>
      <c r="AY145" s="16" t="s">
        <v>195</v>
      </c>
      <c r="BE145" s="150">
        <f t="shared" si="4"/>
        <v>0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16" t="s">
        <v>79</v>
      </c>
      <c r="BK145" s="150">
        <f t="shared" si="9"/>
        <v>0</v>
      </c>
      <c r="BL145" s="16" t="s">
        <v>201</v>
      </c>
      <c r="BM145" s="149" t="s">
        <v>138</v>
      </c>
    </row>
    <row r="146" spans="2:65" s="1" customFormat="1" ht="16.5" customHeight="1">
      <c r="B146" s="136"/>
      <c r="C146" s="137" t="s">
        <v>342</v>
      </c>
      <c r="D146" s="137" t="s">
        <v>197</v>
      </c>
      <c r="E146" s="138" t="s">
        <v>2728</v>
      </c>
      <c r="F146" s="139" t="s">
        <v>2854</v>
      </c>
      <c r="G146" s="140" t="s">
        <v>1131</v>
      </c>
      <c r="H146" s="141">
        <v>1</v>
      </c>
      <c r="I146" s="142"/>
      <c r="J146" s="143">
        <f t="shared" si="0"/>
        <v>0</v>
      </c>
      <c r="K146" s="144"/>
      <c r="L146" s="31"/>
      <c r="M146" s="145" t="s">
        <v>1</v>
      </c>
      <c r="N146" s="146" t="s">
        <v>37</v>
      </c>
      <c r="P146" s="147">
        <f t="shared" si="1"/>
        <v>0</v>
      </c>
      <c r="Q146" s="147">
        <v>0</v>
      </c>
      <c r="R146" s="147">
        <f t="shared" si="2"/>
        <v>0</v>
      </c>
      <c r="S146" s="147">
        <v>0</v>
      </c>
      <c r="T146" s="148">
        <f t="shared" si="3"/>
        <v>0</v>
      </c>
      <c r="AR146" s="149" t="s">
        <v>201</v>
      </c>
      <c r="AT146" s="149" t="s">
        <v>197</v>
      </c>
      <c r="AU146" s="149" t="s">
        <v>79</v>
      </c>
      <c r="AY146" s="16" t="s">
        <v>195</v>
      </c>
      <c r="BE146" s="150">
        <f t="shared" si="4"/>
        <v>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16" t="s">
        <v>79</v>
      </c>
      <c r="BK146" s="150">
        <f t="shared" si="9"/>
        <v>0</v>
      </c>
      <c r="BL146" s="16" t="s">
        <v>201</v>
      </c>
      <c r="BM146" s="149" t="s">
        <v>493</v>
      </c>
    </row>
    <row r="147" spans="2:65" s="1" customFormat="1" ht="16.5" customHeight="1">
      <c r="B147" s="136"/>
      <c r="C147" s="137" t="s">
        <v>348</v>
      </c>
      <c r="D147" s="137" t="s">
        <v>197</v>
      </c>
      <c r="E147" s="138" t="s">
        <v>2730</v>
      </c>
      <c r="F147" s="139" t="s">
        <v>2855</v>
      </c>
      <c r="G147" s="140" t="s">
        <v>1131</v>
      </c>
      <c r="H147" s="141">
        <v>1</v>
      </c>
      <c r="I147" s="142"/>
      <c r="J147" s="143">
        <f t="shared" si="0"/>
        <v>0</v>
      </c>
      <c r="K147" s="144"/>
      <c r="L147" s="31"/>
      <c r="M147" s="145" t="s">
        <v>1</v>
      </c>
      <c r="N147" s="146" t="s">
        <v>37</v>
      </c>
      <c r="P147" s="147">
        <f t="shared" si="1"/>
        <v>0</v>
      </c>
      <c r="Q147" s="147">
        <v>0</v>
      </c>
      <c r="R147" s="147">
        <f t="shared" si="2"/>
        <v>0</v>
      </c>
      <c r="S147" s="147">
        <v>0</v>
      </c>
      <c r="T147" s="148">
        <f t="shared" si="3"/>
        <v>0</v>
      </c>
      <c r="AR147" s="149" t="s">
        <v>201</v>
      </c>
      <c r="AT147" s="149" t="s">
        <v>197</v>
      </c>
      <c r="AU147" s="149" t="s">
        <v>79</v>
      </c>
      <c r="AY147" s="16" t="s">
        <v>195</v>
      </c>
      <c r="BE147" s="150">
        <f t="shared" si="4"/>
        <v>0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6" t="s">
        <v>79</v>
      </c>
      <c r="BK147" s="150">
        <f t="shared" si="9"/>
        <v>0</v>
      </c>
      <c r="BL147" s="16" t="s">
        <v>201</v>
      </c>
      <c r="BM147" s="149" t="s">
        <v>504</v>
      </c>
    </row>
    <row r="148" spans="2:65" s="1" customFormat="1" ht="16.5" customHeight="1">
      <c r="B148" s="136"/>
      <c r="C148" s="137" t="s">
        <v>353</v>
      </c>
      <c r="D148" s="137" t="s">
        <v>197</v>
      </c>
      <c r="E148" s="138" t="s">
        <v>2732</v>
      </c>
      <c r="F148" s="139" t="s">
        <v>2856</v>
      </c>
      <c r="G148" s="140" t="s">
        <v>1131</v>
      </c>
      <c r="H148" s="141">
        <v>1</v>
      </c>
      <c r="I148" s="142"/>
      <c r="J148" s="143">
        <f t="shared" si="0"/>
        <v>0</v>
      </c>
      <c r="K148" s="144"/>
      <c r="L148" s="31"/>
      <c r="M148" s="145" t="s">
        <v>1</v>
      </c>
      <c r="N148" s="146" t="s">
        <v>37</v>
      </c>
      <c r="P148" s="147">
        <f t="shared" si="1"/>
        <v>0</v>
      </c>
      <c r="Q148" s="147">
        <v>0</v>
      </c>
      <c r="R148" s="147">
        <f t="shared" si="2"/>
        <v>0</v>
      </c>
      <c r="S148" s="147">
        <v>0</v>
      </c>
      <c r="T148" s="148">
        <f t="shared" si="3"/>
        <v>0</v>
      </c>
      <c r="AR148" s="149" t="s">
        <v>201</v>
      </c>
      <c r="AT148" s="149" t="s">
        <v>197</v>
      </c>
      <c r="AU148" s="149" t="s">
        <v>79</v>
      </c>
      <c r="AY148" s="16" t="s">
        <v>195</v>
      </c>
      <c r="BE148" s="150">
        <f t="shared" si="4"/>
        <v>0</v>
      </c>
      <c r="BF148" s="150">
        <f t="shared" si="5"/>
        <v>0</v>
      </c>
      <c r="BG148" s="150">
        <f t="shared" si="6"/>
        <v>0</v>
      </c>
      <c r="BH148" s="150">
        <f t="shared" si="7"/>
        <v>0</v>
      </c>
      <c r="BI148" s="150">
        <f t="shared" si="8"/>
        <v>0</v>
      </c>
      <c r="BJ148" s="16" t="s">
        <v>79</v>
      </c>
      <c r="BK148" s="150">
        <f t="shared" si="9"/>
        <v>0</v>
      </c>
      <c r="BL148" s="16" t="s">
        <v>201</v>
      </c>
      <c r="BM148" s="149" t="s">
        <v>513</v>
      </c>
    </row>
    <row r="149" spans="2:65" s="1" customFormat="1" ht="24.2" customHeight="1">
      <c r="B149" s="136"/>
      <c r="C149" s="137" t="s">
        <v>358</v>
      </c>
      <c r="D149" s="137" t="s">
        <v>197</v>
      </c>
      <c r="E149" s="138" t="s">
        <v>2734</v>
      </c>
      <c r="F149" s="139" t="s">
        <v>2857</v>
      </c>
      <c r="G149" s="140" t="s">
        <v>1131</v>
      </c>
      <c r="H149" s="141">
        <v>1</v>
      </c>
      <c r="I149" s="142"/>
      <c r="J149" s="143">
        <f t="shared" si="0"/>
        <v>0</v>
      </c>
      <c r="K149" s="144"/>
      <c r="L149" s="31"/>
      <c r="M149" s="145" t="s">
        <v>1</v>
      </c>
      <c r="N149" s="146" t="s">
        <v>37</v>
      </c>
      <c r="P149" s="147">
        <f t="shared" si="1"/>
        <v>0</v>
      </c>
      <c r="Q149" s="147">
        <v>0</v>
      </c>
      <c r="R149" s="147">
        <f t="shared" si="2"/>
        <v>0</v>
      </c>
      <c r="S149" s="147">
        <v>0</v>
      </c>
      <c r="T149" s="148">
        <f t="shared" si="3"/>
        <v>0</v>
      </c>
      <c r="AR149" s="149" t="s">
        <v>201</v>
      </c>
      <c r="AT149" s="149" t="s">
        <v>197</v>
      </c>
      <c r="AU149" s="149" t="s">
        <v>79</v>
      </c>
      <c r="AY149" s="16" t="s">
        <v>195</v>
      </c>
      <c r="BE149" s="150">
        <f t="shared" si="4"/>
        <v>0</v>
      </c>
      <c r="BF149" s="150">
        <f t="shared" si="5"/>
        <v>0</v>
      </c>
      <c r="BG149" s="150">
        <f t="shared" si="6"/>
        <v>0</v>
      </c>
      <c r="BH149" s="150">
        <f t="shared" si="7"/>
        <v>0</v>
      </c>
      <c r="BI149" s="150">
        <f t="shared" si="8"/>
        <v>0</v>
      </c>
      <c r="BJ149" s="16" t="s">
        <v>79</v>
      </c>
      <c r="BK149" s="150">
        <f t="shared" si="9"/>
        <v>0</v>
      </c>
      <c r="BL149" s="16" t="s">
        <v>201</v>
      </c>
      <c r="BM149" s="149" t="s">
        <v>522</v>
      </c>
    </row>
    <row r="150" spans="2:65" s="1" customFormat="1" ht="66.75" customHeight="1">
      <c r="B150" s="136"/>
      <c r="C150" s="137" t="s">
        <v>364</v>
      </c>
      <c r="D150" s="137" t="s">
        <v>197</v>
      </c>
      <c r="E150" s="138" t="s">
        <v>2736</v>
      </c>
      <c r="F150" s="139" t="s">
        <v>2858</v>
      </c>
      <c r="G150" s="140" t="s">
        <v>1131</v>
      </c>
      <c r="H150" s="141">
        <v>1</v>
      </c>
      <c r="I150" s="142"/>
      <c r="J150" s="143">
        <f t="shared" si="0"/>
        <v>0</v>
      </c>
      <c r="K150" s="144"/>
      <c r="L150" s="31"/>
      <c r="M150" s="145" t="s">
        <v>1</v>
      </c>
      <c r="N150" s="146" t="s">
        <v>37</v>
      </c>
      <c r="P150" s="147">
        <f t="shared" si="1"/>
        <v>0</v>
      </c>
      <c r="Q150" s="147">
        <v>0</v>
      </c>
      <c r="R150" s="147">
        <f t="shared" si="2"/>
        <v>0</v>
      </c>
      <c r="S150" s="147">
        <v>0</v>
      </c>
      <c r="T150" s="148">
        <f t="shared" si="3"/>
        <v>0</v>
      </c>
      <c r="AR150" s="149" t="s">
        <v>201</v>
      </c>
      <c r="AT150" s="149" t="s">
        <v>197</v>
      </c>
      <c r="AU150" s="149" t="s">
        <v>79</v>
      </c>
      <c r="AY150" s="16" t="s">
        <v>195</v>
      </c>
      <c r="BE150" s="150">
        <f t="shared" si="4"/>
        <v>0</v>
      </c>
      <c r="BF150" s="150">
        <f t="shared" si="5"/>
        <v>0</v>
      </c>
      <c r="BG150" s="150">
        <f t="shared" si="6"/>
        <v>0</v>
      </c>
      <c r="BH150" s="150">
        <f t="shared" si="7"/>
        <v>0</v>
      </c>
      <c r="BI150" s="150">
        <f t="shared" si="8"/>
        <v>0</v>
      </c>
      <c r="BJ150" s="16" t="s">
        <v>79</v>
      </c>
      <c r="BK150" s="150">
        <f t="shared" si="9"/>
        <v>0</v>
      </c>
      <c r="BL150" s="16" t="s">
        <v>201</v>
      </c>
      <c r="BM150" s="149" t="s">
        <v>532</v>
      </c>
    </row>
    <row r="151" spans="2:65" s="1" customFormat="1" ht="16.5" customHeight="1">
      <c r="B151" s="136"/>
      <c r="C151" s="137" t="s">
        <v>368</v>
      </c>
      <c r="D151" s="137" t="s">
        <v>197</v>
      </c>
      <c r="E151" s="138" t="s">
        <v>2737</v>
      </c>
      <c r="F151" s="139" t="s">
        <v>2859</v>
      </c>
      <c r="G151" s="140" t="s">
        <v>1131</v>
      </c>
      <c r="H151" s="141">
        <v>1</v>
      </c>
      <c r="I151" s="142"/>
      <c r="J151" s="143">
        <f t="shared" si="0"/>
        <v>0</v>
      </c>
      <c r="K151" s="144"/>
      <c r="L151" s="31"/>
      <c r="M151" s="145" t="s">
        <v>1</v>
      </c>
      <c r="N151" s="146" t="s">
        <v>37</v>
      </c>
      <c r="P151" s="147">
        <f t="shared" si="1"/>
        <v>0</v>
      </c>
      <c r="Q151" s="147">
        <v>0</v>
      </c>
      <c r="R151" s="147">
        <f t="shared" si="2"/>
        <v>0</v>
      </c>
      <c r="S151" s="147">
        <v>0</v>
      </c>
      <c r="T151" s="148">
        <f t="shared" si="3"/>
        <v>0</v>
      </c>
      <c r="AR151" s="149" t="s">
        <v>201</v>
      </c>
      <c r="AT151" s="149" t="s">
        <v>197</v>
      </c>
      <c r="AU151" s="149" t="s">
        <v>79</v>
      </c>
      <c r="AY151" s="16" t="s">
        <v>195</v>
      </c>
      <c r="BE151" s="150">
        <f t="shared" si="4"/>
        <v>0</v>
      </c>
      <c r="BF151" s="150">
        <f t="shared" si="5"/>
        <v>0</v>
      </c>
      <c r="BG151" s="150">
        <f t="shared" si="6"/>
        <v>0</v>
      </c>
      <c r="BH151" s="150">
        <f t="shared" si="7"/>
        <v>0</v>
      </c>
      <c r="BI151" s="150">
        <f t="shared" si="8"/>
        <v>0</v>
      </c>
      <c r="BJ151" s="16" t="s">
        <v>79</v>
      </c>
      <c r="BK151" s="150">
        <f t="shared" si="9"/>
        <v>0</v>
      </c>
      <c r="BL151" s="16" t="s">
        <v>201</v>
      </c>
      <c r="BM151" s="149" t="s">
        <v>541</v>
      </c>
    </row>
    <row r="152" spans="2:65" s="1" customFormat="1" ht="16.5" customHeight="1">
      <c r="B152" s="136"/>
      <c r="C152" s="137" t="s">
        <v>373</v>
      </c>
      <c r="D152" s="137" t="s">
        <v>197</v>
      </c>
      <c r="E152" s="138" t="s">
        <v>2860</v>
      </c>
      <c r="F152" s="139" t="s">
        <v>2861</v>
      </c>
      <c r="G152" s="140" t="s">
        <v>1131</v>
      </c>
      <c r="H152" s="141">
        <v>1</v>
      </c>
      <c r="I152" s="142"/>
      <c r="J152" s="143">
        <f t="shared" si="0"/>
        <v>0</v>
      </c>
      <c r="K152" s="144"/>
      <c r="L152" s="31"/>
      <c r="M152" s="145" t="s">
        <v>1</v>
      </c>
      <c r="N152" s="146" t="s">
        <v>37</v>
      </c>
      <c r="P152" s="147">
        <f t="shared" si="1"/>
        <v>0</v>
      </c>
      <c r="Q152" s="147">
        <v>0</v>
      </c>
      <c r="R152" s="147">
        <f t="shared" si="2"/>
        <v>0</v>
      </c>
      <c r="S152" s="147">
        <v>0</v>
      </c>
      <c r="T152" s="148">
        <f t="shared" si="3"/>
        <v>0</v>
      </c>
      <c r="AR152" s="149" t="s">
        <v>201</v>
      </c>
      <c r="AT152" s="149" t="s">
        <v>197</v>
      </c>
      <c r="AU152" s="149" t="s">
        <v>79</v>
      </c>
      <c r="AY152" s="16" t="s">
        <v>195</v>
      </c>
      <c r="BE152" s="150">
        <f t="shared" si="4"/>
        <v>0</v>
      </c>
      <c r="BF152" s="150">
        <f t="shared" si="5"/>
        <v>0</v>
      </c>
      <c r="BG152" s="150">
        <f t="shared" si="6"/>
        <v>0</v>
      </c>
      <c r="BH152" s="150">
        <f t="shared" si="7"/>
        <v>0</v>
      </c>
      <c r="BI152" s="150">
        <f t="shared" si="8"/>
        <v>0</v>
      </c>
      <c r="BJ152" s="16" t="s">
        <v>79</v>
      </c>
      <c r="BK152" s="150">
        <f t="shared" si="9"/>
        <v>0</v>
      </c>
      <c r="BL152" s="16" t="s">
        <v>201</v>
      </c>
      <c r="BM152" s="149" t="s">
        <v>550</v>
      </c>
    </row>
    <row r="153" spans="2:65" s="1" customFormat="1" ht="16.5" customHeight="1">
      <c r="B153" s="136"/>
      <c r="C153" s="137" t="s">
        <v>378</v>
      </c>
      <c r="D153" s="137" t="s">
        <v>197</v>
      </c>
      <c r="E153" s="138" t="s">
        <v>2739</v>
      </c>
      <c r="F153" s="139" t="s">
        <v>2862</v>
      </c>
      <c r="G153" s="140" t="s">
        <v>1131</v>
      </c>
      <c r="H153" s="141">
        <v>1</v>
      </c>
      <c r="I153" s="142"/>
      <c r="J153" s="143">
        <f t="shared" si="0"/>
        <v>0</v>
      </c>
      <c r="K153" s="144"/>
      <c r="L153" s="31"/>
      <c r="M153" s="145" t="s">
        <v>1</v>
      </c>
      <c r="N153" s="146" t="s">
        <v>37</v>
      </c>
      <c r="P153" s="147">
        <f t="shared" si="1"/>
        <v>0</v>
      </c>
      <c r="Q153" s="147">
        <v>0</v>
      </c>
      <c r="R153" s="147">
        <f t="shared" si="2"/>
        <v>0</v>
      </c>
      <c r="S153" s="147">
        <v>0</v>
      </c>
      <c r="T153" s="148">
        <f t="shared" si="3"/>
        <v>0</v>
      </c>
      <c r="AR153" s="149" t="s">
        <v>201</v>
      </c>
      <c r="AT153" s="149" t="s">
        <v>197</v>
      </c>
      <c r="AU153" s="149" t="s">
        <v>79</v>
      </c>
      <c r="AY153" s="16" t="s">
        <v>195</v>
      </c>
      <c r="BE153" s="150">
        <f t="shared" si="4"/>
        <v>0</v>
      </c>
      <c r="BF153" s="150">
        <f t="shared" si="5"/>
        <v>0</v>
      </c>
      <c r="BG153" s="150">
        <f t="shared" si="6"/>
        <v>0</v>
      </c>
      <c r="BH153" s="150">
        <f t="shared" si="7"/>
        <v>0</v>
      </c>
      <c r="BI153" s="150">
        <f t="shared" si="8"/>
        <v>0</v>
      </c>
      <c r="BJ153" s="16" t="s">
        <v>79</v>
      </c>
      <c r="BK153" s="150">
        <f t="shared" si="9"/>
        <v>0</v>
      </c>
      <c r="BL153" s="16" t="s">
        <v>201</v>
      </c>
      <c r="BM153" s="149" t="s">
        <v>560</v>
      </c>
    </row>
    <row r="154" spans="2:65" s="1" customFormat="1" ht="24.2" customHeight="1">
      <c r="B154" s="136"/>
      <c r="C154" s="137" t="s">
        <v>384</v>
      </c>
      <c r="D154" s="137" t="s">
        <v>197</v>
      </c>
      <c r="E154" s="138" t="s">
        <v>2741</v>
      </c>
      <c r="F154" s="139" t="s">
        <v>2863</v>
      </c>
      <c r="G154" s="140" t="s">
        <v>1131</v>
      </c>
      <c r="H154" s="141">
        <v>2</v>
      </c>
      <c r="I154" s="142"/>
      <c r="J154" s="143">
        <f t="shared" si="0"/>
        <v>0</v>
      </c>
      <c r="K154" s="144"/>
      <c r="L154" s="31"/>
      <c r="M154" s="145" t="s">
        <v>1</v>
      </c>
      <c r="N154" s="146" t="s">
        <v>37</v>
      </c>
      <c r="P154" s="147">
        <f t="shared" si="1"/>
        <v>0</v>
      </c>
      <c r="Q154" s="147">
        <v>0</v>
      </c>
      <c r="R154" s="147">
        <f t="shared" si="2"/>
        <v>0</v>
      </c>
      <c r="S154" s="147">
        <v>0</v>
      </c>
      <c r="T154" s="148">
        <f t="shared" si="3"/>
        <v>0</v>
      </c>
      <c r="AR154" s="149" t="s">
        <v>201</v>
      </c>
      <c r="AT154" s="149" t="s">
        <v>197</v>
      </c>
      <c r="AU154" s="149" t="s">
        <v>79</v>
      </c>
      <c r="AY154" s="16" t="s">
        <v>195</v>
      </c>
      <c r="BE154" s="150">
        <f t="shared" si="4"/>
        <v>0</v>
      </c>
      <c r="BF154" s="150">
        <f t="shared" si="5"/>
        <v>0</v>
      </c>
      <c r="BG154" s="150">
        <f t="shared" si="6"/>
        <v>0</v>
      </c>
      <c r="BH154" s="150">
        <f t="shared" si="7"/>
        <v>0</v>
      </c>
      <c r="BI154" s="150">
        <f t="shared" si="8"/>
        <v>0</v>
      </c>
      <c r="BJ154" s="16" t="s">
        <v>79</v>
      </c>
      <c r="BK154" s="150">
        <f t="shared" si="9"/>
        <v>0</v>
      </c>
      <c r="BL154" s="16" t="s">
        <v>201</v>
      </c>
      <c r="BM154" s="149" t="s">
        <v>572</v>
      </c>
    </row>
    <row r="155" spans="2:65" s="1" customFormat="1" ht="16.5" customHeight="1">
      <c r="B155" s="136"/>
      <c r="C155" s="137" t="s">
        <v>390</v>
      </c>
      <c r="D155" s="137" t="s">
        <v>197</v>
      </c>
      <c r="E155" s="138" t="s">
        <v>2743</v>
      </c>
      <c r="F155" s="139" t="s">
        <v>2864</v>
      </c>
      <c r="G155" s="140" t="s">
        <v>1131</v>
      </c>
      <c r="H155" s="141">
        <v>1</v>
      </c>
      <c r="I155" s="142"/>
      <c r="J155" s="143">
        <f t="shared" si="0"/>
        <v>0</v>
      </c>
      <c r="K155" s="144"/>
      <c r="L155" s="31"/>
      <c r="M155" s="145" t="s">
        <v>1</v>
      </c>
      <c r="N155" s="146" t="s">
        <v>37</v>
      </c>
      <c r="P155" s="147">
        <f t="shared" si="1"/>
        <v>0</v>
      </c>
      <c r="Q155" s="147">
        <v>0</v>
      </c>
      <c r="R155" s="147">
        <f t="shared" si="2"/>
        <v>0</v>
      </c>
      <c r="S155" s="147">
        <v>0</v>
      </c>
      <c r="T155" s="148">
        <f t="shared" si="3"/>
        <v>0</v>
      </c>
      <c r="AR155" s="149" t="s">
        <v>201</v>
      </c>
      <c r="AT155" s="149" t="s">
        <v>197</v>
      </c>
      <c r="AU155" s="149" t="s">
        <v>79</v>
      </c>
      <c r="AY155" s="16" t="s">
        <v>195</v>
      </c>
      <c r="BE155" s="150">
        <f t="shared" si="4"/>
        <v>0</v>
      </c>
      <c r="BF155" s="150">
        <f t="shared" si="5"/>
        <v>0</v>
      </c>
      <c r="BG155" s="150">
        <f t="shared" si="6"/>
        <v>0</v>
      </c>
      <c r="BH155" s="150">
        <f t="shared" si="7"/>
        <v>0</v>
      </c>
      <c r="BI155" s="150">
        <f t="shared" si="8"/>
        <v>0</v>
      </c>
      <c r="BJ155" s="16" t="s">
        <v>79</v>
      </c>
      <c r="BK155" s="150">
        <f t="shared" si="9"/>
        <v>0</v>
      </c>
      <c r="BL155" s="16" t="s">
        <v>201</v>
      </c>
      <c r="BM155" s="149" t="s">
        <v>586</v>
      </c>
    </row>
    <row r="156" spans="2:65" s="1" customFormat="1" ht="16.5" customHeight="1">
      <c r="B156" s="136"/>
      <c r="C156" s="137" t="s">
        <v>395</v>
      </c>
      <c r="D156" s="137" t="s">
        <v>197</v>
      </c>
      <c r="E156" s="138" t="s">
        <v>2865</v>
      </c>
      <c r="F156" s="139" t="s">
        <v>2866</v>
      </c>
      <c r="G156" s="140" t="s">
        <v>1131</v>
      </c>
      <c r="H156" s="141">
        <v>1</v>
      </c>
      <c r="I156" s="142"/>
      <c r="J156" s="143">
        <f t="shared" si="0"/>
        <v>0</v>
      </c>
      <c r="K156" s="144"/>
      <c r="L156" s="31"/>
      <c r="M156" s="145" t="s">
        <v>1</v>
      </c>
      <c r="N156" s="146" t="s">
        <v>37</v>
      </c>
      <c r="P156" s="147">
        <f t="shared" si="1"/>
        <v>0</v>
      </c>
      <c r="Q156" s="147">
        <v>0</v>
      </c>
      <c r="R156" s="147">
        <f t="shared" si="2"/>
        <v>0</v>
      </c>
      <c r="S156" s="147">
        <v>0</v>
      </c>
      <c r="T156" s="148">
        <f t="shared" si="3"/>
        <v>0</v>
      </c>
      <c r="AR156" s="149" t="s">
        <v>201</v>
      </c>
      <c r="AT156" s="149" t="s">
        <v>197</v>
      </c>
      <c r="AU156" s="149" t="s">
        <v>79</v>
      </c>
      <c r="AY156" s="16" t="s">
        <v>195</v>
      </c>
      <c r="BE156" s="150">
        <f t="shared" si="4"/>
        <v>0</v>
      </c>
      <c r="BF156" s="150">
        <f t="shared" si="5"/>
        <v>0</v>
      </c>
      <c r="BG156" s="150">
        <f t="shared" si="6"/>
        <v>0</v>
      </c>
      <c r="BH156" s="150">
        <f t="shared" si="7"/>
        <v>0</v>
      </c>
      <c r="BI156" s="150">
        <f t="shared" si="8"/>
        <v>0</v>
      </c>
      <c r="BJ156" s="16" t="s">
        <v>79</v>
      </c>
      <c r="BK156" s="150">
        <f t="shared" si="9"/>
        <v>0</v>
      </c>
      <c r="BL156" s="16" t="s">
        <v>201</v>
      </c>
      <c r="BM156" s="149" t="s">
        <v>597</v>
      </c>
    </row>
    <row r="157" spans="2:65" s="1" customFormat="1" ht="21.75" customHeight="1">
      <c r="B157" s="136"/>
      <c r="C157" s="137" t="s">
        <v>401</v>
      </c>
      <c r="D157" s="137" t="s">
        <v>197</v>
      </c>
      <c r="E157" s="138" t="s">
        <v>2867</v>
      </c>
      <c r="F157" s="139" t="s">
        <v>2868</v>
      </c>
      <c r="G157" s="140" t="s">
        <v>1131</v>
      </c>
      <c r="H157" s="141">
        <v>1</v>
      </c>
      <c r="I157" s="142"/>
      <c r="J157" s="143">
        <f t="shared" si="0"/>
        <v>0</v>
      </c>
      <c r="K157" s="144"/>
      <c r="L157" s="31"/>
      <c r="M157" s="145" t="s">
        <v>1</v>
      </c>
      <c r="N157" s="146" t="s">
        <v>37</v>
      </c>
      <c r="P157" s="147">
        <f t="shared" si="1"/>
        <v>0</v>
      </c>
      <c r="Q157" s="147">
        <v>0</v>
      </c>
      <c r="R157" s="147">
        <f t="shared" si="2"/>
        <v>0</v>
      </c>
      <c r="S157" s="147">
        <v>0</v>
      </c>
      <c r="T157" s="148">
        <f t="shared" si="3"/>
        <v>0</v>
      </c>
      <c r="AR157" s="149" t="s">
        <v>201</v>
      </c>
      <c r="AT157" s="149" t="s">
        <v>197</v>
      </c>
      <c r="AU157" s="149" t="s">
        <v>79</v>
      </c>
      <c r="AY157" s="16" t="s">
        <v>195</v>
      </c>
      <c r="BE157" s="150">
        <f t="shared" si="4"/>
        <v>0</v>
      </c>
      <c r="BF157" s="150">
        <f t="shared" si="5"/>
        <v>0</v>
      </c>
      <c r="BG157" s="150">
        <f t="shared" si="6"/>
        <v>0</v>
      </c>
      <c r="BH157" s="150">
        <f t="shared" si="7"/>
        <v>0</v>
      </c>
      <c r="BI157" s="150">
        <f t="shared" si="8"/>
        <v>0</v>
      </c>
      <c r="BJ157" s="16" t="s">
        <v>79</v>
      </c>
      <c r="BK157" s="150">
        <f t="shared" si="9"/>
        <v>0</v>
      </c>
      <c r="BL157" s="16" t="s">
        <v>201</v>
      </c>
      <c r="BM157" s="149" t="s">
        <v>607</v>
      </c>
    </row>
    <row r="158" spans="2:63" s="11" customFormat="1" ht="25.9" customHeight="1">
      <c r="B158" s="124"/>
      <c r="D158" s="125" t="s">
        <v>71</v>
      </c>
      <c r="E158" s="126" t="s">
        <v>81</v>
      </c>
      <c r="F158" s="126" t="s">
        <v>1183</v>
      </c>
      <c r="I158" s="127"/>
      <c r="J158" s="128">
        <f>BK158</f>
        <v>0</v>
      </c>
      <c r="L158" s="124"/>
      <c r="M158" s="129"/>
      <c r="P158" s="130">
        <f>SUM(P159:P165)</f>
        <v>0</v>
      </c>
      <c r="R158" s="130">
        <f>SUM(R159:R165)</f>
        <v>0</v>
      </c>
      <c r="T158" s="131">
        <f>SUM(T159:T165)</f>
        <v>0</v>
      </c>
      <c r="AR158" s="125" t="s">
        <v>79</v>
      </c>
      <c r="AT158" s="132" t="s">
        <v>71</v>
      </c>
      <c r="AU158" s="132" t="s">
        <v>72</v>
      </c>
      <c r="AY158" s="125" t="s">
        <v>195</v>
      </c>
      <c r="BK158" s="133">
        <f>SUM(BK159:BK165)</f>
        <v>0</v>
      </c>
    </row>
    <row r="159" spans="2:65" s="1" customFormat="1" ht="16.5" customHeight="1">
      <c r="B159" s="136"/>
      <c r="C159" s="137" t="s">
        <v>406</v>
      </c>
      <c r="D159" s="137" t="s">
        <v>197</v>
      </c>
      <c r="E159" s="138" t="s">
        <v>1178</v>
      </c>
      <c r="F159" s="139" t="s">
        <v>2869</v>
      </c>
      <c r="G159" s="140" t="s">
        <v>223</v>
      </c>
      <c r="H159" s="141">
        <v>15</v>
      </c>
      <c r="I159" s="142"/>
      <c r="J159" s="143">
        <f aca="true" t="shared" si="10" ref="J159:J165">ROUND(I159*H159,2)</f>
        <v>0</v>
      </c>
      <c r="K159" s="144"/>
      <c r="L159" s="31"/>
      <c r="M159" s="145" t="s">
        <v>1</v>
      </c>
      <c r="N159" s="146" t="s">
        <v>37</v>
      </c>
      <c r="P159" s="147">
        <f aca="true" t="shared" si="11" ref="P159:P165">O159*H159</f>
        <v>0</v>
      </c>
      <c r="Q159" s="147">
        <v>0</v>
      </c>
      <c r="R159" s="147">
        <f aca="true" t="shared" si="12" ref="R159:R165">Q159*H159</f>
        <v>0</v>
      </c>
      <c r="S159" s="147">
        <v>0</v>
      </c>
      <c r="T159" s="148">
        <f aca="true" t="shared" si="13" ref="T159:T165">S159*H159</f>
        <v>0</v>
      </c>
      <c r="AR159" s="149" t="s">
        <v>201</v>
      </c>
      <c r="AT159" s="149" t="s">
        <v>197</v>
      </c>
      <c r="AU159" s="149" t="s">
        <v>79</v>
      </c>
      <c r="AY159" s="16" t="s">
        <v>195</v>
      </c>
      <c r="BE159" s="150">
        <f aca="true" t="shared" si="14" ref="BE159:BE165">IF(N159="základní",J159,0)</f>
        <v>0</v>
      </c>
      <c r="BF159" s="150">
        <f aca="true" t="shared" si="15" ref="BF159:BF165">IF(N159="snížená",J159,0)</f>
        <v>0</v>
      </c>
      <c r="BG159" s="150">
        <f aca="true" t="shared" si="16" ref="BG159:BG165">IF(N159="zákl. přenesená",J159,0)</f>
        <v>0</v>
      </c>
      <c r="BH159" s="150">
        <f aca="true" t="shared" si="17" ref="BH159:BH165">IF(N159="sníž. přenesená",J159,0)</f>
        <v>0</v>
      </c>
      <c r="BI159" s="150">
        <f aca="true" t="shared" si="18" ref="BI159:BI165">IF(N159="nulová",J159,0)</f>
        <v>0</v>
      </c>
      <c r="BJ159" s="16" t="s">
        <v>79</v>
      </c>
      <c r="BK159" s="150">
        <f aca="true" t="shared" si="19" ref="BK159:BK165">ROUND(I159*H159,2)</f>
        <v>0</v>
      </c>
      <c r="BL159" s="16" t="s">
        <v>201</v>
      </c>
      <c r="BM159" s="149" t="s">
        <v>618</v>
      </c>
    </row>
    <row r="160" spans="2:65" s="1" customFormat="1" ht="16.5" customHeight="1">
      <c r="B160" s="136"/>
      <c r="C160" s="137" t="s">
        <v>412</v>
      </c>
      <c r="D160" s="137" t="s">
        <v>197</v>
      </c>
      <c r="E160" s="138" t="s">
        <v>1180</v>
      </c>
      <c r="F160" s="139" t="s">
        <v>2870</v>
      </c>
      <c r="G160" s="140" t="s">
        <v>223</v>
      </c>
      <c r="H160" s="141">
        <v>15</v>
      </c>
      <c r="I160" s="142"/>
      <c r="J160" s="143">
        <f t="shared" si="10"/>
        <v>0</v>
      </c>
      <c r="K160" s="144"/>
      <c r="L160" s="31"/>
      <c r="M160" s="145" t="s">
        <v>1</v>
      </c>
      <c r="N160" s="146" t="s">
        <v>37</v>
      </c>
      <c r="P160" s="147">
        <f t="shared" si="11"/>
        <v>0</v>
      </c>
      <c r="Q160" s="147">
        <v>0</v>
      </c>
      <c r="R160" s="147">
        <f t="shared" si="12"/>
        <v>0</v>
      </c>
      <c r="S160" s="147">
        <v>0</v>
      </c>
      <c r="T160" s="148">
        <f t="shared" si="13"/>
        <v>0</v>
      </c>
      <c r="AR160" s="149" t="s">
        <v>201</v>
      </c>
      <c r="AT160" s="149" t="s">
        <v>197</v>
      </c>
      <c r="AU160" s="149" t="s">
        <v>79</v>
      </c>
      <c r="AY160" s="16" t="s">
        <v>195</v>
      </c>
      <c r="BE160" s="150">
        <f t="shared" si="14"/>
        <v>0</v>
      </c>
      <c r="BF160" s="150">
        <f t="shared" si="15"/>
        <v>0</v>
      </c>
      <c r="BG160" s="150">
        <f t="shared" si="16"/>
        <v>0</v>
      </c>
      <c r="BH160" s="150">
        <f t="shared" si="17"/>
        <v>0</v>
      </c>
      <c r="BI160" s="150">
        <f t="shared" si="18"/>
        <v>0</v>
      </c>
      <c r="BJ160" s="16" t="s">
        <v>79</v>
      </c>
      <c r="BK160" s="150">
        <f t="shared" si="19"/>
        <v>0</v>
      </c>
      <c r="BL160" s="16" t="s">
        <v>201</v>
      </c>
      <c r="BM160" s="149" t="s">
        <v>627</v>
      </c>
    </row>
    <row r="161" spans="2:65" s="1" customFormat="1" ht="16.5" customHeight="1">
      <c r="B161" s="136"/>
      <c r="C161" s="137" t="s">
        <v>417</v>
      </c>
      <c r="D161" s="137" t="s">
        <v>197</v>
      </c>
      <c r="E161" s="138" t="s">
        <v>2752</v>
      </c>
      <c r="F161" s="139" t="s">
        <v>2871</v>
      </c>
      <c r="G161" s="140" t="s">
        <v>223</v>
      </c>
      <c r="H161" s="141">
        <v>15</v>
      </c>
      <c r="I161" s="142"/>
      <c r="J161" s="143">
        <f t="shared" si="10"/>
        <v>0</v>
      </c>
      <c r="K161" s="144"/>
      <c r="L161" s="31"/>
      <c r="M161" s="145" t="s">
        <v>1</v>
      </c>
      <c r="N161" s="146" t="s">
        <v>37</v>
      </c>
      <c r="P161" s="147">
        <f t="shared" si="11"/>
        <v>0</v>
      </c>
      <c r="Q161" s="147">
        <v>0</v>
      </c>
      <c r="R161" s="147">
        <f t="shared" si="12"/>
        <v>0</v>
      </c>
      <c r="S161" s="147">
        <v>0</v>
      </c>
      <c r="T161" s="148">
        <f t="shared" si="13"/>
        <v>0</v>
      </c>
      <c r="AR161" s="149" t="s">
        <v>201</v>
      </c>
      <c r="AT161" s="149" t="s">
        <v>197</v>
      </c>
      <c r="AU161" s="149" t="s">
        <v>79</v>
      </c>
      <c r="AY161" s="16" t="s">
        <v>195</v>
      </c>
      <c r="BE161" s="150">
        <f t="shared" si="14"/>
        <v>0</v>
      </c>
      <c r="BF161" s="150">
        <f t="shared" si="15"/>
        <v>0</v>
      </c>
      <c r="BG161" s="150">
        <f t="shared" si="16"/>
        <v>0</v>
      </c>
      <c r="BH161" s="150">
        <f t="shared" si="17"/>
        <v>0</v>
      </c>
      <c r="BI161" s="150">
        <f t="shared" si="18"/>
        <v>0</v>
      </c>
      <c r="BJ161" s="16" t="s">
        <v>79</v>
      </c>
      <c r="BK161" s="150">
        <f t="shared" si="19"/>
        <v>0</v>
      </c>
      <c r="BL161" s="16" t="s">
        <v>201</v>
      </c>
      <c r="BM161" s="149" t="s">
        <v>637</v>
      </c>
    </row>
    <row r="162" spans="2:65" s="1" customFormat="1" ht="16.5" customHeight="1">
      <c r="B162" s="136"/>
      <c r="C162" s="137" t="s">
        <v>423</v>
      </c>
      <c r="D162" s="137" t="s">
        <v>197</v>
      </c>
      <c r="E162" s="138" t="s">
        <v>2753</v>
      </c>
      <c r="F162" s="139" t="s">
        <v>2872</v>
      </c>
      <c r="G162" s="140" t="s">
        <v>223</v>
      </c>
      <c r="H162" s="141">
        <v>25</v>
      </c>
      <c r="I162" s="142"/>
      <c r="J162" s="143">
        <f t="shared" si="10"/>
        <v>0</v>
      </c>
      <c r="K162" s="144"/>
      <c r="L162" s="31"/>
      <c r="M162" s="145" t="s">
        <v>1</v>
      </c>
      <c r="N162" s="146" t="s">
        <v>37</v>
      </c>
      <c r="P162" s="147">
        <f t="shared" si="11"/>
        <v>0</v>
      </c>
      <c r="Q162" s="147">
        <v>0</v>
      </c>
      <c r="R162" s="147">
        <f t="shared" si="12"/>
        <v>0</v>
      </c>
      <c r="S162" s="147">
        <v>0</v>
      </c>
      <c r="T162" s="148">
        <f t="shared" si="13"/>
        <v>0</v>
      </c>
      <c r="AR162" s="149" t="s">
        <v>201</v>
      </c>
      <c r="AT162" s="149" t="s">
        <v>197</v>
      </c>
      <c r="AU162" s="149" t="s">
        <v>79</v>
      </c>
      <c r="AY162" s="16" t="s">
        <v>195</v>
      </c>
      <c r="BE162" s="150">
        <f t="shared" si="14"/>
        <v>0</v>
      </c>
      <c r="BF162" s="150">
        <f t="shared" si="15"/>
        <v>0</v>
      </c>
      <c r="BG162" s="150">
        <f t="shared" si="16"/>
        <v>0</v>
      </c>
      <c r="BH162" s="150">
        <f t="shared" si="17"/>
        <v>0</v>
      </c>
      <c r="BI162" s="150">
        <f t="shared" si="18"/>
        <v>0</v>
      </c>
      <c r="BJ162" s="16" t="s">
        <v>79</v>
      </c>
      <c r="BK162" s="150">
        <f t="shared" si="19"/>
        <v>0</v>
      </c>
      <c r="BL162" s="16" t="s">
        <v>201</v>
      </c>
      <c r="BM162" s="149" t="s">
        <v>647</v>
      </c>
    </row>
    <row r="163" spans="2:65" s="1" customFormat="1" ht="16.5" customHeight="1">
      <c r="B163" s="136"/>
      <c r="C163" s="137" t="s">
        <v>432</v>
      </c>
      <c r="D163" s="137" t="s">
        <v>197</v>
      </c>
      <c r="E163" s="138" t="s">
        <v>2755</v>
      </c>
      <c r="F163" s="139" t="s">
        <v>2873</v>
      </c>
      <c r="G163" s="140" t="s">
        <v>223</v>
      </c>
      <c r="H163" s="141">
        <v>10</v>
      </c>
      <c r="I163" s="142"/>
      <c r="J163" s="143">
        <f t="shared" si="10"/>
        <v>0</v>
      </c>
      <c r="K163" s="144"/>
      <c r="L163" s="31"/>
      <c r="M163" s="145" t="s">
        <v>1</v>
      </c>
      <c r="N163" s="146" t="s">
        <v>37</v>
      </c>
      <c r="P163" s="147">
        <f t="shared" si="11"/>
        <v>0</v>
      </c>
      <c r="Q163" s="147">
        <v>0</v>
      </c>
      <c r="R163" s="147">
        <f t="shared" si="12"/>
        <v>0</v>
      </c>
      <c r="S163" s="147">
        <v>0</v>
      </c>
      <c r="T163" s="148">
        <f t="shared" si="13"/>
        <v>0</v>
      </c>
      <c r="AR163" s="149" t="s">
        <v>201</v>
      </c>
      <c r="AT163" s="149" t="s">
        <v>197</v>
      </c>
      <c r="AU163" s="149" t="s">
        <v>79</v>
      </c>
      <c r="AY163" s="16" t="s">
        <v>195</v>
      </c>
      <c r="BE163" s="150">
        <f t="shared" si="14"/>
        <v>0</v>
      </c>
      <c r="BF163" s="150">
        <f t="shared" si="15"/>
        <v>0</v>
      </c>
      <c r="BG163" s="150">
        <f t="shared" si="16"/>
        <v>0</v>
      </c>
      <c r="BH163" s="150">
        <f t="shared" si="17"/>
        <v>0</v>
      </c>
      <c r="BI163" s="150">
        <f t="shared" si="18"/>
        <v>0</v>
      </c>
      <c r="BJ163" s="16" t="s">
        <v>79</v>
      </c>
      <c r="BK163" s="150">
        <f t="shared" si="19"/>
        <v>0</v>
      </c>
      <c r="BL163" s="16" t="s">
        <v>201</v>
      </c>
      <c r="BM163" s="149" t="s">
        <v>656</v>
      </c>
    </row>
    <row r="164" spans="2:65" s="1" customFormat="1" ht="16.5" customHeight="1">
      <c r="B164" s="136"/>
      <c r="C164" s="137" t="s">
        <v>436</v>
      </c>
      <c r="D164" s="137" t="s">
        <v>197</v>
      </c>
      <c r="E164" s="138" t="s">
        <v>2756</v>
      </c>
      <c r="F164" s="139" t="s">
        <v>2874</v>
      </c>
      <c r="G164" s="140" t="s">
        <v>223</v>
      </c>
      <c r="H164" s="141">
        <v>25</v>
      </c>
      <c r="I164" s="142"/>
      <c r="J164" s="143">
        <f t="shared" si="10"/>
        <v>0</v>
      </c>
      <c r="K164" s="144"/>
      <c r="L164" s="31"/>
      <c r="M164" s="145" t="s">
        <v>1</v>
      </c>
      <c r="N164" s="146" t="s">
        <v>37</v>
      </c>
      <c r="P164" s="147">
        <f t="shared" si="11"/>
        <v>0</v>
      </c>
      <c r="Q164" s="147">
        <v>0</v>
      </c>
      <c r="R164" s="147">
        <f t="shared" si="12"/>
        <v>0</v>
      </c>
      <c r="S164" s="147">
        <v>0</v>
      </c>
      <c r="T164" s="148">
        <f t="shared" si="13"/>
        <v>0</v>
      </c>
      <c r="AR164" s="149" t="s">
        <v>201</v>
      </c>
      <c r="AT164" s="149" t="s">
        <v>197</v>
      </c>
      <c r="AU164" s="149" t="s">
        <v>79</v>
      </c>
      <c r="AY164" s="16" t="s">
        <v>195</v>
      </c>
      <c r="BE164" s="150">
        <f t="shared" si="14"/>
        <v>0</v>
      </c>
      <c r="BF164" s="150">
        <f t="shared" si="15"/>
        <v>0</v>
      </c>
      <c r="BG164" s="150">
        <f t="shared" si="16"/>
        <v>0</v>
      </c>
      <c r="BH164" s="150">
        <f t="shared" si="17"/>
        <v>0</v>
      </c>
      <c r="BI164" s="150">
        <f t="shared" si="18"/>
        <v>0</v>
      </c>
      <c r="BJ164" s="16" t="s">
        <v>79</v>
      </c>
      <c r="BK164" s="150">
        <f t="shared" si="19"/>
        <v>0</v>
      </c>
      <c r="BL164" s="16" t="s">
        <v>201</v>
      </c>
      <c r="BM164" s="149" t="s">
        <v>663</v>
      </c>
    </row>
    <row r="165" spans="2:65" s="1" customFormat="1" ht="16.5" customHeight="1">
      <c r="B165" s="136"/>
      <c r="C165" s="137" t="s">
        <v>442</v>
      </c>
      <c r="D165" s="137" t="s">
        <v>197</v>
      </c>
      <c r="E165" s="138" t="s">
        <v>2757</v>
      </c>
      <c r="F165" s="139" t="s">
        <v>2875</v>
      </c>
      <c r="G165" s="140" t="s">
        <v>223</v>
      </c>
      <c r="H165" s="141">
        <v>20</v>
      </c>
      <c r="I165" s="142"/>
      <c r="J165" s="143">
        <f t="shared" si="10"/>
        <v>0</v>
      </c>
      <c r="K165" s="144"/>
      <c r="L165" s="31"/>
      <c r="M165" s="145" t="s">
        <v>1</v>
      </c>
      <c r="N165" s="146" t="s">
        <v>37</v>
      </c>
      <c r="P165" s="147">
        <f t="shared" si="11"/>
        <v>0</v>
      </c>
      <c r="Q165" s="147">
        <v>0</v>
      </c>
      <c r="R165" s="147">
        <f t="shared" si="12"/>
        <v>0</v>
      </c>
      <c r="S165" s="147">
        <v>0</v>
      </c>
      <c r="T165" s="148">
        <f t="shared" si="13"/>
        <v>0</v>
      </c>
      <c r="AR165" s="149" t="s">
        <v>201</v>
      </c>
      <c r="AT165" s="149" t="s">
        <v>197</v>
      </c>
      <c r="AU165" s="149" t="s">
        <v>79</v>
      </c>
      <c r="AY165" s="16" t="s">
        <v>195</v>
      </c>
      <c r="BE165" s="150">
        <f t="shared" si="14"/>
        <v>0</v>
      </c>
      <c r="BF165" s="150">
        <f t="shared" si="15"/>
        <v>0</v>
      </c>
      <c r="BG165" s="150">
        <f t="shared" si="16"/>
        <v>0</v>
      </c>
      <c r="BH165" s="150">
        <f t="shared" si="17"/>
        <v>0</v>
      </c>
      <c r="BI165" s="150">
        <f t="shared" si="18"/>
        <v>0</v>
      </c>
      <c r="BJ165" s="16" t="s">
        <v>79</v>
      </c>
      <c r="BK165" s="150">
        <f t="shared" si="19"/>
        <v>0</v>
      </c>
      <c r="BL165" s="16" t="s">
        <v>201</v>
      </c>
      <c r="BM165" s="149" t="s">
        <v>674</v>
      </c>
    </row>
    <row r="166" spans="2:63" s="11" customFormat="1" ht="25.9" customHeight="1">
      <c r="B166" s="124"/>
      <c r="D166" s="125" t="s">
        <v>71</v>
      </c>
      <c r="E166" s="126" t="s">
        <v>1182</v>
      </c>
      <c r="F166" s="126" t="s">
        <v>1208</v>
      </c>
      <c r="I166" s="127"/>
      <c r="J166" s="128">
        <f>BK166</f>
        <v>0</v>
      </c>
      <c r="L166" s="124"/>
      <c r="M166" s="129"/>
      <c r="P166" s="130">
        <f>SUM(P167:P194)</f>
        <v>0</v>
      </c>
      <c r="R166" s="130">
        <f>SUM(R167:R194)</f>
        <v>0</v>
      </c>
      <c r="T166" s="131">
        <f>SUM(T167:T194)</f>
        <v>0</v>
      </c>
      <c r="AR166" s="125" t="s">
        <v>79</v>
      </c>
      <c r="AT166" s="132" t="s">
        <v>71</v>
      </c>
      <c r="AU166" s="132" t="s">
        <v>72</v>
      </c>
      <c r="AY166" s="125" t="s">
        <v>195</v>
      </c>
      <c r="BK166" s="133">
        <f>SUM(BK167:BK194)</f>
        <v>0</v>
      </c>
    </row>
    <row r="167" spans="2:65" s="1" customFormat="1" ht="16.5" customHeight="1">
      <c r="B167" s="136"/>
      <c r="C167" s="137" t="s">
        <v>447</v>
      </c>
      <c r="D167" s="137" t="s">
        <v>197</v>
      </c>
      <c r="E167" s="138" t="s">
        <v>1184</v>
      </c>
      <c r="F167" s="139" t="s">
        <v>2876</v>
      </c>
      <c r="G167" s="140" t="s">
        <v>1131</v>
      </c>
      <c r="H167" s="141">
        <v>3</v>
      </c>
      <c r="I167" s="142"/>
      <c r="J167" s="143">
        <f aca="true" t="shared" si="20" ref="J167:J194">ROUND(I167*H167,2)</f>
        <v>0</v>
      </c>
      <c r="K167" s="144"/>
      <c r="L167" s="31"/>
      <c r="M167" s="145" t="s">
        <v>1</v>
      </c>
      <c r="N167" s="146" t="s">
        <v>37</v>
      </c>
      <c r="P167" s="147">
        <f aca="true" t="shared" si="21" ref="P167:P194">O167*H167</f>
        <v>0</v>
      </c>
      <c r="Q167" s="147">
        <v>0</v>
      </c>
      <c r="R167" s="147">
        <f aca="true" t="shared" si="22" ref="R167:R194">Q167*H167</f>
        <v>0</v>
      </c>
      <c r="S167" s="147">
        <v>0</v>
      </c>
      <c r="T167" s="148">
        <f aca="true" t="shared" si="23" ref="T167:T194">S167*H167</f>
        <v>0</v>
      </c>
      <c r="AR167" s="149" t="s">
        <v>201</v>
      </c>
      <c r="AT167" s="149" t="s">
        <v>197</v>
      </c>
      <c r="AU167" s="149" t="s">
        <v>79</v>
      </c>
      <c r="AY167" s="16" t="s">
        <v>195</v>
      </c>
      <c r="BE167" s="150">
        <f aca="true" t="shared" si="24" ref="BE167:BE194">IF(N167="základní",J167,0)</f>
        <v>0</v>
      </c>
      <c r="BF167" s="150">
        <f aca="true" t="shared" si="25" ref="BF167:BF194">IF(N167="snížená",J167,0)</f>
        <v>0</v>
      </c>
      <c r="BG167" s="150">
        <f aca="true" t="shared" si="26" ref="BG167:BG194">IF(N167="zákl. přenesená",J167,0)</f>
        <v>0</v>
      </c>
      <c r="BH167" s="150">
        <f aca="true" t="shared" si="27" ref="BH167:BH194">IF(N167="sníž. přenesená",J167,0)</f>
        <v>0</v>
      </c>
      <c r="BI167" s="150">
        <f aca="true" t="shared" si="28" ref="BI167:BI194">IF(N167="nulová",J167,0)</f>
        <v>0</v>
      </c>
      <c r="BJ167" s="16" t="s">
        <v>79</v>
      </c>
      <c r="BK167" s="150">
        <f aca="true" t="shared" si="29" ref="BK167:BK194">ROUND(I167*H167,2)</f>
        <v>0</v>
      </c>
      <c r="BL167" s="16" t="s">
        <v>201</v>
      </c>
      <c r="BM167" s="149" t="s">
        <v>685</v>
      </c>
    </row>
    <row r="168" spans="2:65" s="1" customFormat="1" ht="16.5" customHeight="1">
      <c r="B168" s="136"/>
      <c r="C168" s="137" t="s">
        <v>452</v>
      </c>
      <c r="D168" s="137" t="s">
        <v>197</v>
      </c>
      <c r="E168" s="138" t="s">
        <v>1186</v>
      </c>
      <c r="F168" s="139" t="s">
        <v>2877</v>
      </c>
      <c r="G168" s="140" t="s">
        <v>223</v>
      </c>
      <c r="H168" s="141">
        <v>15</v>
      </c>
      <c r="I168" s="142"/>
      <c r="J168" s="143">
        <f t="shared" si="20"/>
        <v>0</v>
      </c>
      <c r="K168" s="144"/>
      <c r="L168" s="31"/>
      <c r="M168" s="145" t="s">
        <v>1</v>
      </c>
      <c r="N168" s="146" t="s">
        <v>37</v>
      </c>
      <c r="P168" s="147">
        <f t="shared" si="21"/>
        <v>0</v>
      </c>
      <c r="Q168" s="147">
        <v>0</v>
      </c>
      <c r="R168" s="147">
        <f t="shared" si="22"/>
        <v>0</v>
      </c>
      <c r="S168" s="147">
        <v>0</v>
      </c>
      <c r="T168" s="148">
        <f t="shared" si="23"/>
        <v>0</v>
      </c>
      <c r="AR168" s="149" t="s">
        <v>201</v>
      </c>
      <c r="AT168" s="149" t="s">
        <v>197</v>
      </c>
      <c r="AU168" s="149" t="s">
        <v>79</v>
      </c>
      <c r="AY168" s="16" t="s">
        <v>195</v>
      </c>
      <c r="BE168" s="150">
        <f t="shared" si="24"/>
        <v>0</v>
      </c>
      <c r="BF168" s="150">
        <f t="shared" si="25"/>
        <v>0</v>
      </c>
      <c r="BG168" s="150">
        <f t="shared" si="26"/>
        <v>0</v>
      </c>
      <c r="BH168" s="150">
        <f t="shared" si="27"/>
        <v>0</v>
      </c>
      <c r="BI168" s="150">
        <f t="shared" si="28"/>
        <v>0</v>
      </c>
      <c r="BJ168" s="16" t="s">
        <v>79</v>
      </c>
      <c r="BK168" s="150">
        <f t="shared" si="29"/>
        <v>0</v>
      </c>
      <c r="BL168" s="16" t="s">
        <v>201</v>
      </c>
      <c r="BM168" s="149" t="s">
        <v>696</v>
      </c>
    </row>
    <row r="169" spans="2:65" s="1" customFormat="1" ht="16.5" customHeight="1">
      <c r="B169" s="136"/>
      <c r="C169" s="137" t="s">
        <v>456</v>
      </c>
      <c r="D169" s="137" t="s">
        <v>197</v>
      </c>
      <c r="E169" s="138" t="s">
        <v>1188</v>
      </c>
      <c r="F169" s="139" t="s">
        <v>2878</v>
      </c>
      <c r="G169" s="140" t="s">
        <v>1131</v>
      </c>
      <c r="H169" s="141">
        <v>1</v>
      </c>
      <c r="I169" s="142"/>
      <c r="J169" s="143">
        <f t="shared" si="20"/>
        <v>0</v>
      </c>
      <c r="K169" s="144"/>
      <c r="L169" s="31"/>
      <c r="M169" s="145" t="s">
        <v>1</v>
      </c>
      <c r="N169" s="146" t="s">
        <v>37</v>
      </c>
      <c r="P169" s="147">
        <f t="shared" si="21"/>
        <v>0</v>
      </c>
      <c r="Q169" s="147">
        <v>0</v>
      </c>
      <c r="R169" s="147">
        <f t="shared" si="22"/>
        <v>0</v>
      </c>
      <c r="S169" s="147">
        <v>0</v>
      </c>
      <c r="T169" s="148">
        <f t="shared" si="23"/>
        <v>0</v>
      </c>
      <c r="AR169" s="149" t="s">
        <v>201</v>
      </c>
      <c r="AT169" s="149" t="s">
        <v>197</v>
      </c>
      <c r="AU169" s="149" t="s">
        <v>79</v>
      </c>
      <c r="AY169" s="16" t="s">
        <v>195</v>
      </c>
      <c r="BE169" s="150">
        <f t="shared" si="24"/>
        <v>0</v>
      </c>
      <c r="BF169" s="150">
        <f t="shared" si="25"/>
        <v>0</v>
      </c>
      <c r="BG169" s="150">
        <f t="shared" si="26"/>
        <v>0</v>
      </c>
      <c r="BH169" s="150">
        <f t="shared" si="27"/>
        <v>0</v>
      </c>
      <c r="BI169" s="150">
        <f t="shared" si="28"/>
        <v>0</v>
      </c>
      <c r="BJ169" s="16" t="s">
        <v>79</v>
      </c>
      <c r="BK169" s="150">
        <f t="shared" si="29"/>
        <v>0</v>
      </c>
      <c r="BL169" s="16" t="s">
        <v>201</v>
      </c>
      <c r="BM169" s="149" t="s">
        <v>706</v>
      </c>
    </row>
    <row r="170" spans="2:65" s="1" customFormat="1" ht="16.5" customHeight="1">
      <c r="B170" s="136"/>
      <c r="C170" s="137" t="s">
        <v>462</v>
      </c>
      <c r="D170" s="137" t="s">
        <v>197</v>
      </c>
      <c r="E170" s="138" t="s">
        <v>1190</v>
      </c>
      <c r="F170" s="139" t="s">
        <v>1582</v>
      </c>
      <c r="G170" s="140" t="s">
        <v>1131</v>
      </c>
      <c r="H170" s="141">
        <v>1</v>
      </c>
      <c r="I170" s="142"/>
      <c r="J170" s="143">
        <f t="shared" si="20"/>
        <v>0</v>
      </c>
      <c r="K170" s="144"/>
      <c r="L170" s="31"/>
      <c r="M170" s="145" t="s">
        <v>1</v>
      </c>
      <c r="N170" s="146" t="s">
        <v>37</v>
      </c>
      <c r="P170" s="147">
        <f t="shared" si="21"/>
        <v>0</v>
      </c>
      <c r="Q170" s="147">
        <v>0</v>
      </c>
      <c r="R170" s="147">
        <f t="shared" si="22"/>
        <v>0</v>
      </c>
      <c r="S170" s="147">
        <v>0</v>
      </c>
      <c r="T170" s="148">
        <f t="shared" si="23"/>
        <v>0</v>
      </c>
      <c r="AR170" s="149" t="s">
        <v>201</v>
      </c>
      <c r="AT170" s="149" t="s">
        <v>197</v>
      </c>
      <c r="AU170" s="149" t="s">
        <v>79</v>
      </c>
      <c r="AY170" s="16" t="s">
        <v>195</v>
      </c>
      <c r="BE170" s="150">
        <f t="shared" si="24"/>
        <v>0</v>
      </c>
      <c r="BF170" s="150">
        <f t="shared" si="25"/>
        <v>0</v>
      </c>
      <c r="BG170" s="150">
        <f t="shared" si="26"/>
        <v>0</v>
      </c>
      <c r="BH170" s="150">
        <f t="shared" si="27"/>
        <v>0</v>
      </c>
      <c r="BI170" s="150">
        <f t="shared" si="28"/>
        <v>0</v>
      </c>
      <c r="BJ170" s="16" t="s">
        <v>79</v>
      </c>
      <c r="BK170" s="150">
        <f t="shared" si="29"/>
        <v>0</v>
      </c>
      <c r="BL170" s="16" t="s">
        <v>201</v>
      </c>
      <c r="BM170" s="149" t="s">
        <v>716</v>
      </c>
    </row>
    <row r="171" spans="2:65" s="1" customFormat="1" ht="16.5" customHeight="1">
      <c r="B171" s="136"/>
      <c r="C171" s="137" t="s">
        <v>470</v>
      </c>
      <c r="D171" s="137" t="s">
        <v>197</v>
      </c>
      <c r="E171" s="138" t="s">
        <v>1192</v>
      </c>
      <c r="F171" s="139" t="s">
        <v>2879</v>
      </c>
      <c r="G171" s="140" t="s">
        <v>1131</v>
      </c>
      <c r="H171" s="141">
        <v>1</v>
      </c>
      <c r="I171" s="142"/>
      <c r="J171" s="143">
        <f t="shared" si="20"/>
        <v>0</v>
      </c>
      <c r="K171" s="144"/>
      <c r="L171" s="31"/>
      <c r="M171" s="145" t="s">
        <v>1</v>
      </c>
      <c r="N171" s="146" t="s">
        <v>37</v>
      </c>
      <c r="P171" s="147">
        <f t="shared" si="21"/>
        <v>0</v>
      </c>
      <c r="Q171" s="147">
        <v>0</v>
      </c>
      <c r="R171" s="147">
        <f t="shared" si="22"/>
        <v>0</v>
      </c>
      <c r="S171" s="147">
        <v>0</v>
      </c>
      <c r="T171" s="148">
        <f t="shared" si="23"/>
        <v>0</v>
      </c>
      <c r="AR171" s="149" t="s">
        <v>201</v>
      </c>
      <c r="AT171" s="149" t="s">
        <v>197</v>
      </c>
      <c r="AU171" s="149" t="s">
        <v>79</v>
      </c>
      <c r="AY171" s="16" t="s">
        <v>195</v>
      </c>
      <c r="BE171" s="150">
        <f t="shared" si="24"/>
        <v>0</v>
      </c>
      <c r="BF171" s="150">
        <f t="shared" si="25"/>
        <v>0</v>
      </c>
      <c r="BG171" s="150">
        <f t="shared" si="26"/>
        <v>0</v>
      </c>
      <c r="BH171" s="150">
        <f t="shared" si="27"/>
        <v>0</v>
      </c>
      <c r="BI171" s="150">
        <f t="shared" si="28"/>
        <v>0</v>
      </c>
      <c r="BJ171" s="16" t="s">
        <v>79</v>
      </c>
      <c r="BK171" s="150">
        <f t="shared" si="29"/>
        <v>0</v>
      </c>
      <c r="BL171" s="16" t="s">
        <v>201</v>
      </c>
      <c r="BM171" s="149" t="s">
        <v>724</v>
      </c>
    </row>
    <row r="172" spans="2:65" s="1" customFormat="1" ht="16.5" customHeight="1">
      <c r="B172" s="136"/>
      <c r="C172" s="137" t="s">
        <v>474</v>
      </c>
      <c r="D172" s="137" t="s">
        <v>197</v>
      </c>
      <c r="E172" s="138" t="s">
        <v>1194</v>
      </c>
      <c r="F172" s="139" t="s">
        <v>2880</v>
      </c>
      <c r="G172" s="140" t="s">
        <v>916</v>
      </c>
      <c r="H172" s="141">
        <v>20</v>
      </c>
      <c r="I172" s="142"/>
      <c r="J172" s="143">
        <f t="shared" si="20"/>
        <v>0</v>
      </c>
      <c r="K172" s="144"/>
      <c r="L172" s="31"/>
      <c r="M172" s="145" t="s">
        <v>1</v>
      </c>
      <c r="N172" s="146" t="s">
        <v>37</v>
      </c>
      <c r="P172" s="147">
        <f t="shared" si="21"/>
        <v>0</v>
      </c>
      <c r="Q172" s="147">
        <v>0</v>
      </c>
      <c r="R172" s="147">
        <f t="shared" si="22"/>
        <v>0</v>
      </c>
      <c r="S172" s="147">
        <v>0</v>
      </c>
      <c r="T172" s="148">
        <f t="shared" si="23"/>
        <v>0</v>
      </c>
      <c r="AR172" s="149" t="s">
        <v>201</v>
      </c>
      <c r="AT172" s="149" t="s">
        <v>197</v>
      </c>
      <c r="AU172" s="149" t="s">
        <v>79</v>
      </c>
      <c r="AY172" s="16" t="s">
        <v>195</v>
      </c>
      <c r="BE172" s="150">
        <f t="shared" si="24"/>
        <v>0</v>
      </c>
      <c r="BF172" s="150">
        <f t="shared" si="25"/>
        <v>0</v>
      </c>
      <c r="BG172" s="150">
        <f t="shared" si="26"/>
        <v>0</v>
      </c>
      <c r="BH172" s="150">
        <f t="shared" si="27"/>
        <v>0</v>
      </c>
      <c r="BI172" s="150">
        <f t="shared" si="28"/>
        <v>0</v>
      </c>
      <c r="BJ172" s="16" t="s">
        <v>79</v>
      </c>
      <c r="BK172" s="150">
        <f t="shared" si="29"/>
        <v>0</v>
      </c>
      <c r="BL172" s="16" t="s">
        <v>201</v>
      </c>
      <c r="BM172" s="149" t="s">
        <v>734</v>
      </c>
    </row>
    <row r="173" spans="2:65" s="1" customFormat="1" ht="16.5" customHeight="1">
      <c r="B173" s="136"/>
      <c r="C173" s="137" t="s">
        <v>130</v>
      </c>
      <c r="D173" s="137" t="s">
        <v>197</v>
      </c>
      <c r="E173" s="138" t="s">
        <v>1196</v>
      </c>
      <c r="F173" s="139" t="s">
        <v>2881</v>
      </c>
      <c r="G173" s="140" t="s">
        <v>223</v>
      </c>
      <c r="H173" s="141">
        <v>20</v>
      </c>
      <c r="I173" s="142"/>
      <c r="J173" s="143">
        <f t="shared" si="20"/>
        <v>0</v>
      </c>
      <c r="K173" s="144"/>
      <c r="L173" s="31"/>
      <c r="M173" s="145" t="s">
        <v>1</v>
      </c>
      <c r="N173" s="146" t="s">
        <v>37</v>
      </c>
      <c r="P173" s="147">
        <f t="shared" si="21"/>
        <v>0</v>
      </c>
      <c r="Q173" s="147">
        <v>0</v>
      </c>
      <c r="R173" s="147">
        <f t="shared" si="22"/>
        <v>0</v>
      </c>
      <c r="S173" s="147">
        <v>0</v>
      </c>
      <c r="T173" s="148">
        <f t="shared" si="23"/>
        <v>0</v>
      </c>
      <c r="AR173" s="149" t="s">
        <v>201</v>
      </c>
      <c r="AT173" s="149" t="s">
        <v>197</v>
      </c>
      <c r="AU173" s="149" t="s">
        <v>79</v>
      </c>
      <c r="AY173" s="16" t="s">
        <v>195</v>
      </c>
      <c r="BE173" s="150">
        <f t="shared" si="24"/>
        <v>0</v>
      </c>
      <c r="BF173" s="150">
        <f t="shared" si="25"/>
        <v>0</v>
      </c>
      <c r="BG173" s="150">
        <f t="shared" si="26"/>
        <v>0</v>
      </c>
      <c r="BH173" s="150">
        <f t="shared" si="27"/>
        <v>0</v>
      </c>
      <c r="BI173" s="150">
        <f t="shared" si="28"/>
        <v>0</v>
      </c>
      <c r="BJ173" s="16" t="s">
        <v>79</v>
      </c>
      <c r="BK173" s="150">
        <f t="shared" si="29"/>
        <v>0</v>
      </c>
      <c r="BL173" s="16" t="s">
        <v>201</v>
      </c>
      <c r="BM173" s="149" t="s">
        <v>744</v>
      </c>
    </row>
    <row r="174" spans="2:65" s="1" customFormat="1" ht="16.5" customHeight="1">
      <c r="B174" s="136"/>
      <c r="C174" s="137" t="s">
        <v>138</v>
      </c>
      <c r="D174" s="137" t="s">
        <v>197</v>
      </c>
      <c r="E174" s="138" t="s">
        <v>1198</v>
      </c>
      <c r="F174" s="139" t="s">
        <v>2882</v>
      </c>
      <c r="G174" s="140" t="s">
        <v>223</v>
      </c>
      <c r="H174" s="141">
        <v>15</v>
      </c>
      <c r="I174" s="142"/>
      <c r="J174" s="143">
        <f t="shared" si="20"/>
        <v>0</v>
      </c>
      <c r="K174" s="144"/>
      <c r="L174" s="31"/>
      <c r="M174" s="145" t="s">
        <v>1</v>
      </c>
      <c r="N174" s="146" t="s">
        <v>37</v>
      </c>
      <c r="P174" s="147">
        <f t="shared" si="21"/>
        <v>0</v>
      </c>
      <c r="Q174" s="147">
        <v>0</v>
      </c>
      <c r="R174" s="147">
        <f t="shared" si="22"/>
        <v>0</v>
      </c>
      <c r="S174" s="147">
        <v>0</v>
      </c>
      <c r="T174" s="148">
        <f t="shared" si="23"/>
        <v>0</v>
      </c>
      <c r="AR174" s="149" t="s">
        <v>201</v>
      </c>
      <c r="AT174" s="149" t="s">
        <v>197</v>
      </c>
      <c r="AU174" s="149" t="s">
        <v>79</v>
      </c>
      <c r="AY174" s="16" t="s">
        <v>195</v>
      </c>
      <c r="BE174" s="150">
        <f t="shared" si="24"/>
        <v>0</v>
      </c>
      <c r="BF174" s="150">
        <f t="shared" si="25"/>
        <v>0</v>
      </c>
      <c r="BG174" s="150">
        <f t="shared" si="26"/>
        <v>0</v>
      </c>
      <c r="BH174" s="150">
        <f t="shared" si="27"/>
        <v>0</v>
      </c>
      <c r="BI174" s="150">
        <f t="shared" si="28"/>
        <v>0</v>
      </c>
      <c r="BJ174" s="16" t="s">
        <v>79</v>
      </c>
      <c r="BK174" s="150">
        <f t="shared" si="29"/>
        <v>0</v>
      </c>
      <c r="BL174" s="16" t="s">
        <v>201</v>
      </c>
      <c r="BM174" s="149" t="s">
        <v>754</v>
      </c>
    </row>
    <row r="175" spans="2:65" s="1" customFormat="1" ht="16.5" customHeight="1">
      <c r="B175" s="136"/>
      <c r="C175" s="137" t="s">
        <v>141</v>
      </c>
      <c r="D175" s="137" t="s">
        <v>197</v>
      </c>
      <c r="E175" s="138" t="s">
        <v>1200</v>
      </c>
      <c r="F175" s="139" t="s">
        <v>2883</v>
      </c>
      <c r="G175" s="140" t="s">
        <v>223</v>
      </c>
      <c r="H175" s="141">
        <v>1</v>
      </c>
      <c r="I175" s="142"/>
      <c r="J175" s="143">
        <f t="shared" si="20"/>
        <v>0</v>
      </c>
      <c r="K175" s="144"/>
      <c r="L175" s="31"/>
      <c r="M175" s="145" t="s">
        <v>1</v>
      </c>
      <c r="N175" s="146" t="s">
        <v>37</v>
      </c>
      <c r="P175" s="147">
        <f t="shared" si="21"/>
        <v>0</v>
      </c>
      <c r="Q175" s="147">
        <v>0</v>
      </c>
      <c r="R175" s="147">
        <f t="shared" si="22"/>
        <v>0</v>
      </c>
      <c r="S175" s="147">
        <v>0</v>
      </c>
      <c r="T175" s="148">
        <f t="shared" si="23"/>
        <v>0</v>
      </c>
      <c r="AR175" s="149" t="s">
        <v>201</v>
      </c>
      <c r="AT175" s="149" t="s">
        <v>197</v>
      </c>
      <c r="AU175" s="149" t="s">
        <v>79</v>
      </c>
      <c r="AY175" s="16" t="s">
        <v>195</v>
      </c>
      <c r="BE175" s="150">
        <f t="shared" si="24"/>
        <v>0</v>
      </c>
      <c r="BF175" s="150">
        <f t="shared" si="25"/>
        <v>0</v>
      </c>
      <c r="BG175" s="150">
        <f t="shared" si="26"/>
        <v>0</v>
      </c>
      <c r="BH175" s="150">
        <f t="shared" si="27"/>
        <v>0</v>
      </c>
      <c r="BI175" s="150">
        <f t="shared" si="28"/>
        <v>0</v>
      </c>
      <c r="BJ175" s="16" t="s">
        <v>79</v>
      </c>
      <c r="BK175" s="150">
        <f t="shared" si="29"/>
        <v>0</v>
      </c>
      <c r="BL175" s="16" t="s">
        <v>201</v>
      </c>
      <c r="BM175" s="149" t="s">
        <v>764</v>
      </c>
    </row>
    <row r="176" spans="2:65" s="1" customFormat="1" ht="16.5" customHeight="1">
      <c r="B176" s="136"/>
      <c r="C176" s="137" t="s">
        <v>493</v>
      </c>
      <c r="D176" s="137" t="s">
        <v>197</v>
      </c>
      <c r="E176" s="138" t="s">
        <v>1202</v>
      </c>
      <c r="F176" s="139" t="s">
        <v>2884</v>
      </c>
      <c r="G176" s="140" t="s">
        <v>223</v>
      </c>
      <c r="H176" s="141">
        <v>10</v>
      </c>
      <c r="I176" s="142"/>
      <c r="J176" s="143">
        <f t="shared" si="20"/>
        <v>0</v>
      </c>
      <c r="K176" s="144"/>
      <c r="L176" s="31"/>
      <c r="M176" s="145" t="s">
        <v>1</v>
      </c>
      <c r="N176" s="146" t="s">
        <v>37</v>
      </c>
      <c r="P176" s="147">
        <f t="shared" si="21"/>
        <v>0</v>
      </c>
      <c r="Q176" s="147">
        <v>0</v>
      </c>
      <c r="R176" s="147">
        <f t="shared" si="22"/>
        <v>0</v>
      </c>
      <c r="S176" s="147">
        <v>0</v>
      </c>
      <c r="T176" s="148">
        <f t="shared" si="23"/>
        <v>0</v>
      </c>
      <c r="AR176" s="149" t="s">
        <v>201</v>
      </c>
      <c r="AT176" s="149" t="s">
        <v>197</v>
      </c>
      <c r="AU176" s="149" t="s">
        <v>79</v>
      </c>
      <c r="AY176" s="16" t="s">
        <v>195</v>
      </c>
      <c r="BE176" s="150">
        <f t="shared" si="24"/>
        <v>0</v>
      </c>
      <c r="BF176" s="150">
        <f t="shared" si="25"/>
        <v>0</v>
      </c>
      <c r="BG176" s="150">
        <f t="shared" si="26"/>
        <v>0</v>
      </c>
      <c r="BH176" s="150">
        <f t="shared" si="27"/>
        <v>0</v>
      </c>
      <c r="BI176" s="150">
        <f t="shared" si="28"/>
        <v>0</v>
      </c>
      <c r="BJ176" s="16" t="s">
        <v>79</v>
      </c>
      <c r="BK176" s="150">
        <f t="shared" si="29"/>
        <v>0</v>
      </c>
      <c r="BL176" s="16" t="s">
        <v>201</v>
      </c>
      <c r="BM176" s="149" t="s">
        <v>774</v>
      </c>
    </row>
    <row r="177" spans="2:65" s="1" customFormat="1" ht="16.5" customHeight="1">
      <c r="B177" s="136"/>
      <c r="C177" s="137" t="s">
        <v>499</v>
      </c>
      <c r="D177" s="137" t="s">
        <v>197</v>
      </c>
      <c r="E177" s="138" t="s">
        <v>1204</v>
      </c>
      <c r="F177" s="139" t="s">
        <v>2885</v>
      </c>
      <c r="G177" s="140" t="s">
        <v>1131</v>
      </c>
      <c r="H177" s="141">
        <v>3</v>
      </c>
      <c r="I177" s="142"/>
      <c r="J177" s="143">
        <f t="shared" si="20"/>
        <v>0</v>
      </c>
      <c r="K177" s="144"/>
      <c r="L177" s="31"/>
      <c r="M177" s="145" t="s">
        <v>1</v>
      </c>
      <c r="N177" s="146" t="s">
        <v>37</v>
      </c>
      <c r="P177" s="147">
        <f t="shared" si="21"/>
        <v>0</v>
      </c>
      <c r="Q177" s="147">
        <v>0</v>
      </c>
      <c r="R177" s="147">
        <f t="shared" si="22"/>
        <v>0</v>
      </c>
      <c r="S177" s="147">
        <v>0</v>
      </c>
      <c r="T177" s="148">
        <f t="shared" si="23"/>
        <v>0</v>
      </c>
      <c r="AR177" s="149" t="s">
        <v>201</v>
      </c>
      <c r="AT177" s="149" t="s">
        <v>197</v>
      </c>
      <c r="AU177" s="149" t="s">
        <v>79</v>
      </c>
      <c r="AY177" s="16" t="s">
        <v>195</v>
      </c>
      <c r="BE177" s="150">
        <f t="shared" si="24"/>
        <v>0</v>
      </c>
      <c r="BF177" s="150">
        <f t="shared" si="25"/>
        <v>0</v>
      </c>
      <c r="BG177" s="150">
        <f t="shared" si="26"/>
        <v>0</v>
      </c>
      <c r="BH177" s="150">
        <f t="shared" si="27"/>
        <v>0</v>
      </c>
      <c r="BI177" s="150">
        <f t="shared" si="28"/>
        <v>0</v>
      </c>
      <c r="BJ177" s="16" t="s">
        <v>79</v>
      </c>
      <c r="BK177" s="150">
        <f t="shared" si="29"/>
        <v>0</v>
      </c>
      <c r="BL177" s="16" t="s">
        <v>201</v>
      </c>
      <c r="BM177" s="149" t="s">
        <v>784</v>
      </c>
    </row>
    <row r="178" spans="2:65" s="1" customFormat="1" ht="24.2" customHeight="1">
      <c r="B178" s="136"/>
      <c r="C178" s="137" t="s">
        <v>504</v>
      </c>
      <c r="D178" s="137" t="s">
        <v>197</v>
      </c>
      <c r="E178" s="138" t="s">
        <v>1206</v>
      </c>
      <c r="F178" s="139" t="s">
        <v>2886</v>
      </c>
      <c r="G178" s="140" t="s">
        <v>1131</v>
      </c>
      <c r="H178" s="141">
        <v>1</v>
      </c>
      <c r="I178" s="142"/>
      <c r="J178" s="143">
        <f t="shared" si="20"/>
        <v>0</v>
      </c>
      <c r="K178" s="144"/>
      <c r="L178" s="31"/>
      <c r="M178" s="145" t="s">
        <v>1</v>
      </c>
      <c r="N178" s="146" t="s">
        <v>37</v>
      </c>
      <c r="P178" s="147">
        <f t="shared" si="21"/>
        <v>0</v>
      </c>
      <c r="Q178" s="147">
        <v>0</v>
      </c>
      <c r="R178" s="147">
        <f t="shared" si="22"/>
        <v>0</v>
      </c>
      <c r="S178" s="147">
        <v>0</v>
      </c>
      <c r="T178" s="148">
        <f t="shared" si="23"/>
        <v>0</v>
      </c>
      <c r="AR178" s="149" t="s">
        <v>201</v>
      </c>
      <c r="AT178" s="149" t="s">
        <v>197</v>
      </c>
      <c r="AU178" s="149" t="s">
        <v>79</v>
      </c>
      <c r="AY178" s="16" t="s">
        <v>195</v>
      </c>
      <c r="BE178" s="150">
        <f t="shared" si="24"/>
        <v>0</v>
      </c>
      <c r="BF178" s="150">
        <f t="shared" si="25"/>
        <v>0</v>
      </c>
      <c r="BG178" s="150">
        <f t="shared" si="26"/>
        <v>0</v>
      </c>
      <c r="BH178" s="150">
        <f t="shared" si="27"/>
        <v>0</v>
      </c>
      <c r="BI178" s="150">
        <f t="shared" si="28"/>
        <v>0</v>
      </c>
      <c r="BJ178" s="16" t="s">
        <v>79</v>
      </c>
      <c r="BK178" s="150">
        <f t="shared" si="29"/>
        <v>0</v>
      </c>
      <c r="BL178" s="16" t="s">
        <v>201</v>
      </c>
      <c r="BM178" s="149" t="s">
        <v>792</v>
      </c>
    </row>
    <row r="179" spans="2:65" s="1" customFormat="1" ht="16.5" customHeight="1">
      <c r="B179" s="136"/>
      <c r="C179" s="137" t="s">
        <v>509</v>
      </c>
      <c r="D179" s="137" t="s">
        <v>197</v>
      </c>
      <c r="E179" s="138" t="s">
        <v>2779</v>
      </c>
      <c r="F179" s="139" t="s">
        <v>2887</v>
      </c>
      <c r="G179" s="140" t="s">
        <v>223</v>
      </c>
      <c r="H179" s="141">
        <v>10</v>
      </c>
      <c r="I179" s="142"/>
      <c r="J179" s="143">
        <f t="shared" si="20"/>
        <v>0</v>
      </c>
      <c r="K179" s="144"/>
      <c r="L179" s="31"/>
      <c r="M179" s="145" t="s">
        <v>1</v>
      </c>
      <c r="N179" s="146" t="s">
        <v>37</v>
      </c>
      <c r="P179" s="147">
        <f t="shared" si="21"/>
        <v>0</v>
      </c>
      <c r="Q179" s="147">
        <v>0</v>
      </c>
      <c r="R179" s="147">
        <f t="shared" si="22"/>
        <v>0</v>
      </c>
      <c r="S179" s="147">
        <v>0</v>
      </c>
      <c r="T179" s="148">
        <f t="shared" si="23"/>
        <v>0</v>
      </c>
      <c r="AR179" s="149" t="s">
        <v>201</v>
      </c>
      <c r="AT179" s="149" t="s">
        <v>197</v>
      </c>
      <c r="AU179" s="149" t="s">
        <v>79</v>
      </c>
      <c r="AY179" s="16" t="s">
        <v>195</v>
      </c>
      <c r="BE179" s="150">
        <f t="shared" si="24"/>
        <v>0</v>
      </c>
      <c r="BF179" s="150">
        <f t="shared" si="25"/>
        <v>0</v>
      </c>
      <c r="BG179" s="150">
        <f t="shared" si="26"/>
        <v>0</v>
      </c>
      <c r="BH179" s="150">
        <f t="shared" si="27"/>
        <v>0</v>
      </c>
      <c r="BI179" s="150">
        <f t="shared" si="28"/>
        <v>0</v>
      </c>
      <c r="BJ179" s="16" t="s">
        <v>79</v>
      </c>
      <c r="BK179" s="150">
        <f t="shared" si="29"/>
        <v>0</v>
      </c>
      <c r="BL179" s="16" t="s">
        <v>201</v>
      </c>
      <c r="BM179" s="149" t="s">
        <v>803</v>
      </c>
    </row>
    <row r="180" spans="2:65" s="1" customFormat="1" ht="16.5" customHeight="1">
      <c r="B180" s="136"/>
      <c r="C180" s="137" t="s">
        <v>513</v>
      </c>
      <c r="D180" s="137" t="s">
        <v>197</v>
      </c>
      <c r="E180" s="138" t="s">
        <v>2781</v>
      </c>
      <c r="F180" s="139" t="s">
        <v>2888</v>
      </c>
      <c r="G180" s="140" t="s">
        <v>223</v>
      </c>
      <c r="H180" s="141">
        <v>15</v>
      </c>
      <c r="I180" s="142"/>
      <c r="J180" s="143">
        <f t="shared" si="20"/>
        <v>0</v>
      </c>
      <c r="K180" s="144"/>
      <c r="L180" s="31"/>
      <c r="M180" s="145" t="s">
        <v>1</v>
      </c>
      <c r="N180" s="146" t="s">
        <v>37</v>
      </c>
      <c r="P180" s="147">
        <f t="shared" si="21"/>
        <v>0</v>
      </c>
      <c r="Q180" s="147">
        <v>0</v>
      </c>
      <c r="R180" s="147">
        <f t="shared" si="22"/>
        <v>0</v>
      </c>
      <c r="S180" s="147">
        <v>0</v>
      </c>
      <c r="T180" s="148">
        <f t="shared" si="23"/>
        <v>0</v>
      </c>
      <c r="AR180" s="149" t="s">
        <v>201</v>
      </c>
      <c r="AT180" s="149" t="s">
        <v>197</v>
      </c>
      <c r="AU180" s="149" t="s">
        <v>79</v>
      </c>
      <c r="AY180" s="16" t="s">
        <v>195</v>
      </c>
      <c r="BE180" s="150">
        <f t="shared" si="24"/>
        <v>0</v>
      </c>
      <c r="BF180" s="150">
        <f t="shared" si="25"/>
        <v>0</v>
      </c>
      <c r="BG180" s="150">
        <f t="shared" si="26"/>
        <v>0</v>
      </c>
      <c r="BH180" s="150">
        <f t="shared" si="27"/>
        <v>0</v>
      </c>
      <c r="BI180" s="150">
        <f t="shared" si="28"/>
        <v>0</v>
      </c>
      <c r="BJ180" s="16" t="s">
        <v>79</v>
      </c>
      <c r="BK180" s="150">
        <f t="shared" si="29"/>
        <v>0</v>
      </c>
      <c r="BL180" s="16" t="s">
        <v>201</v>
      </c>
      <c r="BM180" s="149" t="s">
        <v>812</v>
      </c>
    </row>
    <row r="181" spans="2:65" s="1" customFormat="1" ht="16.5" customHeight="1">
      <c r="B181" s="136"/>
      <c r="C181" s="137" t="s">
        <v>518</v>
      </c>
      <c r="D181" s="137" t="s">
        <v>197</v>
      </c>
      <c r="E181" s="138" t="s">
        <v>2783</v>
      </c>
      <c r="F181" s="139" t="s">
        <v>2889</v>
      </c>
      <c r="G181" s="140" t="s">
        <v>223</v>
      </c>
      <c r="H181" s="141">
        <v>15</v>
      </c>
      <c r="I181" s="142"/>
      <c r="J181" s="143">
        <f t="shared" si="20"/>
        <v>0</v>
      </c>
      <c r="K181" s="144"/>
      <c r="L181" s="31"/>
      <c r="M181" s="145" t="s">
        <v>1</v>
      </c>
      <c r="N181" s="146" t="s">
        <v>37</v>
      </c>
      <c r="P181" s="147">
        <f t="shared" si="21"/>
        <v>0</v>
      </c>
      <c r="Q181" s="147">
        <v>0</v>
      </c>
      <c r="R181" s="147">
        <f t="shared" si="22"/>
        <v>0</v>
      </c>
      <c r="S181" s="147">
        <v>0</v>
      </c>
      <c r="T181" s="148">
        <f t="shared" si="23"/>
        <v>0</v>
      </c>
      <c r="AR181" s="149" t="s">
        <v>201</v>
      </c>
      <c r="AT181" s="149" t="s">
        <v>197</v>
      </c>
      <c r="AU181" s="149" t="s">
        <v>79</v>
      </c>
      <c r="AY181" s="16" t="s">
        <v>195</v>
      </c>
      <c r="BE181" s="150">
        <f t="shared" si="24"/>
        <v>0</v>
      </c>
      <c r="BF181" s="150">
        <f t="shared" si="25"/>
        <v>0</v>
      </c>
      <c r="BG181" s="150">
        <f t="shared" si="26"/>
        <v>0</v>
      </c>
      <c r="BH181" s="150">
        <f t="shared" si="27"/>
        <v>0</v>
      </c>
      <c r="BI181" s="150">
        <f t="shared" si="28"/>
        <v>0</v>
      </c>
      <c r="BJ181" s="16" t="s">
        <v>79</v>
      </c>
      <c r="BK181" s="150">
        <f t="shared" si="29"/>
        <v>0</v>
      </c>
      <c r="BL181" s="16" t="s">
        <v>201</v>
      </c>
      <c r="BM181" s="149" t="s">
        <v>822</v>
      </c>
    </row>
    <row r="182" spans="2:65" s="1" customFormat="1" ht="16.5" customHeight="1">
      <c r="B182" s="136"/>
      <c r="C182" s="137" t="s">
        <v>522</v>
      </c>
      <c r="D182" s="137" t="s">
        <v>197</v>
      </c>
      <c r="E182" s="138" t="s">
        <v>2785</v>
      </c>
      <c r="F182" s="139" t="s">
        <v>2890</v>
      </c>
      <c r="G182" s="140" t="s">
        <v>1131</v>
      </c>
      <c r="H182" s="141">
        <v>6</v>
      </c>
      <c r="I182" s="142"/>
      <c r="J182" s="143">
        <f t="shared" si="20"/>
        <v>0</v>
      </c>
      <c r="K182" s="144"/>
      <c r="L182" s="31"/>
      <c r="M182" s="145" t="s">
        <v>1</v>
      </c>
      <c r="N182" s="146" t="s">
        <v>37</v>
      </c>
      <c r="P182" s="147">
        <f t="shared" si="21"/>
        <v>0</v>
      </c>
      <c r="Q182" s="147">
        <v>0</v>
      </c>
      <c r="R182" s="147">
        <f t="shared" si="22"/>
        <v>0</v>
      </c>
      <c r="S182" s="147">
        <v>0</v>
      </c>
      <c r="T182" s="148">
        <f t="shared" si="23"/>
        <v>0</v>
      </c>
      <c r="AR182" s="149" t="s">
        <v>201</v>
      </c>
      <c r="AT182" s="149" t="s">
        <v>197</v>
      </c>
      <c r="AU182" s="149" t="s">
        <v>79</v>
      </c>
      <c r="AY182" s="16" t="s">
        <v>195</v>
      </c>
      <c r="BE182" s="150">
        <f t="shared" si="24"/>
        <v>0</v>
      </c>
      <c r="BF182" s="150">
        <f t="shared" si="25"/>
        <v>0</v>
      </c>
      <c r="BG182" s="150">
        <f t="shared" si="26"/>
        <v>0</v>
      </c>
      <c r="BH182" s="150">
        <f t="shared" si="27"/>
        <v>0</v>
      </c>
      <c r="BI182" s="150">
        <f t="shared" si="28"/>
        <v>0</v>
      </c>
      <c r="BJ182" s="16" t="s">
        <v>79</v>
      </c>
      <c r="BK182" s="150">
        <f t="shared" si="29"/>
        <v>0</v>
      </c>
      <c r="BL182" s="16" t="s">
        <v>201</v>
      </c>
      <c r="BM182" s="149" t="s">
        <v>832</v>
      </c>
    </row>
    <row r="183" spans="2:65" s="1" customFormat="1" ht="16.5" customHeight="1">
      <c r="B183" s="136"/>
      <c r="C183" s="137" t="s">
        <v>527</v>
      </c>
      <c r="D183" s="137" t="s">
        <v>197</v>
      </c>
      <c r="E183" s="138" t="s">
        <v>2787</v>
      </c>
      <c r="F183" s="139" t="s">
        <v>2891</v>
      </c>
      <c r="G183" s="140" t="s">
        <v>1131</v>
      </c>
      <c r="H183" s="141">
        <v>2</v>
      </c>
      <c r="I183" s="142"/>
      <c r="J183" s="143">
        <f t="shared" si="20"/>
        <v>0</v>
      </c>
      <c r="K183" s="144"/>
      <c r="L183" s="31"/>
      <c r="M183" s="145" t="s">
        <v>1</v>
      </c>
      <c r="N183" s="146" t="s">
        <v>37</v>
      </c>
      <c r="P183" s="147">
        <f t="shared" si="21"/>
        <v>0</v>
      </c>
      <c r="Q183" s="147">
        <v>0</v>
      </c>
      <c r="R183" s="147">
        <f t="shared" si="22"/>
        <v>0</v>
      </c>
      <c r="S183" s="147">
        <v>0</v>
      </c>
      <c r="T183" s="148">
        <f t="shared" si="23"/>
        <v>0</v>
      </c>
      <c r="AR183" s="149" t="s">
        <v>201</v>
      </c>
      <c r="AT183" s="149" t="s">
        <v>197</v>
      </c>
      <c r="AU183" s="149" t="s">
        <v>79</v>
      </c>
      <c r="AY183" s="16" t="s">
        <v>195</v>
      </c>
      <c r="BE183" s="150">
        <f t="shared" si="24"/>
        <v>0</v>
      </c>
      <c r="BF183" s="150">
        <f t="shared" si="25"/>
        <v>0</v>
      </c>
      <c r="BG183" s="150">
        <f t="shared" si="26"/>
        <v>0</v>
      </c>
      <c r="BH183" s="150">
        <f t="shared" si="27"/>
        <v>0</v>
      </c>
      <c r="BI183" s="150">
        <f t="shared" si="28"/>
        <v>0</v>
      </c>
      <c r="BJ183" s="16" t="s">
        <v>79</v>
      </c>
      <c r="BK183" s="150">
        <f t="shared" si="29"/>
        <v>0</v>
      </c>
      <c r="BL183" s="16" t="s">
        <v>201</v>
      </c>
      <c r="BM183" s="149" t="s">
        <v>842</v>
      </c>
    </row>
    <row r="184" spans="2:65" s="1" customFormat="1" ht="16.5" customHeight="1">
      <c r="B184" s="136"/>
      <c r="C184" s="137" t="s">
        <v>532</v>
      </c>
      <c r="D184" s="137" t="s">
        <v>197</v>
      </c>
      <c r="E184" s="138" t="s">
        <v>2789</v>
      </c>
      <c r="F184" s="139" t="s">
        <v>2892</v>
      </c>
      <c r="G184" s="140" t="s">
        <v>1131</v>
      </c>
      <c r="H184" s="141">
        <v>2</v>
      </c>
      <c r="I184" s="142"/>
      <c r="J184" s="143">
        <f t="shared" si="20"/>
        <v>0</v>
      </c>
      <c r="K184" s="144"/>
      <c r="L184" s="31"/>
      <c r="M184" s="145" t="s">
        <v>1</v>
      </c>
      <c r="N184" s="146" t="s">
        <v>37</v>
      </c>
      <c r="P184" s="147">
        <f t="shared" si="21"/>
        <v>0</v>
      </c>
      <c r="Q184" s="147">
        <v>0</v>
      </c>
      <c r="R184" s="147">
        <f t="shared" si="22"/>
        <v>0</v>
      </c>
      <c r="S184" s="147">
        <v>0</v>
      </c>
      <c r="T184" s="148">
        <f t="shared" si="23"/>
        <v>0</v>
      </c>
      <c r="AR184" s="149" t="s">
        <v>201</v>
      </c>
      <c r="AT184" s="149" t="s">
        <v>197</v>
      </c>
      <c r="AU184" s="149" t="s">
        <v>79</v>
      </c>
      <c r="AY184" s="16" t="s">
        <v>195</v>
      </c>
      <c r="BE184" s="150">
        <f t="shared" si="24"/>
        <v>0</v>
      </c>
      <c r="BF184" s="150">
        <f t="shared" si="25"/>
        <v>0</v>
      </c>
      <c r="BG184" s="150">
        <f t="shared" si="26"/>
        <v>0</v>
      </c>
      <c r="BH184" s="150">
        <f t="shared" si="27"/>
        <v>0</v>
      </c>
      <c r="BI184" s="150">
        <f t="shared" si="28"/>
        <v>0</v>
      </c>
      <c r="BJ184" s="16" t="s">
        <v>79</v>
      </c>
      <c r="BK184" s="150">
        <f t="shared" si="29"/>
        <v>0</v>
      </c>
      <c r="BL184" s="16" t="s">
        <v>201</v>
      </c>
      <c r="BM184" s="149" t="s">
        <v>851</v>
      </c>
    </row>
    <row r="185" spans="2:65" s="1" customFormat="1" ht="16.5" customHeight="1">
      <c r="B185" s="136"/>
      <c r="C185" s="137" t="s">
        <v>536</v>
      </c>
      <c r="D185" s="137" t="s">
        <v>197</v>
      </c>
      <c r="E185" s="138" t="s">
        <v>2791</v>
      </c>
      <c r="F185" s="139" t="s">
        <v>2893</v>
      </c>
      <c r="G185" s="140" t="s">
        <v>223</v>
      </c>
      <c r="H185" s="141">
        <v>45</v>
      </c>
      <c r="I185" s="142"/>
      <c r="J185" s="143">
        <f t="shared" si="20"/>
        <v>0</v>
      </c>
      <c r="K185" s="144"/>
      <c r="L185" s="31"/>
      <c r="M185" s="145" t="s">
        <v>1</v>
      </c>
      <c r="N185" s="146" t="s">
        <v>37</v>
      </c>
      <c r="P185" s="147">
        <f t="shared" si="21"/>
        <v>0</v>
      </c>
      <c r="Q185" s="147">
        <v>0</v>
      </c>
      <c r="R185" s="147">
        <f t="shared" si="22"/>
        <v>0</v>
      </c>
      <c r="S185" s="147">
        <v>0</v>
      </c>
      <c r="T185" s="148">
        <f t="shared" si="23"/>
        <v>0</v>
      </c>
      <c r="AR185" s="149" t="s">
        <v>201</v>
      </c>
      <c r="AT185" s="149" t="s">
        <v>197</v>
      </c>
      <c r="AU185" s="149" t="s">
        <v>79</v>
      </c>
      <c r="AY185" s="16" t="s">
        <v>195</v>
      </c>
      <c r="BE185" s="150">
        <f t="shared" si="24"/>
        <v>0</v>
      </c>
      <c r="BF185" s="150">
        <f t="shared" si="25"/>
        <v>0</v>
      </c>
      <c r="BG185" s="150">
        <f t="shared" si="26"/>
        <v>0</v>
      </c>
      <c r="BH185" s="150">
        <f t="shared" si="27"/>
        <v>0</v>
      </c>
      <c r="BI185" s="150">
        <f t="shared" si="28"/>
        <v>0</v>
      </c>
      <c r="BJ185" s="16" t="s">
        <v>79</v>
      </c>
      <c r="BK185" s="150">
        <f t="shared" si="29"/>
        <v>0</v>
      </c>
      <c r="BL185" s="16" t="s">
        <v>201</v>
      </c>
      <c r="BM185" s="149" t="s">
        <v>859</v>
      </c>
    </row>
    <row r="186" spans="2:65" s="1" customFormat="1" ht="16.5" customHeight="1">
      <c r="B186" s="136"/>
      <c r="C186" s="137" t="s">
        <v>541</v>
      </c>
      <c r="D186" s="137" t="s">
        <v>197</v>
      </c>
      <c r="E186" s="138" t="s">
        <v>2793</v>
      </c>
      <c r="F186" s="139" t="s">
        <v>2894</v>
      </c>
      <c r="G186" s="140" t="s">
        <v>223</v>
      </c>
      <c r="H186" s="141">
        <v>15</v>
      </c>
      <c r="I186" s="142"/>
      <c r="J186" s="143">
        <f t="shared" si="20"/>
        <v>0</v>
      </c>
      <c r="K186" s="144"/>
      <c r="L186" s="31"/>
      <c r="M186" s="145" t="s">
        <v>1</v>
      </c>
      <c r="N186" s="146" t="s">
        <v>37</v>
      </c>
      <c r="P186" s="147">
        <f t="shared" si="21"/>
        <v>0</v>
      </c>
      <c r="Q186" s="147">
        <v>0</v>
      </c>
      <c r="R186" s="147">
        <f t="shared" si="22"/>
        <v>0</v>
      </c>
      <c r="S186" s="147">
        <v>0</v>
      </c>
      <c r="T186" s="148">
        <f t="shared" si="23"/>
        <v>0</v>
      </c>
      <c r="AR186" s="149" t="s">
        <v>201</v>
      </c>
      <c r="AT186" s="149" t="s">
        <v>197</v>
      </c>
      <c r="AU186" s="149" t="s">
        <v>79</v>
      </c>
      <c r="AY186" s="16" t="s">
        <v>195</v>
      </c>
      <c r="BE186" s="150">
        <f t="shared" si="24"/>
        <v>0</v>
      </c>
      <c r="BF186" s="150">
        <f t="shared" si="25"/>
        <v>0</v>
      </c>
      <c r="BG186" s="150">
        <f t="shared" si="26"/>
        <v>0</v>
      </c>
      <c r="BH186" s="150">
        <f t="shared" si="27"/>
        <v>0</v>
      </c>
      <c r="BI186" s="150">
        <f t="shared" si="28"/>
        <v>0</v>
      </c>
      <c r="BJ186" s="16" t="s">
        <v>79</v>
      </c>
      <c r="BK186" s="150">
        <f t="shared" si="29"/>
        <v>0</v>
      </c>
      <c r="BL186" s="16" t="s">
        <v>201</v>
      </c>
      <c r="BM186" s="149" t="s">
        <v>869</v>
      </c>
    </row>
    <row r="187" spans="2:65" s="1" customFormat="1" ht="16.5" customHeight="1">
      <c r="B187" s="136"/>
      <c r="C187" s="137" t="s">
        <v>546</v>
      </c>
      <c r="D187" s="137" t="s">
        <v>197</v>
      </c>
      <c r="E187" s="138" t="s">
        <v>2795</v>
      </c>
      <c r="F187" s="139" t="s">
        <v>2895</v>
      </c>
      <c r="G187" s="140" t="s">
        <v>1131</v>
      </c>
      <c r="H187" s="141">
        <v>2</v>
      </c>
      <c r="I187" s="142"/>
      <c r="J187" s="143">
        <f t="shared" si="20"/>
        <v>0</v>
      </c>
      <c r="K187" s="144"/>
      <c r="L187" s="31"/>
      <c r="M187" s="145" t="s">
        <v>1</v>
      </c>
      <c r="N187" s="146" t="s">
        <v>37</v>
      </c>
      <c r="P187" s="147">
        <f t="shared" si="21"/>
        <v>0</v>
      </c>
      <c r="Q187" s="147">
        <v>0</v>
      </c>
      <c r="R187" s="147">
        <f t="shared" si="22"/>
        <v>0</v>
      </c>
      <c r="S187" s="147">
        <v>0</v>
      </c>
      <c r="T187" s="148">
        <f t="shared" si="23"/>
        <v>0</v>
      </c>
      <c r="AR187" s="149" t="s">
        <v>201</v>
      </c>
      <c r="AT187" s="149" t="s">
        <v>197</v>
      </c>
      <c r="AU187" s="149" t="s">
        <v>79</v>
      </c>
      <c r="AY187" s="16" t="s">
        <v>195</v>
      </c>
      <c r="BE187" s="150">
        <f t="shared" si="24"/>
        <v>0</v>
      </c>
      <c r="BF187" s="150">
        <f t="shared" si="25"/>
        <v>0</v>
      </c>
      <c r="BG187" s="150">
        <f t="shared" si="26"/>
        <v>0</v>
      </c>
      <c r="BH187" s="150">
        <f t="shared" si="27"/>
        <v>0</v>
      </c>
      <c r="BI187" s="150">
        <f t="shared" si="28"/>
        <v>0</v>
      </c>
      <c r="BJ187" s="16" t="s">
        <v>79</v>
      </c>
      <c r="BK187" s="150">
        <f t="shared" si="29"/>
        <v>0</v>
      </c>
      <c r="BL187" s="16" t="s">
        <v>201</v>
      </c>
      <c r="BM187" s="149" t="s">
        <v>878</v>
      </c>
    </row>
    <row r="188" spans="2:65" s="1" customFormat="1" ht="16.5" customHeight="1">
      <c r="B188" s="136"/>
      <c r="C188" s="137" t="s">
        <v>550</v>
      </c>
      <c r="D188" s="137" t="s">
        <v>197</v>
      </c>
      <c r="E188" s="138" t="s">
        <v>2896</v>
      </c>
      <c r="F188" s="139" t="s">
        <v>2622</v>
      </c>
      <c r="G188" s="140" t="s">
        <v>1131</v>
      </c>
      <c r="H188" s="141">
        <v>4</v>
      </c>
      <c r="I188" s="142"/>
      <c r="J188" s="143">
        <f t="shared" si="20"/>
        <v>0</v>
      </c>
      <c r="K188" s="144"/>
      <c r="L188" s="31"/>
      <c r="M188" s="145" t="s">
        <v>1</v>
      </c>
      <c r="N188" s="146" t="s">
        <v>37</v>
      </c>
      <c r="P188" s="147">
        <f t="shared" si="21"/>
        <v>0</v>
      </c>
      <c r="Q188" s="147">
        <v>0</v>
      </c>
      <c r="R188" s="147">
        <f t="shared" si="22"/>
        <v>0</v>
      </c>
      <c r="S188" s="147">
        <v>0</v>
      </c>
      <c r="T188" s="148">
        <f t="shared" si="23"/>
        <v>0</v>
      </c>
      <c r="AR188" s="149" t="s">
        <v>201</v>
      </c>
      <c r="AT188" s="149" t="s">
        <v>197</v>
      </c>
      <c r="AU188" s="149" t="s">
        <v>79</v>
      </c>
      <c r="AY188" s="16" t="s">
        <v>195</v>
      </c>
      <c r="BE188" s="150">
        <f t="shared" si="24"/>
        <v>0</v>
      </c>
      <c r="BF188" s="150">
        <f t="shared" si="25"/>
        <v>0</v>
      </c>
      <c r="BG188" s="150">
        <f t="shared" si="26"/>
        <v>0</v>
      </c>
      <c r="BH188" s="150">
        <f t="shared" si="27"/>
        <v>0</v>
      </c>
      <c r="BI188" s="150">
        <f t="shared" si="28"/>
        <v>0</v>
      </c>
      <c r="BJ188" s="16" t="s">
        <v>79</v>
      </c>
      <c r="BK188" s="150">
        <f t="shared" si="29"/>
        <v>0</v>
      </c>
      <c r="BL188" s="16" t="s">
        <v>201</v>
      </c>
      <c r="BM188" s="149" t="s">
        <v>889</v>
      </c>
    </row>
    <row r="189" spans="2:65" s="1" customFormat="1" ht="16.5" customHeight="1">
      <c r="B189" s="136"/>
      <c r="C189" s="137" t="s">
        <v>555</v>
      </c>
      <c r="D189" s="137" t="s">
        <v>197</v>
      </c>
      <c r="E189" s="138" t="s">
        <v>2897</v>
      </c>
      <c r="F189" s="139" t="s">
        <v>2898</v>
      </c>
      <c r="G189" s="140" t="s">
        <v>1131</v>
      </c>
      <c r="H189" s="141">
        <v>1</v>
      </c>
      <c r="I189" s="142"/>
      <c r="J189" s="143">
        <f t="shared" si="20"/>
        <v>0</v>
      </c>
      <c r="K189" s="144"/>
      <c r="L189" s="31"/>
      <c r="M189" s="145" t="s">
        <v>1</v>
      </c>
      <c r="N189" s="146" t="s">
        <v>37</v>
      </c>
      <c r="P189" s="147">
        <f t="shared" si="21"/>
        <v>0</v>
      </c>
      <c r="Q189" s="147">
        <v>0</v>
      </c>
      <c r="R189" s="147">
        <f t="shared" si="22"/>
        <v>0</v>
      </c>
      <c r="S189" s="147">
        <v>0</v>
      </c>
      <c r="T189" s="148">
        <f t="shared" si="23"/>
        <v>0</v>
      </c>
      <c r="AR189" s="149" t="s">
        <v>201</v>
      </c>
      <c r="AT189" s="149" t="s">
        <v>197</v>
      </c>
      <c r="AU189" s="149" t="s">
        <v>79</v>
      </c>
      <c r="AY189" s="16" t="s">
        <v>195</v>
      </c>
      <c r="BE189" s="150">
        <f t="shared" si="24"/>
        <v>0</v>
      </c>
      <c r="BF189" s="150">
        <f t="shared" si="25"/>
        <v>0</v>
      </c>
      <c r="BG189" s="150">
        <f t="shared" si="26"/>
        <v>0</v>
      </c>
      <c r="BH189" s="150">
        <f t="shared" si="27"/>
        <v>0</v>
      </c>
      <c r="BI189" s="150">
        <f t="shared" si="28"/>
        <v>0</v>
      </c>
      <c r="BJ189" s="16" t="s">
        <v>79</v>
      </c>
      <c r="BK189" s="150">
        <f t="shared" si="29"/>
        <v>0</v>
      </c>
      <c r="BL189" s="16" t="s">
        <v>201</v>
      </c>
      <c r="BM189" s="149" t="s">
        <v>898</v>
      </c>
    </row>
    <row r="190" spans="2:65" s="1" customFormat="1" ht="16.5" customHeight="1">
      <c r="B190" s="136"/>
      <c r="C190" s="137" t="s">
        <v>560</v>
      </c>
      <c r="D190" s="137" t="s">
        <v>197</v>
      </c>
      <c r="E190" s="138" t="s">
        <v>2899</v>
      </c>
      <c r="F190" s="139" t="s">
        <v>1606</v>
      </c>
      <c r="G190" s="140" t="s">
        <v>1131</v>
      </c>
      <c r="H190" s="141">
        <v>1</v>
      </c>
      <c r="I190" s="142"/>
      <c r="J190" s="143">
        <f t="shared" si="20"/>
        <v>0</v>
      </c>
      <c r="K190" s="144"/>
      <c r="L190" s="31"/>
      <c r="M190" s="145" t="s">
        <v>1</v>
      </c>
      <c r="N190" s="146" t="s">
        <v>37</v>
      </c>
      <c r="P190" s="147">
        <f t="shared" si="21"/>
        <v>0</v>
      </c>
      <c r="Q190" s="147">
        <v>0</v>
      </c>
      <c r="R190" s="147">
        <f t="shared" si="22"/>
        <v>0</v>
      </c>
      <c r="S190" s="147">
        <v>0</v>
      </c>
      <c r="T190" s="148">
        <f t="shared" si="23"/>
        <v>0</v>
      </c>
      <c r="AR190" s="149" t="s">
        <v>201</v>
      </c>
      <c r="AT190" s="149" t="s">
        <v>197</v>
      </c>
      <c r="AU190" s="149" t="s">
        <v>79</v>
      </c>
      <c r="AY190" s="16" t="s">
        <v>195</v>
      </c>
      <c r="BE190" s="150">
        <f t="shared" si="24"/>
        <v>0</v>
      </c>
      <c r="BF190" s="150">
        <f t="shared" si="25"/>
        <v>0</v>
      </c>
      <c r="BG190" s="150">
        <f t="shared" si="26"/>
        <v>0</v>
      </c>
      <c r="BH190" s="150">
        <f t="shared" si="27"/>
        <v>0</v>
      </c>
      <c r="BI190" s="150">
        <f t="shared" si="28"/>
        <v>0</v>
      </c>
      <c r="BJ190" s="16" t="s">
        <v>79</v>
      </c>
      <c r="BK190" s="150">
        <f t="shared" si="29"/>
        <v>0</v>
      </c>
      <c r="BL190" s="16" t="s">
        <v>201</v>
      </c>
      <c r="BM190" s="149" t="s">
        <v>908</v>
      </c>
    </row>
    <row r="191" spans="2:65" s="1" customFormat="1" ht="16.5" customHeight="1">
      <c r="B191" s="136"/>
      <c r="C191" s="137" t="s">
        <v>565</v>
      </c>
      <c r="D191" s="137" t="s">
        <v>197</v>
      </c>
      <c r="E191" s="138" t="s">
        <v>2900</v>
      </c>
      <c r="F191" s="139" t="s">
        <v>2901</v>
      </c>
      <c r="G191" s="140" t="s">
        <v>1131</v>
      </c>
      <c r="H191" s="141">
        <v>1</v>
      </c>
      <c r="I191" s="142"/>
      <c r="J191" s="143">
        <f t="shared" si="20"/>
        <v>0</v>
      </c>
      <c r="K191" s="144"/>
      <c r="L191" s="31"/>
      <c r="M191" s="145" t="s">
        <v>1</v>
      </c>
      <c r="N191" s="146" t="s">
        <v>37</v>
      </c>
      <c r="P191" s="147">
        <f t="shared" si="21"/>
        <v>0</v>
      </c>
      <c r="Q191" s="147">
        <v>0</v>
      </c>
      <c r="R191" s="147">
        <f t="shared" si="22"/>
        <v>0</v>
      </c>
      <c r="S191" s="147">
        <v>0</v>
      </c>
      <c r="T191" s="148">
        <f t="shared" si="23"/>
        <v>0</v>
      </c>
      <c r="AR191" s="149" t="s">
        <v>201</v>
      </c>
      <c r="AT191" s="149" t="s">
        <v>197</v>
      </c>
      <c r="AU191" s="149" t="s">
        <v>79</v>
      </c>
      <c r="AY191" s="16" t="s">
        <v>195</v>
      </c>
      <c r="BE191" s="150">
        <f t="shared" si="24"/>
        <v>0</v>
      </c>
      <c r="BF191" s="150">
        <f t="shared" si="25"/>
        <v>0</v>
      </c>
      <c r="BG191" s="150">
        <f t="shared" si="26"/>
        <v>0</v>
      </c>
      <c r="BH191" s="150">
        <f t="shared" si="27"/>
        <v>0</v>
      </c>
      <c r="BI191" s="150">
        <f t="shared" si="28"/>
        <v>0</v>
      </c>
      <c r="BJ191" s="16" t="s">
        <v>79</v>
      </c>
      <c r="BK191" s="150">
        <f t="shared" si="29"/>
        <v>0</v>
      </c>
      <c r="BL191" s="16" t="s">
        <v>201</v>
      </c>
      <c r="BM191" s="149" t="s">
        <v>919</v>
      </c>
    </row>
    <row r="192" spans="2:65" s="1" customFormat="1" ht="16.5" customHeight="1">
      <c r="B192" s="136"/>
      <c r="C192" s="137" t="s">
        <v>572</v>
      </c>
      <c r="D192" s="137" t="s">
        <v>197</v>
      </c>
      <c r="E192" s="138" t="s">
        <v>2902</v>
      </c>
      <c r="F192" s="139" t="s">
        <v>2903</v>
      </c>
      <c r="G192" s="140" t="s">
        <v>1131</v>
      </c>
      <c r="H192" s="141">
        <v>1</v>
      </c>
      <c r="I192" s="142"/>
      <c r="J192" s="143">
        <f t="shared" si="20"/>
        <v>0</v>
      </c>
      <c r="K192" s="144"/>
      <c r="L192" s="31"/>
      <c r="M192" s="145" t="s">
        <v>1</v>
      </c>
      <c r="N192" s="146" t="s">
        <v>37</v>
      </c>
      <c r="P192" s="147">
        <f t="shared" si="21"/>
        <v>0</v>
      </c>
      <c r="Q192" s="147">
        <v>0</v>
      </c>
      <c r="R192" s="147">
        <f t="shared" si="22"/>
        <v>0</v>
      </c>
      <c r="S192" s="147">
        <v>0</v>
      </c>
      <c r="T192" s="148">
        <f t="shared" si="23"/>
        <v>0</v>
      </c>
      <c r="AR192" s="149" t="s">
        <v>201</v>
      </c>
      <c r="AT192" s="149" t="s">
        <v>197</v>
      </c>
      <c r="AU192" s="149" t="s">
        <v>79</v>
      </c>
      <c r="AY192" s="16" t="s">
        <v>195</v>
      </c>
      <c r="BE192" s="150">
        <f t="shared" si="24"/>
        <v>0</v>
      </c>
      <c r="BF192" s="150">
        <f t="shared" si="25"/>
        <v>0</v>
      </c>
      <c r="BG192" s="150">
        <f t="shared" si="26"/>
        <v>0</v>
      </c>
      <c r="BH192" s="150">
        <f t="shared" si="27"/>
        <v>0</v>
      </c>
      <c r="BI192" s="150">
        <f t="shared" si="28"/>
        <v>0</v>
      </c>
      <c r="BJ192" s="16" t="s">
        <v>79</v>
      </c>
      <c r="BK192" s="150">
        <f t="shared" si="29"/>
        <v>0</v>
      </c>
      <c r="BL192" s="16" t="s">
        <v>201</v>
      </c>
      <c r="BM192" s="149" t="s">
        <v>929</v>
      </c>
    </row>
    <row r="193" spans="2:65" s="1" customFormat="1" ht="16.5" customHeight="1">
      <c r="B193" s="136"/>
      <c r="C193" s="137" t="s">
        <v>580</v>
      </c>
      <c r="D193" s="137" t="s">
        <v>197</v>
      </c>
      <c r="E193" s="138" t="s">
        <v>2904</v>
      </c>
      <c r="F193" s="139" t="s">
        <v>2905</v>
      </c>
      <c r="G193" s="140" t="s">
        <v>200</v>
      </c>
      <c r="H193" s="141">
        <v>35</v>
      </c>
      <c r="I193" s="142"/>
      <c r="J193" s="143">
        <f t="shared" si="20"/>
        <v>0</v>
      </c>
      <c r="K193" s="144"/>
      <c r="L193" s="31"/>
      <c r="M193" s="145" t="s">
        <v>1</v>
      </c>
      <c r="N193" s="146" t="s">
        <v>37</v>
      </c>
      <c r="P193" s="147">
        <f t="shared" si="21"/>
        <v>0</v>
      </c>
      <c r="Q193" s="147">
        <v>0</v>
      </c>
      <c r="R193" s="147">
        <f t="shared" si="22"/>
        <v>0</v>
      </c>
      <c r="S193" s="147">
        <v>0</v>
      </c>
      <c r="T193" s="148">
        <f t="shared" si="23"/>
        <v>0</v>
      </c>
      <c r="AR193" s="149" t="s">
        <v>201</v>
      </c>
      <c r="AT193" s="149" t="s">
        <v>197</v>
      </c>
      <c r="AU193" s="149" t="s">
        <v>79</v>
      </c>
      <c r="AY193" s="16" t="s">
        <v>195</v>
      </c>
      <c r="BE193" s="150">
        <f t="shared" si="24"/>
        <v>0</v>
      </c>
      <c r="BF193" s="150">
        <f t="shared" si="25"/>
        <v>0</v>
      </c>
      <c r="BG193" s="150">
        <f t="shared" si="26"/>
        <v>0</v>
      </c>
      <c r="BH193" s="150">
        <f t="shared" si="27"/>
        <v>0</v>
      </c>
      <c r="BI193" s="150">
        <f t="shared" si="28"/>
        <v>0</v>
      </c>
      <c r="BJ193" s="16" t="s">
        <v>79</v>
      </c>
      <c r="BK193" s="150">
        <f t="shared" si="29"/>
        <v>0</v>
      </c>
      <c r="BL193" s="16" t="s">
        <v>201</v>
      </c>
      <c r="BM193" s="149" t="s">
        <v>939</v>
      </c>
    </row>
    <row r="194" spans="2:65" s="1" customFormat="1" ht="24.2" customHeight="1">
      <c r="B194" s="136"/>
      <c r="C194" s="137" t="s">
        <v>586</v>
      </c>
      <c r="D194" s="137" t="s">
        <v>197</v>
      </c>
      <c r="E194" s="138" t="s">
        <v>2906</v>
      </c>
      <c r="F194" s="139" t="s">
        <v>2907</v>
      </c>
      <c r="G194" s="140" t="s">
        <v>1131</v>
      </c>
      <c r="H194" s="141">
        <v>1</v>
      </c>
      <c r="I194" s="142"/>
      <c r="J194" s="143">
        <f t="shared" si="20"/>
        <v>0</v>
      </c>
      <c r="K194" s="144"/>
      <c r="L194" s="31"/>
      <c r="M194" s="187" t="s">
        <v>1</v>
      </c>
      <c r="N194" s="188" t="s">
        <v>37</v>
      </c>
      <c r="O194" s="189"/>
      <c r="P194" s="190">
        <f t="shared" si="21"/>
        <v>0</v>
      </c>
      <c r="Q194" s="190">
        <v>0</v>
      </c>
      <c r="R194" s="190">
        <f t="shared" si="22"/>
        <v>0</v>
      </c>
      <c r="S194" s="190">
        <v>0</v>
      </c>
      <c r="T194" s="191">
        <f t="shared" si="23"/>
        <v>0</v>
      </c>
      <c r="AR194" s="149" t="s">
        <v>201</v>
      </c>
      <c r="AT194" s="149" t="s">
        <v>197</v>
      </c>
      <c r="AU194" s="149" t="s">
        <v>79</v>
      </c>
      <c r="AY194" s="16" t="s">
        <v>195</v>
      </c>
      <c r="BE194" s="150">
        <f t="shared" si="24"/>
        <v>0</v>
      </c>
      <c r="BF194" s="150">
        <f t="shared" si="25"/>
        <v>0</v>
      </c>
      <c r="BG194" s="150">
        <f t="shared" si="26"/>
        <v>0</v>
      </c>
      <c r="BH194" s="150">
        <f t="shared" si="27"/>
        <v>0</v>
      </c>
      <c r="BI194" s="150">
        <f t="shared" si="28"/>
        <v>0</v>
      </c>
      <c r="BJ194" s="16" t="s">
        <v>79</v>
      </c>
      <c r="BK194" s="150">
        <f t="shared" si="29"/>
        <v>0</v>
      </c>
      <c r="BL194" s="16" t="s">
        <v>201</v>
      </c>
      <c r="BM194" s="149" t="s">
        <v>951</v>
      </c>
    </row>
    <row r="195" spans="2:12" s="1" customFormat="1" ht="6.95" customHeight="1">
      <c r="B195" s="43"/>
      <c r="C195" s="44"/>
      <c r="D195" s="44"/>
      <c r="E195" s="44"/>
      <c r="F195" s="44"/>
      <c r="G195" s="44"/>
      <c r="H195" s="44"/>
      <c r="I195" s="44"/>
      <c r="J195" s="44"/>
      <c r="K195" s="44"/>
      <c r="L195" s="31"/>
    </row>
  </sheetData>
  <autoFilter ref="C118:K19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64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90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147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7" t="str">
        <f>'Rekapitulace stavby'!K6</f>
        <v>Kanalizace a ČOV v obci Rpety</v>
      </c>
      <c r="F7" s="238"/>
      <c r="G7" s="238"/>
      <c r="H7" s="238"/>
      <c r="L7" s="19"/>
    </row>
    <row r="8" spans="2:12" ht="12.75">
      <c r="B8" s="19"/>
      <c r="D8" s="26" t="s">
        <v>148</v>
      </c>
      <c r="L8" s="19"/>
    </row>
    <row r="9" spans="2:12" ht="16.5" customHeight="1">
      <c r="B9" s="19"/>
      <c r="E9" s="237" t="s">
        <v>149</v>
      </c>
      <c r="F9" s="200"/>
      <c r="G9" s="200"/>
      <c r="H9" s="200"/>
      <c r="L9" s="19"/>
    </row>
    <row r="10" spans="2:12" ht="12" customHeight="1">
      <c r="B10" s="19"/>
      <c r="D10" s="26" t="s">
        <v>150</v>
      </c>
      <c r="L10" s="19"/>
    </row>
    <row r="11" spans="2:12" s="1" customFormat="1" ht="16.5" customHeight="1">
      <c r="B11" s="31"/>
      <c r="E11" s="206" t="s">
        <v>151</v>
      </c>
      <c r="F11" s="239"/>
      <c r="G11" s="239"/>
      <c r="H11" s="239"/>
      <c r="L11" s="31"/>
    </row>
    <row r="12" spans="2:12" s="1" customFormat="1" ht="12" customHeight="1">
      <c r="B12" s="31"/>
      <c r="D12" s="26" t="s">
        <v>152</v>
      </c>
      <c r="L12" s="31"/>
    </row>
    <row r="13" spans="2:12" s="1" customFormat="1" ht="16.5" customHeight="1">
      <c r="B13" s="31"/>
      <c r="E13" s="233" t="s">
        <v>153</v>
      </c>
      <c r="F13" s="239"/>
      <c r="G13" s="239"/>
      <c r="H13" s="239"/>
      <c r="L13" s="31"/>
    </row>
    <row r="14" spans="2:12" s="1" customFormat="1" ht="12">
      <c r="B14" s="31"/>
      <c r="L14" s="31"/>
    </row>
    <row r="15" spans="2:12" s="1" customFormat="1" ht="12" customHeight="1">
      <c r="B15" s="31"/>
      <c r="D15" s="26" t="s">
        <v>18</v>
      </c>
      <c r="F15" s="24" t="s">
        <v>1</v>
      </c>
      <c r="I15" s="26" t="s">
        <v>19</v>
      </c>
      <c r="J15" s="24" t="s">
        <v>1</v>
      </c>
      <c r="L15" s="31"/>
    </row>
    <row r="16" spans="2:12" s="1" customFormat="1" ht="12" customHeight="1">
      <c r="B16" s="31"/>
      <c r="D16" s="26" t="s">
        <v>20</v>
      </c>
      <c r="F16" s="24" t="s">
        <v>21</v>
      </c>
      <c r="I16" s="26" t="s">
        <v>22</v>
      </c>
      <c r="J16" s="51">
        <f>'Rekapitulace stavby'!AN8</f>
        <v>45110</v>
      </c>
      <c r="L16" s="31"/>
    </row>
    <row r="17" spans="2:12" s="1" customFormat="1" ht="10.9" customHeight="1">
      <c r="B17" s="31"/>
      <c r="L17" s="31"/>
    </row>
    <row r="18" spans="2:12" s="1" customFormat="1" ht="12" customHeight="1">
      <c r="B18" s="31"/>
      <c r="D18" s="26" t="s">
        <v>23</v>
      </c>
      <c r="I18" s="26" t="s">
        <v>24</v>
      </c>
      <c r="J18" s="24" t="str">
        <f>IF('Rekapitulace stavby'!AN10="","",'Rekapitulace stavby'!AN10)</f>
        <v/>
      </c>
      <c r="L18" s="31"/>
    </row>
    <row r="19" spans="2:12" s="1" customFormat="1" ht="18" customHeight="1">
      <c r="B19" s="31"/>
      <c r="E19" s="24" t="str">
        <f>IF('Rekapitulace stavby'!E11="","",'Rekapitulace stavby'!E11)</f>
        <v xml:space="preserve"> </v>
      </c>
      <c r="I19" s="26" t="s">
        <v>25</v>
      </c>
      <c r="J19" s="24" t="str">
        <f>IF('Rekapitulace stavby'!AN11="","",'Rekapitulace stavby'!AN11)</f>
        <v/>
      </c>
      <c r="L19" s="31"/>
    </row>
    <row r="20" spans="2:12" s="1" customFormat="1" ht="6.95" customHeight="1">
      <c r="B20" s="31"/>
      <c r="L20" s="31"/>
    </row>
    <row r="21" spans="2:12" s="1" customFormat="1" ht="12" customHeight="1">
      <c r="B21" s="31"/>
      <c r="D21" s="26" t="s">
        <v>26</v>
      </c>
      <c r="I21" s="26" t="s">
        <v>24</v>
      </c>
      <c r="J21" s="27" t="str">
        <f>'Rekapitulace stavby'!AN13</f>
        <v>Vyplň údaj</v>
      </c>
      <c r="L21" s="31"/>
    </row>
    <row r="22" spans="2:12" s="1" customFormat="1" ht="18" customHeight="1">
      <c r="B22" s="31"/>
      <c r="E22" s="240" t="str">
        <f>'Rekapitulace stavby'!E14</f>
        <v>Vyplň údaj</v>
      </c>
      <c r="F22" s="224"/>
      <c r="G22" s="224"/>
      <c r="H22" s="224"/>
      <c r="I22" s="26" t="s">
        <v>25</v>
      </c>
      <c r="J22" s="27" t="str">
        <f>'Rekapitulace stavby'!AN14</f>
        <v>Vyplň údaj</v>
      </c>
      <c r="L22" s="31"/>
    </row>
    <row r="23" spans="2:12" s="1" customFormat="1" ht="6.95" customHeight="1">
      <c r="B23" s="31"/>
      <c r="L23" s="31"/>
    </row>
    <row r="24" spans="2:12" s="1" customFormat="1" ht="12" customHeight="1">
      <c r="B24" s="31"/>
      <c r="D24" s="26" t="s">
        <v>28</v>
      </c>
      <c r="I24" s="26" t="s">
        <v>24</v>
      </c>
      <c r="J24" s="24" t="str">
        <f>IF('Rekapitulace stavby'!AN16="","",'Rekapitulace stavby'!AN16)</f>
        <v/>
      </c>
      <c r="L24" s="31"/>
    </row>
    <row r="25" spans="2:12" s="1" customFormat="1" ht="18" customHeight="1">
      <c r="B25" s="31"/>
      <c r="E25" s="24" t="str">
        <f>IF('Rekapitulace stavby'!E17="","",'Rekapitulace stavby'!E17)</f>
        <v xml:space="preserve"> </v>
      </c>
      <c r="I25" s="26" t="s">
        <v>25</v>
      </c>
      <c r="J25" s="24" t="str">
        <f>IF('Rekapitulace stavby'!AN17="","",'Rekapitulace stavby'!AN17)</f>
        <v/>
      </c>
      <c r="L25" s="31"/>
    </row>
    <row r="26" spans="2:12" s="1" customFormat="1" ht="6.95" customHeight="1">
      <c r="B26" s="31"/>
      <c r="L26" s="31"/>
    </row>
    <row r="27" spans="2:12" s="1" customFormat="1" ht="12" customHeight="1">
      <c r="B27" s="31"/>
      <c r="D27" s="26" t="s">
        <v>30</v>
      </c>
      <c r="I27" s="26" t="s">
        <v>24</v>
      </c>
      <c r="J27" s="24" t="str">
        <f>IF('Rekapitulace stavby'!AN19="","",'Rekapitulace stavby'!AN19)</f>
        <v/>
      </c>
      <c r="L27" s="31"/>
    </row>
    <row r="28" spans="2:12" s="1" customFormat="1" ht="18" customHeight="1">
      <c r="B28" s="31"/>
      <c r="E28" s="24" t="str">
        <f>IF('Rekapitulace stavby'!E20="","",'Rekapitulace stavby'!E20)</f>
        <v xml:space="preserve"> </v>
      </c>
      <c r="I28" s="26" t="s">
        <v>25</v>
      </c>
      <c r="J28" s="24" t="str">
        <f>IF('Rekapitulace stavby'!AN20="","",'Rekapitulace stavby'!AN20)</f>
        <v/>
      </c>
      <c r="L28" s="31"/>
    </row>
    <row r="29" spans="2:12" s="1" customFormat="1" ht="6.95" customHeight="1">
      <c r="B29" s="31"/>
      <c r="L29" s="31"/>
    </row>
    <row r="30" spans="2:12" s="1" customFormat="1" ht="12" customHeight="1">
      <c r="B30" s="31"/>
      <c r="D30" s="26" t="s">
        <v>31</v>
      </c>
      <c r="L30" s="31"/>
    </row>
    <row r="31" spans="2:12" s="7" customFormat="1" ht="16.5" customHeight="1">
      <c r="B31" s="93"/>
      <c r="E31" s="228" t="s">
        <v>1</v>
      </c>
      <c r="F31" s="228"/>
      <c r="G31" s="228"/>
      <c r="H31" s="228"/>
      <c r="L31" s="93"/>
    </row>
    <row r="32" spans="2:12" s="1" customFormat="1" ht="6.95" customHeight="1">
      <c r="B32" s="31"/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25.35" customHeight="1">
      <c r="B34" s="31"/>
      <c r="D34" s="94" t="s">
        <v>32</v>
      </c>
      <c r="J34" s="65">
        <f>ROUND(J145,2)</f>
        <v>0</v>
      </c>
      <c r="L34" s="31"/>
    </row>
    <row r="35" spans="2:12" s="1" customFormat="1" ht="6.95" customHeight="1">
      <c r="B35" s="31"/>
      <c r="D35" s="52"/>
      <c r="E35" s="52"/>
      <c r="F35" s="52"/>
      <c r="G35" s="52"/>
      <c r="H35" s="52"/>
      <c r="I35" s="52"/>
      <c r="J35" s="52"/>
      <c r="K35" s="52"/>
      <c r="L35" s="31"/>
    </row>
    <row r="36" spans="2:12" s="1" customFormat="1" ht="14.45" customHeight="1">
      <c r="B36" s="31"/>
      <c r="F36" s="34" t="s">
        <v>34</v>
      </c>
      <c r="I36" s="34" t="s">
        <v>33</v>
      </c>
      <c r="J36" s="34" t="s">
        <v>35</v>
      </c>
      <c r="L36" s="31"/>
    </row>
    <row r="37" spans="2:12" s="1" customFormat="1" ht="14.45" customHeight="1">
      <c r="B37" s="31"/>
      <c r="D37" s="54" t="s">
        <v>36</v>
      </c>
      <c r="E37" s="26" t="s">
        <v>37</v>
      </c>
      <c r="F37" s="84">
        <f>ROUND((SUM(BE145:BE642)),2)</f>
        <v>0</v>
      </c>
      <c r="I37" s="95">
        <v>0.21</v>
      </c>
      <c r="J37" s="84">
        <f>ROUND(((SUM(BE145:BE642))*I37),2)</f>
        <v>0</v>
      </c>
      <c r="L37" s="31"/>
    </row>
    <row r="38" spans="2:12" s="1" customFormat="1" ht="14.45" customHeight="1">
      <c r="B38" s="31"/>
      <c r="E38" s="26" t="s">
        <v>38</v>
      </c>
      <c r="F38" s="84">
        <f>ROUND((SUM(BF145:BF642)),2)</f>
        <v>0</v>
      </c>
      <c r="I38" s="95">
        <v>0.15</v>
      </c>
      <c r="J38" s="84">
        <f>ROUND(((SUM(BF145:BF642))*I38),2)</f>
        <v>0</v>
      </c>
      <c r="L38" s="31"/>
    </row>
    <row r="39" spans="2:12" s="1" customFormat="1" ht="14.45" customHeight="1" hidden="1">
      <c r="B39" s="31"/>
      <c r="E39" s="26" t="s">
        <v>39</v>
      </c>
      <c r="F39" s="84">
        <f>ROUND((SUM(BG145:BG642)),2)</f>
        <v>0</v>
      </c>
      <c r="I39" s="95">
        <v>0.21</v>
      </c>
      <c r="J39" s="84">
        <f>0</f>
        <v>0</v>
      </c>
      <c r="L39" s="31"/>
    </row>
    <row r="40" spans="2:12" s="1" customFormat="1" ht="14.45" customHeight="1" hidden="1">
      <c r="B40" s="31"/>
      <c r="E40" s="26" t="s">
        <v>40</v>
      </c>
      <c r="F40" s="84">
        <f>ROUND((SUM(BH145:BH642)),2)</f>
        <v>0</v>
      </c>
      <c r="I40" s="95">
        <v>0.15</v>
      </c>
      <c r="J40" s="84">
        <f>0</f>
        <v>0</v>
      </c>
      <c r="L40" s="31"/>
    </row>
    <row r="41" spans="2:12" s="1" customFormat="1" ht="14.45" customHeight="1" hidden="1">
      <c r="B41" s="31"/>
      <c r="E41" s="26" t="s">
        <v>41</v>
      </c>
      <c r="F41" s="84">
        <f>ROUND((SUM(BI145:BI642)),2)</f>
        <v>0</v>
      </c>
      <c r="I41" s="95">
        <v>0</v>
      </c>
      <c r="J41" s="84">
        <f>0</f>
        <v>0</v>
      </c>
      <c r="L41" s="31"/>
    </row>
    <row r="42" spans="2:12" s="1" customFormat="1" ht="6.95" customHeight="1">
      <c r="B42" s="31"/>
      <c r="L42" s="31"/>
    </row>
    <row r="43" spans="2:12" s="1" customFormat="1" ht="25.35" customHeight="1">
      <c r="B43" s="31"/>
      <c r="C43" s="96"/>
      <c r="D43" s="97" t="s">
        <v>42</v>
      </c>
      <c r="E43" s="56"/>
      <c r="F43" s="56"/>
      <c r="G43" s="98" t="s">
        <v>43</v>
      </c>
      <c r="H43" s="99" t="s">
        <v>44</v>
      </c>
      <c r="I43" s="56"/>
      <c r="J43" s="100">
        <f>SUM(J34:J41)</f>
        <v>0</v>
      </c>
      <c r="K43" s="101"/>
      <c r="L43" s="31"/>
    </row>
    <row r="44" spans="2:12" s="1" customFormat="1" ht="14.45" customHeight="1">
      <c r="B44" s="31"/>
      <c r="L44" s="31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47</v>
      </c>
      <c r="E61" s="33"/>
      <c r="F61" s="102" t="s">
        <v>48</v>
      </c>
      <c r="G61" s="42" t="s">
        <v>47</v>
      </c>
      <c r="H61" s="33"/>
      <c r="I61" s="33"/>
      <c r="J61" s="103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47</v>
      </c>
      <c r="E76" s="33"/>
      <c r="F76" s="102" t="s">
        <v>48</v>
      </c>
      <c r="G76" s="42" t="s">
        <v>47</v>
      </c>
      <c r="H76" s="33"/>
      <c r="I76" s="33"/>
      <c r="J76" s="103" t="s">
        <v>48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154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7" t="str">
        <f>E7</f>
        <v>Kanalizace a ČOV v obci Rpety</v>
      </c>
      <c r="F85" s="238"/>
      <c r="G85" s="238"/>
      <c r="H85" s="238"/>
      <c r="L85" s="31"/>
    </row>
    <row r="86" spans="2:12" ht="12" customHeight="1">
      <c r="B86" s="19"/>
      <c r="C86" s="26" t="s">
        <v>148</v>
      </c>
      <c r="L86" s="19"/>
    </row>
    <row r="87" spans="2:12" ht="16.5" customHeight="1">
      <c r="B87" s="19"/>
      <c r="E87" s="237" t="s">
        <v>149</v>
      </c>
      <c r="F87" s="200"/>
      <c r="G87" s="200"/>
      <c r="H87" s="200"/>
      <c r="L87" s="19"/>
    </row>
    <row r="88" spans="2:12" ht="12" customHeight="1">
      <c r="B88" s="19"/>
      <c r="C88" s="26" t="s">
        <v>150</v>
      </c>
      <c r="L88" s="19"/>
    </row>
    <row r="89" spans="2:12" s="1" customFormat="1" ht="16.5" customHeight="1">
      <c r="B89" s="31"/>
      <c r="E89" s="206" t="s">
        <v>151</v>
      </c>
      <c r="F89" s="239"/>
      <c r="G89" s="239"/>
      <c r="H89" s="239"/>
      <c r="L89" s="31"/>
    </row>
    <row r="90" spans="2:12" s="1" customFormat="1" ht="12" customHeight="1">
      <c r="B90" s="31"/>
      <c r="C90" s="26" t="s">
        <v>152</v>
      </c>
      <c r="L90" s="31"/>
    </row>
    <row r="91" spans="2:12" s="1" customFormat="1" ht="16.5" customHeight="1">
      <c r="B91" s="31"/>
      <c r="E91" s="233" t="str">
        <f>E13</f>
        <v>01.1.1 - SO 01.1 Stavební část</v>
      </c>
      <c r="F91" s="239"/>
      <c r="G91" s="239"/>
      <c r="H91" s="239"/>
      <c r="L91" s="31"/>
    </row>
    <row r="92" spans="2:12" s="1" customFormat="1" ht="6.95" customHeight="1">
      <c r="B92" s="31"/>
      <c r="L92" s="31"/>
    </row>
    <row r="93" spans="2:12" s="1" customFormat="1" ht="12" customHeight="1">
      <c r="B93" s="31"/>
      <c r="C93" s="26" t="s">
        <v>20</v>
      </c>
      <c r="F93" s="24" t="str">
        <f>F16</f>
        <v xml:space="preserve"> </v>
      </c>
      <c r="I93" s="26" t="s">
        <v>22</v>
      </c>
      <c r="J93" s="51">
        <f>IF(J16="","",J16)</f>
        <v>45110</v>
      </c>
      <c r="L93" s="31"/>
    </row>
    <row r="94" spans="2:12" s="1" customFormat="1" ht="6.95" customHeight="1">
      <c r="B94" s="31"/>
      <c r="L94" s="31"/>
    </row>
    <row r="95" spans="2:12" s="1" customFormat="1" ht="15.2" customHeight="1">
      <c r="B95" s="31"/>
      <c r="C95" s="26" t="s">
        <v>23</v>
      </c>
      <c r="F95" s="24" t="str">
        <f>E19</f>
        <v xml:space="preserve"> </v>
      </c>
      <c r="I95" s="26" t="s">
        <v>28</v>
      </c>
      <c r="J95" s="29" t="str">
        <f>E25</f>
        <v xml:space="preserve"> </v>
      </c>
      <c r="L95" s="31"/>
    </row>
    <row r="96" spans="2:12" s="1" customFormat="1" ht="15.2" customHeight="1">
      <c r="B96" s="31"/>
      <c r="C96" s="26" t="s">
        <v>26</v>
      </c>
      <c r="F96" s="24" t="str">
        <f>IF(E22="","",E22)</f>
        <v>Vyplň údaj</v>
      </c>
      <c r="I96" s="26" t="s">
        <v>30</v>
      </c>
      <c r="J96" s="29" t="str">
        <f>E28</f>
        <v xml:space="preserve"> </v>
      </c>
      <c r="L96" s="31"/>
    </row>
    <row r="97" spans="2:12" s="1" customFormat="1" ht="10.35" customHeight="1">
      <c r="B97" s="31"/>
      <c r="L97" s="31"/>
    </row>
    <row r="98" spans="2:12" s="1" customFormat="1" ht="29.25" customHeight="1">
      <c r="B98" s="31"/>
      <c r="C98" s="104" t="s">
        <v>155</v>
      </c>
      <c r="D98" s="96"/>
      <c r="E98" s="96"/>
      <c r="F98" s="96"/>
      <c r="G98" s="96"/>
      <c r="H98" s="96"/>
      <c r="I98" s="96"/>
      <c r="J98" s="105" t="s">
        <v>156</v>
      </c>
      <c r="K98" s="96"/>
      <c r="L98" s="31"/>
    </row>
    <row r="99" spans="2:12" s="1" customFormat="1" ht="10.35" customHeight="1">
      <c r="B99" s="31"/>
      <c r="L99" s="31"/>
    </row>
    <row r="100" spans="2:47" s="1" customFormat="1" ht="22.9" customHeight="1">
      <c r="B100" s="31"/>
      <c r="C100" s="106" t="s">
        <v>157</v>
      </c>
      <c r="J100" s="65">
        <f>J145</f>
        <v>0</v>
      </c>
      <c r="L100" s="31"/>
      <c r="AU100" s="16" t="s">
        <v>158</v>
      </c>
    </row>
    <row r="101" spans="2:12" s="8" customFormat="1" ht="24.95" customHeight="1">
      <c r="B101" s="107"/>
      <c r="D101" s="108" t="s">
        <v>159</v>
      </c>
      <c r="E101" s="109"/>
      <c r="F101" s="109"/>
      <c r="G101" s="109"/>
      <c r="H101" s="109"/>
      <c r="I101" s="109"/>
      <c r="J101" s="110">
        <f>J146</f>
        <v>0</v>
      </c>
      <c r="L101" s="107"/>
    </row>
    <row r="102" spans="2:12" s="9" customFormat="1" ht="19.9" customHeight="1">
      <c r="B102" s="111"/>
      <c r="D102" s="112" t="s">
        <v>160</v>
      </c>
      <c r="E102" s="113"/>
      <c r="F102" s="113"/>
      <c r="G102" s="113"/>
      <c r="H102" s="113"/>
      <c r="I102" s="113"/>
      <c r="J102" s="114">
        <f>J147</f>
        <v>0</v>
      </c>
      <c r="L102" s="111"/>
    </row>
    <row r="103" spans="2:12" s="9" customFormat="1" ht="19.9" customHeight="1">
      <c r="B103" s="111"/>
      <c r="D103" s="112" t="s">
        <v>161</v>
      </c>
      <c r="E103" s="113"/>
      <c r="F103" s="113"/>
      <c r="G103" s="113"/>
      <c r="H103" s="113"/>
      <c r="I103" s="113"/>
      <c r="J103" s="114">
        <f>J243</f>
        <v>0</v>
      </c>
      <c r="L103" s="111"/>
    </row>
    <row r="104" spans="2:12" s="9" customFormat="1" ht="19.9" customHeight="1">
      <c r="B104" s="111"/>
      <c r="D104" s="112" t="s">
        <v>162</v>
      </c>
      <c r="E104" s="113"/>
      <c r="F104" s="113"/>
      <c r="G104" s="113"/>
      <c r="H104" s="113"/>
      <c r="I104" s="113"/>
      <c r="J104" s="114">
        <f>J264</f>
        <v>0</v>
      </c>
      <c r="L104" s="111"/>
    </row>
    <row r="105" spans="2:12" s="9" customFormat="1" ht="19.9" customHeight="1">
      <c r="B105" s="111"/>
      <c r="D105" s="112" t="s">
        <v>163</v>
      </c>
      <c r="E105" s="113"/>
      <c r="F105" s="113"/>
      <c r="G105" s="113"/>
      <c r="H105" s="113"/>
      <c r="I105" s="113"/>
      <c r="J105" s="114">
        <f>J301</f>
        <v>0</v>
      </c>
      <c r="L105" s="111"/>
    </row>
    <row r="106" spans="2:12" s="9" customFormat="1" ht="19.9" customHeight="1">
      <c r="B106" s="111"/>
      <c r="D106" s="112" t="s">
        <v>164</v>
      </c>
      <c r="E106" s="113"/>
      <c r="F106" s="113"/>
      <c r="G106" s="113"/>
      <c r="H106" s="113"/>
      <c r="I106" s="113"/>
      <c r="J106" s="114">
        <f>J312</f>
        <v>0</v>
      </c>
      <c r="L106" s="111"/>
    </row>
    <row r="107" spans="2:12" s="9" customFormat="1" ht="19.9" customHeight="1">
      <c r="B107" s="111"/>
      <c r="D107" s="112" t="s">
        <v>165</v>
      </c>
      <c r="E107" s="113"/>
      <c r="F107" s="113"/>
      <c r="G107" s="113"/>
      <c r="H107" s="113"/>
      <c r="I107" s="113"/>
      <c r="J107" s="114">
        <f>J345</f>
        <v>0</v>
      </c>
      <c r="L107" s="111"/>
    </row>
    <row r="108" spans="2:12" s="9" customFormat="1" ht="19.9" customHeight="1">
      <c r="B108" s="111"/>
      <c r="D108" s="112" t="s">
        <v>166</v>
      </c>
      <c r="E108" s="113"/>
      <c r="F108" s="113"/>
      <c r="G108" s="113"/>
      <c r="H108" s="113"/>
      <c r="I108" s="113"/>
      <c r="J108" s="114">
        <f>J351</f>
        <v>0</v>
      </c>
      <c r="L108" s="111"/>
    </row>
    <row r="109" spans="2:12" s="9" customFormat="1" ht="19.9" customHeight="1">
      <c r="B109" s="111"/>
      <c r="D109" s="112" t="s">
        <v>167</v>
      </c>
      <c r="E109" s="113"/>
      <c r="F109" s="113"/>
      <c r="G109" s="113"/>
      <c r="H109" s="113"/>
      <c r="I109" s="113"/>
      <c r="J109" s="114">
        <f>J384</f>
        <v>0</v>
      </c>
      <c r="L109" s="111"/>
    </row>
    <row r="110" spans="2:12" s="8" customFormat="1" ht="24.95" customHeight="1">
      <c r="B110" s="107"/>
      <c r="D110" s="108" t="s">
        <v>168</v>
      </c>
      <c r="E110" s="109"/>
      <c r="F110" s="109"/>
      <c r="G110" s="109"/>
      <c r="H110" s="109"/>
      <c r="I110" s="109"/>
      <c r="J110" s="110">
        <f>J386</f>
        <v>0</v>
      </c>
      <c r="L110" s="107"/>
    </row>
    <row r="111" spans="2:12" s="9" customFormat="1" ht="19.9" customHeight="1">
      <c r="B111" s="111"/>
      <c r="D111" s="112" t="s">
        <v>169</v>
      </c>
      <c r="E111" s="113"/>
      <c r="F111" s="113"/>
      <c r="G111" s="113"/>
      <c r="H111" s="113"/>
      <c r="I111" s="113"/>
      <c r="J111" s="114">
        <f>J387</f>
        <v>0</v>
      </c>
      <c r="L111" s="111"/>
    </row>
    <row r="112" spans="2:12" s="9" customFormat="1" ht="19.9" customHeight="1">
      <c r="B112" s="111"/>
      <c r="D112" s="112" t="s">
        <v>170</v>
      </c>
      <c r="E112" s="113"/>
      <c r="F112" s="113"/>
      <c r="G112" s="113"/>
      <c r="H112" s="113"/>
      <c r="I112" s="113"/>
      <c r="J112" s="114">
        <f>J402</f>
        <v>0</v>
      </c>
      <c r="L112" s="111"/>
    </row>
    <row r="113" spans="2:12" s="9" customFormat="1" ht="19.9" customHeight="1">
      <c r="B113" s="111"/>
      <c r="D113" s="112" t="s">
        <v>171</v>
      </c>
      <c r="E113" s="113"/>
      <c r="F113" s="113"/>
      <c r="G113" s="113"/>
      <c r="H113" s="113"/>
      <c r="I113" s="113"/>
      <c r="J113" s="114">
        <f>J431</f>
        <v>0</v>
      </c>
      <c r="L113" s="111"/>
    </row>
    <row r="114" spans="2:12" s="9" customFormat="1" ht="19.9" customHeight="1">
      <c r="B114" s="111"/>
      <c r="D114" s="112" t="s">
        <v>172</v>
      </c>
      <c r="E114" s="113"/>
      <c r="F114" s="113"/>
      <c r="G114" s="113"/>
      <c r="H114" s="113"/>
      <c r="I114" s="113"/>
      <c r="J114" s="114">
        <f>J464</f>
        <v>0</v>
      </c>
      <c r="L114" s="111"/>
    </row>
    <row r="115" spans="2:12" s="9" customFormat="1" ht="19.9" customHeight="1">
      <c r="B115" s="111"/>
      <c r="D115" s="112" t="s">
        <v>173</v>
      </c>
      <c r="E115" s="113"/>
      <c r="F115" s="113"/>
      <c r="G115" s="113"/>
      <c r="H115" s="113"/>
      <c r="I115" s="113"/>
      <c r="J115" s="114">
        <f>J494</f>
        <v>0</v>
      </c>
      <c r="L115" s="111"/>
    </row>
    <row r="116" spans="2:12" s="9" customFormat="1" ht="19.9" customHeight="1">
      <c r="B116" s="111"/>
      <c r="D116" s="112" t="s">
        <v>174</v>
      </c>
      <c r="E116" s="113"/>
      <c r="F116" s="113"/>
      <c r="G116" s="113"/>
      <c r="H116" s="113"/>
      <c r="I116" s="113"/>
      <c r="J116" s="114">
        <f>J500</f>
        <v>0</v>
      </c>
      <c r="L116" s="111"/>
    </row>
    <row r="117" spans="2:12" s="9" customFormat="1" ht="19.9" customHeight="1">
      <c r="B117" s="111"/>
      <c r="D117" s="112" t="s">
        <v>175</v>
      </c>
      <c r="E117" s="113"/>
      <c r="F117" s="113"/>
      <c r="G117" s="113"/>
      <c r="H117" s="113"/>
      <c r="I117" s="113"/>
      <c r="J117" s="114">
        <f>J549</f>
        <v>0</v>
      </c>
      <c r="L117" s="111"/>
    </row>
    <row r="118" spans="2:12" s="9" customFormat="1" ht="19.9" customHeight="1">
      <c r="B118" s="111"/>
      <c r="D118" s="112" t="s">
        <v>176</v>
      </c>
      <c r="E118" s="113"/>
      <c r="F118" s="113"/>
      <c r="G118" s="113"/>
      <c r="H118" s="113"/>
      <c r="I118" s="113"/>
      <c r="J118" s="114">
        <f>J579</f>
        <v>0</v>
      </c>
      <c r="L118" s="111"/>
    </row>
    <row r="119" spans="2:12" s="9" customFormat="1" ht="19.9" customHeight="1">
      <c r="B119" s="111"/>
      <c r="D119" s="112" t="s">
        <v>177</v>
      </c>
      <c r="E119" s="113"/>
      <c r="F119" s="113"/>
      <c r="G119" s="113"/>
      <c r="H119" s="113"/>
      <c r="I119" s="113"/>
      <c r="J119" s="114">
        <f>J605</f>
        <v>0</v>
      </c>
      <c r="L119" s="111"/>
    </row>
    <row r="120" spans="2:12" s="9" customFormat="1" ht="19.9" customHeight="1">
      <c r="B120" s="111"/>
      <c r="D120" s="112" t="s">
        <v>178</v>
      </c>
      <c r="E120" s="113"/>
      <c r="F120" s="113"/>
      <c r="G120" s="113"/>
      <c r="H120" s="113"/>
      <c r="I120" s="113"/>
      <c r="J120" s="114">
        <f>J617</f>
        <v>0</v>
      </c>
      <c r="L120" s="111"/>
    </row>
    <row r="121" spans="2:12" s="9" customFormat="1" ht="19.9" customHeight="1">
      <c r="B121" s="111"/>
      <c r="D121" s="112" t="s">
        <v>179</v>
      </c>
      <c r="E121" s="113"/>
      <c r="F121" s="113"/>
      <c r="G121" s="113"/>
      <c r="H121" s="113"/>
      <c r="I121" s="113"/>
      <c r="J121" s="114">
        <f>J626</f>
        <v>0</v>
      </c>
      <c r="L121" s="111"/>
    </row>
    <row r="122" spans="2:12" s="1" customFormat="1" ht="21.75" customHeight="1">
      <c r="B122" s="31"/>
      <c r="L122" s="31"/>
    </row>
    <row r="123" spans="2:12" s="1" customFormat="1" ht="6.95" customHeight="1">
      <c r="B123" s="43"/>
      <c r="C123" s="44"/>
      <c r="D123" s="44"/>
      <c r="E123" s="44"/>
      <c r="F123" s="44"/>
      <c r="G123" s="44"/>
      <c r="H123" s="44"/>
      <c r="I123" s="44"/>
      <c r="J123" s="44"/>
      <c r="K123" s="44"/>
      <c r="L123" s="31"/>
    </row>
    <row r="127" spans="2:12" s="1" customFormat="1" ht="6.95" customHeight="1"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31"/>
    </row>
    <row r="128" spans="2:12" s="1" customFormat="1" ht="24.95" customHeight="1">
      <c r="B128" s="31"/>
      <c r="C128" s="20" t="s">
        <v>180</v>
      </c>
      <c r="L128" s="31"/>
    </row>
    <row r="129" spans="2:12" s="1" customFormat="1" ht="6.95" customHeight="1">
      <c r="B129" s="31"/>
      <c r="L129" s="31"/>
    </row>
    <row r="130" spans="2:12" s="1" customFormat="1" ht="12" customHeight="1">
      <c r="B130" s="31"/>
      <c r="C130" s="26" t="s">
        <v>16</v>
      </c>
      <c r="L130" s="31"/>
    </row>
    <row r="131" spans="2:12" s="1" customFormat="1" ht="16.5" customHeight="1">
      <c r="B131" s="31"/>
      <c r="E131" s="237" t="str">
        <f>E7</f>
        <v>Kanalizace a ČOV v obci Rpety</v>
      </c>
      <c r="F131" s="238"/>
      <c r="G131" s="238"/>
      <c r="H131" s="238"/>
      <c r="L131" s="31"/>
    </row>
    <row r="132" spans="2:12" ht="12" customHeight="1">
      <c r="B132" s="19"/>
      <c r="C132" s="26" t="s">
        <v>148</v>
      </c>
      <c r="L132" s="19"/>
    </row>
    <row r="133" spans="2:12" ht="16.5" customHeight="1">
      <c r="B133" s="19"/>
      <c r="E133" s="237" t="s">
        <v>149</v>
      </c>
      <c r="F133" s="200"/>
      <c r="G133" s="200"/>
      <c r="H133" s="200"/>
      <c r="L133" s="19"/>
    </row>
    <row r="134" spans="2:12" ht="12" customHeight="1">
      <c r="B134" s="19"/>
      <c r="C134" s="26" t="s">
        <v>150</v>
      </c>
      <c r="L134" s="19"/>
    </row>
    <row r="135" spans="2:12" s="1" customFormat="1" ht="16.5" customHeight="1">
      <c r="B135" s="31"/>
      <c r="E135" s="206" t="s">
        <v>151</v>
      </c>
      <c r="F135" s="239"/>
      <c r="G135" s="239"/>
      <c r="H135" s="239"/>
      <c r="L135" s="31"/>
    </row>
    <row r="136" spans="2:12" s="1" customFormat="1" ht="12" customHeight="1">
      <c r="B136" s="31"/>
      <c r="C136" s="26" t="s">
        <v>152</v>
      </c>
      <c r="L136" s="31"/>
    </row>
    <row r="137" spans="2:12" s="1" customFormat="1" ht="16.5" customHeight="1">
      <c r="B137" s="31"/>
      <c r="E137" s="233" t="str">
        <f>E13</f>
        <v>01.1.1 - SO 01.1 Stavební část</v>
      </c>
      <c r="F137" s="239"/>
      <c r="G137" s="239"/>
      <c r="H137" s="239"/>
      <c r="L137" s="31"/>
    </row>
    <row r="138" spans="2:12" s="1" customFormat="1" ht="6.95" customHeight="1">
      <c r="B138" s="31"/>
      <c r="L138" s="31"/>
    </row>
    <row r="139" spans="2:12" s="1" customFormat="1" ht="12" customHeight="1">
      <c r="B139" s="31"/>
      <c r="C139" s="26" t="s">
        <v>20</v>
      </c>
      <c r="F139" s="24" t="str">
        <f>F16</f>
        <v xml:space="preserve"> </v>
      </c>
      <c r="I139" s="26" t="s">
        <v>22</v>
      </c>
      <c r="J139" s="51">
        <f>IF(J16="","",J16)</f>
        <v>45110</v>
      </c>
      <c r="L139" s="31"/>
    </row>
    <row r="140" spans="2:12" s="1" customFormat="1" ht="6.95" customHeight="1">
      <c r="B140" s="31"/>
      <c r="L140" s="31"/>
    </row>
    <row r="141" spans="2:12" s="1" customFormat="1" ht="15.2" customHeight="1">
      <c r="B141" s="31"/>
      <c r="C141" s="26" t="s">
        <v>23</v>
      </c>
      <c r="F141" s="24" t="str">
        <f>E19</f>
        <v xml:space="preserve"> </v>
      </c>
      <c r="I141" s="26" t="s">
        <v>28</v>
      </c>
      <c r="J141" s="29" t="str">
        <f>E25</f>
        <v xml:space="preserve"> </v>
      </c>
      <c r="L141" s="31"/>
    </row>
    <row r="142" spans="2:12" s="1" customFormat="1" ht="15.2" customHeight="1">
      <c r="B142" s="31"/>
      <c r="C142" s="26" t="s">
        <v>26</v>
      </c>
      <c r="F142" s="24" t="str">
        <f>IF(E22="","",E22)</f>
        <v>Vyplň údaj</v>
      </c>
      <c r="I142" s="26" t="s">
        <v>30</v>
      </c>
      <c r="J142" s="29" t="str">
        <f>E28</f>
        <v xml:space="preserve"> </v>
      </c>
      <c r="L142" s="31"/>
    </row>
    <row r="143" spans="2:12" s="1" customFormat="1" ht="10.35" customHeight="1">
      <c r="B143" s="31"/>
      <c r="L143" s="31"/>
    </row>
    <row r="144" spans="2:20" s="10" customFormat="1" ht="29.25" customHeight="1">
      <c r="B144" s="115"/>
      <c r="C144" s="116" t="s">
        <v>181</v>
      </c>
      <c r="D144" s="117" t="s">
        <v>57</v>
      </c>
      <c r="E144" s="117" t="s">
        <v>53</v>
      </c>
      <c r="F144" s="117" t="s">
        <v>54</v>
      </c>
      <c r="G144" s="117" t="s">
        <v>182</v>
      </c>
      <c r="H144" s="117" t="s">
        <v>183</v>
      </c>
      <c r="I144" s="117" t="s">
        <v>184</v>
      </c>
      <c r="J144" s="118" t="s">
        <v>156</v>
      </c>
      <c r="K144" s="119" t="s">
        <v>185</v>
      </c>
      <c r="L144" s="115"/>
      <c r="M144" s="58" t="s">
        <v>1</v>
      </c>
      <c r="N144" s="59" t="s">
        <v>36</v>
      </c>
      <c r="O144" s="59" t="s">
        <v>186</v>
      </c>
      <c r="P144" s="59" t="s">
        <v>187</v>
      </c>
      <c r="Q144" s="59" t="s">
        <v>188</v>
      </c>
      <c r="R144" s="59" t="s">
        <v>189</v>
      </c>
      <c r="S144" s="59" t="s">
        <v>190</v>
      </c>
      <c r="T144" s="60" t="s">
        <v>191</v>
      </c>
    </row>
    <row r="145" spans="2:63" s="1" customFormat="1" ht="22.9" customHeight="1">
      <c r="B145" s="31"/>
      <c r="C145" s="63" t="s">
        <v>192</v>
      </c>
      <c r="J145" s="120">
        <f>BK145</f>
        <v>0</v>
      </c>
      <c r="L145" s="31"/>
      <c r="M145" s="61"/>
      <c r="N145" s="52"/>
      <c r="O145" s="52"/>
      <c r="P145" s="121">
        <f>P146+P386</f>
        <v>0</v>
      </c>
      <c r="Q145" s="52"/>
      <c r="R145" s="121">
        <f>R146+R386</f>
        <v>821.77381193</v>
      </c>
      <c r="S145" s="52"/>
      <c r="T145" s="122">
        <f>T146+T386</f>
        <v>0</v>
      </c>
      <c r="AT145" s="16" t="s">
        <v>71</v>
      </c>
      <c r="AU145" s="16" t="s">
        <v>158</v>
      </c>
      <c r="BK145" s="123">
        <f>BK146+BK386</f>
        <v>0</v>
      </c>
    </row>
    <row r="146" spans="2:63" s="11" customFormat="1" ht="25.9" customHeight="1">
      <c r="B146" s="124"/>
      <c r="D146" s="125" t="s">
        <v>71</v>
      </c>
      <c r="E146" s="126" t="s">
        <v>193</v>
      </c>
      <c r="F146" s="126" t="s">
        <v>194</v>
      </c>
      <c r="I146" s="127"/>
      <c r="J146" s="128">
        <f>BK146</f>
        <v>0</v>
      </c>
      <c r="L146" s="124"/>
      <c r="M146" s="129"/>
      <c r="P146" s="130">
        <f>P147+P243+P264+P301+P312+P345+P351+P384</f>
        <v>0</v>
      </c>
      <c r="R146" s="130">
        <f>R147+R243+R264+R301+R312+R345+R351+R384</f>
        <v>803.85296962</v>
      </c>
      <c r="T146" s="131">
        <f>T147+T243+T264+T301+T312+T345+T351+T384</f>
        <v>0</v>
      </c>
      <c r="AR146" s="125" t="s">
        <v>79</v>
      </c>
      <c r="AT146" s="132" t="s">
        <v>71</v>
      </c>
      <c r="AU146" s="132" t="s">
        <v>72</v>
      </c>
      <c r="AY146" s="125" t="s">
        <v>195</v>
      </c>
      <c r="BK146" s="133">
        <f>BK147+BK243+BK264+BK301+BK312+BK345+BK351+BK384</f>
        <v>0</v>
      </c>
    </row>
    <row r="147" spans="2:63" s="11" customFormat="1" ht="22.9" customHeight="1">
      <c r="B147" s="124"/>
      <c r="D147" s="125" t="s">
        <v>71</v>
      </c>
      <c r="E147" s="134" t="s">
        <v>79</v>
      </c>
      <c r="F147" s="134" t="s">
        <v>196</v>
      </c>
      <c r="I147" s="127"/>
      <c r="J147" s="135">
        <f>BK147</f>
        <v>0</v>
      </c>
      <c r="L147" s="124"/>
      <c r="M147" s="129"/>
      <c r="P147" s="130">
        <f>SUM(P148:P242)</f>
        <v>0</v>
      </c>
      <c r="R147" s="130">
        <f>SUM(R148:R242)</f>
        <v>56.167978739999995</v>
      </c>
      <c r="T147" s="131">
        <f>SUM(T148:T242)</f>
        <v>0</v>
      </c>
      <c r="AR147" s="125" t="s">
        <v>79</v>
      </c>
      <c r="AT147" s="132" t="s">
        <v>71</v>
      </c>
      <c r="AU147" s="132" t="s">
        <v>79</v>
      </c>
      <c r="AY147" s="125" t="s">
        <v>195</v>
      </c>
      <c r="BK147" s="133">
        <f>SUM(BK148:BK242)</f>
        <v>0</v>
      </c>
    </row>
    <row r="148" spans="2:65" s="1" customFormat="1" ht="24.2" customHeight="1">
      <c r="B148" s="136"/>
      <c r="C148" s="137" t="s">
        <v>79</v>
      </c>
      <c r="D148" s="137" t="s">
        <v>197</v>
      </c>
      <c r="E148" s="138" t="s">
        <v>198</v>
      </c>
      <c r="F148" s="139" t="s">
        <v>199</v>
      </c>
      <c r="G148" s="140" t="s">
        <v>200</v>
      </c>
      <c r="H148" s="141">
        <v>480</v>
      </c>
      <c r="I148" s="142"/>
      <c r="J148" s="143">
        <f>ROUND(I148*H148,2)</f>
        <v>0</v>
      </c>
      <c r="K148" s="144"/>
      <c r="L148" s="31"/>
      <c r="M148" s="145" t="s">
        <v>1</v>
      </c>
      <c r="N148" s="146" t="s">
        <v>37</v>
      </c>
      <c r="P148" s="147">
        <f>O148*H148</f>
        <v>0</v>
      </c>
      <c r="Q148" s="147">
        <v>3E-05</v>
      </c>
      <c r="R148" s="147">
        <f>Q148*H148</f>
        <v>0.0144</v>
      </c>
      <c r="S148" s="147">
        <v>0</v>
      </c>
      <c r="T148" s="148">
        <f>S148*H148</f>
        <v>0</v>
      </c>
      <c r="AR148" s="149" t="s">
        <v>201</v>
      </c>
      <c r="AT148" s="149" t="s">
        <v>197</v>
      </c>
      <c r="AU148" s="149" t="s">
        <v>81</v>
      </c>
      <c r="AY148" s="16" t="s">
        <v>195</v>
      </c>
      <c r="BE148" s="150">
        <f>IF(N148="základní",J148,0)</f>
        <v>0</v>
      </c>
      <c r="BF148" s="150">
        <f>IF(N148="snížená",J148,0)</f>
        <v>0</v>
      </c>
      <c r="BG148" s="150">
        <f>IF(N148="zákl. přenesená",J148,0)</f>
        <v>0</v>
      </c>
      <c r="BH148" s="150">
        <f>IF(N148="sníž. přenesená",J148,0)</f>
        <v>0</v>
      </c>
      <c r="BI148" s="150">
        <f>IF(N148="nulová",J148,0)</f>
        <v>0</v>
      </c>
      <c r="BJ148" s="16" t="s">
        <v>79</v>
      </c>
      <c r="BK148" s="150">
        <f>ROUND(I148*H148,2)</f>
        <v>0</v>
      </c>
      <c r="BL148" s="16" t="s">
        <v>201</v>
      </c>
      <c r="BM148" s="149" t="s">
        <v>202</v>
      </c>
    </row>
    <row r="149" spans="2:51" s="12" customFormat="1" ht="12">
      <c r="B149" s="151"/>
      <c r="D149" s="152" t="s">
        <v>203</v>
      </c>
      <c r="E149" s="153" t="s">
        <v>1</v>
      </c>
      <c r="F149" s="154" t="s">
        <v>204</v>
      </c>
      <c r="H149" s="155">
        <v>480</v>
      </c>
      <c r="I149" s="156"/>
      <c r="L149" s="151"/>
      <c r="M149" s="157"/>
      <c r="T149" s="158"/>
      <c r="AT149" s="153" t="s">
        <v>203</v>
      </c>
      <c r="AU149" s="153" t="s">
        <v>81</v>
      </c>
      <c r="AV149" s="12" t="s">
        <v>81</v>
      </c>
      <c r="AW149" s="12" t="s">
        <v>29</v>
      </c>
      <c r="AX149" s="12" t="s">
        <v>72</v>
      </c>
      <c r="AY149" s="153" t="s">
        <v>195</v>
      </c>
    </row>
    <row r="150" spans="2:51" s="13" customFormat="1" ht="12">
      <c r="B150" s="159"/>
      <c r="D150" s="152" t="s">
        <v>203</v>
      </c>
      <c r="E150" s="160" t="s">
        <v>1</v>
      </c>
      <c r="F150" s="161" t="s">
        <v>205</v>
      </c>
      <c r="H150" s="162">
        <v>480</v>
      </c>
      <c r="I150" s="163"/>
      <c r="L150" s="159"/>
      <c r="M150" s="164"/>
      <c r="T150" s="165"/>
      <c r="AT150" s="160" t="s">
        <v>203</v>
      </c>
      <c r="AU150" s="160" t="s">
        <v>81</v>
      </c>
      <c r="AV150" s="13" t="s">
        <v>201</v>
      </c>
      <c r="AW150" s="13" t="s">
        <v>29</v>
      </c>
      <c r="AX150" s="13" t="s">
        <v>79</v>
      </c>
      <c r="AY150" s="160" t="s">
        <v>195</v>
      </c>
    </row>
    <row r="151" spans="2:65" s="1" customFormat="1" ht="24.2" customHeight="1">
      <c r="B151" s="136"/>
      <c r="C151" s="137" t="s">
        <v>81</v>
      </c>
      <c r="D151" s="137" t="s">
        <v>197</v>
      </c>
      <c r="E151" s="138" t="s">
        <v>206</v>
      </c>
      <c r="F151" s="139" t="s">
        <v>207</v>
      </c>
      <c r="G151" s="140" t="s">
        <v>208</v>
      </c>
      <c r="H151" s="141">
        <v>20</v>
      </c>
      <c r="I151" s="142"/>
      <c r="J151" s="143">
        <f>ROUND(I151*H151,2)</f>
        <v>0</v>
      </c>
      <c r="K151" s="144"/>
      <c r="L151" s="31"/>
      <c r="M151" s="145" t="s">
        <v>1</v>
      </c>
      <c r="N151" s="146" t="s">
        <v>37</v>
      </c>
      <c r="P151" s="147">
        <f>O151*H151</f>
        <v>0</v>
      </c>
      <c r="Q151" s="147">
        <v>0</v>
      </c>
      <c r="R151" s="147">
        <f>Q151*H151</f>
        <v>0</v>
      </c>
      <c r="S151" s="147">
        <v>0</v>
      </c>
      <c r="T151" s="148">
        <f>S151*H151</f>
        <v>0</v>
      </c>
      <c r="AR151" s="149" t="s">
        <v>201</v>
      </c>
      <c r="AT151" s="149" t="s">
        <v>197</v>
      </c>
      <c r="AU151" s="149" t="s">
        <v>81</v>
      </c>
      <c r="AY151" s="16" t="s">
        <v>195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6" t="s">
        <v>79</v>
      </c>
      <c r="BK151" s="150">
        <f>ROUND(I151*H151,2)</f>
        <v>0</v>
      </c>
      <c r="BL151" s="16" t="s">
        <v>201</v>
      </c>
      <c r="BM151" s="149" t="s">
        <v>209</v>
      </c>
    </row>
    <row r="152" spans="2:65" s="1" customFormat="1" ht="33" customHeight="1">
      <c r="B152" s="136"/>
      <c r="C152" s="137" t="s">
        <v>89</v>
      </c>
      <c r="D152" s="137" t="s">
        <v>197</v>
      </c>
      <c r="E152" s="138" t="s">
        <v>210</v>
      </c>
      <c r="F152" s="139" t="s">
        <v>211</v>
      </c>
      <c r="G152" s="140" t="s">
        <v>212</v>
      </c>
      <c r="H152" s="141">
        <v>504.358</v>
      </c>
      <c r="I152" s="142"/>
      <c r="J152" s="143">
        <f>ROUND(I152*H152,2)</f>
        <v>0</v>
      </c>
      <c r="K152" s="144"/>
      <c r="L152" s="31"/>
      <c r="M152" s="145" t="s">
        <v>1</v>
      </c>
      <c r="N152" s="146" t="s">
        <v>37</v>
      </c>
      <c r="P152" s="147">
        <f>O152*H152</f>
        <v>0</v>
      </c>
      <c r="Q152" s="147">
        <v>0</v>
      </c>
      <c r="R152" s="147">
        <f>Q152*H152</f>
        <v>0</v>
      </c>
      <c r="S152" s="147">
        <v>0</v>
      </c>
      <c r="T152" s="148">
        <f>S152*H152</f>
        <v>0</v>
      </c>
      <c r="AR152" s="149" t="s">
        <v>201</v>
      </c>
      <c r="AT152" s="149" t="s">
        <v>197</v>
      </c>
      <c r="AU152" s="149" t="s">
        <v>81</v>
      </c>
      <c r="AY152" s="16" t="s">
        <v>195</v>
      </c>
      <c r="BE152" s="150">
        <f>IF(N152="základní",J152,0)</f>
        <v>0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6" t="s">
        <v>79</v>
      </c>
      <c r="BK152" s="150">
        <f>ROUND(I152*H152,2)</f>
        <v>0</v>
      </c>
      <c r="BL152" s="16" t="s">
        <v>201</v>
      </c>
      <c r="BM152" s="149" t="s">
        <v>213</v>
      </c>
    </row>
    <row r="153" spans="2:51" s="12" customFormat="1" ht="12">
      <c r="B153" s="151"/>
      <c r="D153" s="152" t="s">
        <v>203</v>
      </c>
      <c r="E153" s="153" t="s">
        <v>1</v>
      </c>
      <c r="F153" s="154" t="s">
        <v>214</v>
      </c>
      <c r="H153" s="155">
        <v>840.596</v>
      </c>
      <c r="I153" s="156"/>
      <c r="L153" s="151"/>
      <c r="M153" s="157"/>
      <c r="T153" s="158"/>
      <c r="AT153" s="153" t="s">
        <v>203</v>
      </c>
      <c r="AU153" s="153" t="s">
        <v>81</v>
      </c>
      <c r="AV153" s="12" t="s">
        <v>81</v>
      </c>
      <c r="AW153" s="12" t="s">
        <v>29</v>
      </c>
      <c r="AX153" s="12" t="s">
        <v>72</v>
      </c>
      <c r="AY153" s="153" t="s">
        <v>195</v>
      </c>
    </row>
    <row r="154" spans="2:51" s="13" customFormat="1" ht="12">
      <c r="B154" s="159"/>
      <c r="D154" s="152" t="s">
        <v>203</v>
      </c>
      <c r="E154" s="160" t="s">
        <v>1</v>
      </c>
      <c r="F154" s="161" t="s">
        <v>205</v>
      </c>
      <c r="H154" s="162">
        <v>840.596</v>
      </c>
      <c r="I154" s="163"/>
      <c r="L154" s="159"/>
      <c r="M154" s="164"/>
      <c r="T154" s="165"/>
      <c r="AT154" s="160" t="s">
        <v>203</v>
      </c>
      <c r="AU154" s="160" t="s">
        <v>81</v>
      </c>
      <c r="AV154" s="13" t="s">
        <v>201</v>
      </c>
      <c r="AW154" s="13" t="s">
        <v>29</v>
      </c>
      <c r="AX154" s="13" t="s">
        <v>72</v>
      </c>
      <c r="AY154" s="160" t="s">
        <v>195</v>
      </c>
    </row>
    <row r="155" spans="2:51" s="12" customFormat="1" ht="12">
      <c r="B155" s="151"/>
      <c r="D155" s="152" t="s">
        <v>203</v>
      </c>
      <c r="E155" s="153" t="s">
        <v>1</v>
      </c>
      <c r="F155" s="154" t="s">
        <v>215</v>
      </c>
      <c r="H155" s="155">
        <v>504.358</v>
      </c>
      <c r="I155" s="156"/>
      <c r="L155" s="151"/>
      <c r="M155" s="157"/>
      <c r="T155" s="158"/>
      <c r="AT155" s="153" t="s">
        <v>203</v>
      </c>
      <c r="AU155" s="153" t="s">
        <v>81</v>
      </c>
      <c r="AV155" s="12" t="s">
        <v>81</v>
      </c>
      <c r="AW155" s="12" t="s">
        <v>29</v>
      </c>
      <c r="AX155" s="12" t="s">
        <v>79</v>
      </c>
      <c r="AY155" s="153" t="s">
        <v>195</v>
      </c>
    </row>
    <row r="156" spans="2:65" s="1" customFormat="1" ht="33" customHeight="1">
      <c r="B156" s="136"/>
      <c r="C156" s="137" t="s">
        <v>201</v>
      </c>
      <c r="D156" s="137" t="s">
        <v>197</v>
      </c>
      <c r="E156" s="138" t="s">
        <v>216</v>
      </c>
      <c r="F156" s="139" t="s">
        <v>217</v>
      </c>
      <c r="G156" s="140" t="s">
        <v>212</v>
      </c>
      <c r="H156" s="141">
        <v>336.238</v>
      </c>
      <c r="I156" s="142"/>
      <c r="J156" s="143">
        <f>ROUND(I156*H156,2)</f>
        <v>0</v>
      </c>
      <c r="K156" s="144"/>
      <c r="L156" s="31"/>
      <c r="M156" s="145" t="s">
        <v>1</v>
      </c>
      <c r="N156" s="146" t="s">
        <v>37</v>
      </c>
      <c r="P156" s="147">
        <f>O156*H156</f>
        <v>0</v>
      </c>
      <c r="Q156" s="147">
        <v>0</v>
      </c>
      <c r="R156" s="147">
        <f>Q156*H156</f>
        <v>0</v>
      </c>
      <c r="S156" s="147">
        <v>0</v>
      </c>
      <c r="T156" s="148">
        <f>S156*H156</f>
        <v>0</v>
      </c>
      <c r="AR156" s="149" t="s">
        <v>201</v>
      </c>
      <c r="AT156" s="149" t="s">
        <v>197</v>
      </c>
      <c r="AU156" s="149" t="s">
        <v>81</v>
      </c>
      <c r="AY156" s="16" t="s">
        <v>195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6" t="s">
        <v>79</v>
      </c>
      <c r="BK156" s="150">
        <f>ROUND(I156*H156,2)</f>
        <v>0</v>
      </c>
      <c r="BL156" s="16" t="s">
        <v>201</v>
      </c>
      <c r="BM156" s="149" t="s">
        <v>218</v>
      </c>
    </row>
    <row r="157" spans="2:51" s="12" customFormat="1" ht="12">
      <c r="B157" s="151"/>
      <c r="D157" s="152" t="s">
        <v>203</v>
      </c>
      <c r="E157" s="153" t="s">
        <v>1</v>
      </c>
      <c r="F157" s="154" t="s">
        <v>219</v>
      </c>
      <c r="H157" s="155">
        <v>336.238</v>
      </c>
      <c r="I157" s="156"/>
      <c r="L157" s="151"/>
      <c r="M157" s="157"/>
      <c r="T157" s="158"/>
      <c r="AT157" s="153" t="s">
        <v>203</v>
      </c>
      <c r="AU157" s="153" t="s">
        <v>81</v>
      </c>
      <c r="AV157" s="12" t="s">
        <v>81</v>
      </c>
      <c r="AW157" s="12" t="s">
        <v>29</v>
      </c>
      <c r="AX157" s="12" t="s">
        <v>72</v>
      </c>
      <c r="AY157" s="153" t="s">
        <v>195</v>
      </c>
    </row>
    <row r="158" spans="2:51" s="13" customFormat="1" ht="12">
      <c r="B158" s="159"/>
      <c r="D158" s="152" t="s">
        <v>203</v>
      </c>
      <c r="E158" s="160" t="s">
        <v>1</v>
      </c>
      <c r="F158" s="161" t="s">
        <v>205</v>
      </c>
      <c r="H158" s="162">
        <v>336.238</v>
      </c>
      <c r="I158" s="163"/>
      <c r="L158" s="159"/>
      <c r="M158" s="164"/>
      <c r="T158" s="165"/>
      <c r="AT158" s="160" t="s">
        <v>203</v>
      </c>
      <c r="AU158" s="160" t="s">
        <v>81</v>
      </c>
      <c r="AV158" s="13" t="s">
        <v>201</v>
      </c>
      <c r="AW158" s="13" t="s">
        <v>29</v>
      </c>
      <c r="AX158" s="13" t="s">
        <v>79</v>
      </c>
      <c r="AY158" s="160" t="s">
        <v>195</v>
      </c>
    </row>
    <row r="159" spans="2:65" s="1" customFormat="1" ht="16.5" customHeight="1">
      <c r="B159" s="136"/>
      <c r="C159" s="137" t="s">
        <v>220</v>
      </c>
      <c r="D159" s="137" t="s">
        <v>197</v>
      </c>
      <c r="E159" s="138" t="s">
        <v>221</v>
      </c>
      <c r="F159" s="139" t="s">
        <v>222</v>
      </c>
      <c r="G159" s="140" t="s">
        <v>223</v>
      </c>
      <c r="H159" s="141">
        <v>168</v>
      </c>
      <c r="I159" s="142"/>
      <c r="J159" s="143">
        <f>ROUND(I159*H159,2)</f>
        <v>0</v>
      </c>
      <c r="K159" s="144"/>
      <c r="L159" s="31"/>
      <c r="M159" s="145" t="s">
        <v>1</v>
      </c>
      <c r="N159" s="146" t="s">
        <v>37</v>
      </c>
      <c r="P159" s="147">
        <f>O159*H159</f>
        <v>0</v>
      </c>
      <c r="Q159" s="147">
        <v>0.00102</v>
      </c>
      <c r="R159" s="147">
        <f>Q159*H159</f>
        <v>0.17136</v>
      </c>
      <c r="S159" s="147">
        <v>0</v>
      </c>
      <c r="T159" s="148">
        <f>S159*H159</f>
        <v>0</v>
      </c>
      <c r="AR159" s="149" t="s">
        <v>201</v>
      </c>
      <c r="AT159" s="149" t="s">
        <v>197</v>
      </c>
      <c r="AU159" s="149" t="s">
        <v>81</v>
      </c>
      <c r="AY159" s="16" t="s">
        <v>195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6" t="s">
        <v>79</v>
      </c>
      <c r="BK159" s="150">
        <f>ROUND(I159*H159,2)</f>
        <v>0</v>
      </c>
      <c r="BL159" s="16" t="s">
        <v>201</v>
      </c>
      <c r="BM159" s="149" t="s">
        <v>224</v>
      </c>
    </row>
    <row r="160" spans="2:51" s="14" customFormat="1" ht="12">
      <c r="B160" s="166"/>
      <c r="D160" s="152" t="s">
        <v>203</v>
      </c>
      <c r="E160" s="167" t="s">
        <v>1</v>
      </c>
      <c r="F160" s="168" t="s">
        <v>225</v>
      </c>
      <c r="H160" s="167" t="s">
        <v>1</v>
      </c>
      <c r="I160" s="169"/>
      <c r="L160" s="166"/>
      <c r="M160" s="170"/>
      <c r="T160" s="171"/>
      <c r="AT160" s="167" t="s">
        <v>203</v>
      </c>
      <c r="AU160" s="167" t="s">
        <v>81</v>
      </c>
      <c r="AV160" s="14" t="s">
        <v>79</v>
      </c>
      <c r="AW160" s="14" t="s">
        <v>29</v>
      </c>
      <c r="AX160" s="14" t="s">
        <v>72</v>
      </c>
      <c r="AY160" s="167" t="s">
        <v>195</v>
      </c>
    </row>
    <row r="161" spans="2:51" s="14" customFormat="1" ht="12">
      <c r="B161" s="166"/>
      <c r="D161" s="152" t="s">
        <v>203</v>
      </c>
      <c r="E161" s="167" t="s">
        <v>1</v>
      </c>
      <c r="F161" s="168" t="s">
        <v>226</v>
      </c>
      <c r="H161" s="167" t="s">
        <v>1</v>
      </c>
      <c r="I161" s="169"/>
      <c r="L161" s="166"/>
      <c r="M161" s="170"/>
      <c r="T161" s="171"/>
      <c r="AT161" s="167" t="s">
        <v>203</v>
      </c>
      <c r="AU161" s="167" t="s">
        <v>81</v>
      </c>
      <c r="AV161" s="14" t="s">
        <v>79</v>
      </c>
      <c r="AW161" s="14" t="s">
        <v>29</v>
      </c>
      <c r="AX161" s="14" t="s">
        <v>72</v>
      </c>
      <c r="AY161" s="167" t="s">
        <v>195</v>
      </c>
    </row>
    <row r="162" spans="2:51" s="12" customFormat="1" ht="12">
      <c r="B162" s="151"/>
      <c r="D162" s="152" t="s">
        <v>203</v>
      </c>
      <c r="E162" s="153" t="s">
        <v>1</v>
      </c>
      <c r="F162" s="154" t="s">
        <v>227</v>
      </c>
      <c r="H162" s="155">
        <v>168</v>
      </c>
      <c r="I162" s="156"/>
      <c r="L162" s="151"/>
      <c r="M162" s="157"/>
      <c r="T162" s="158"/>
      <c r="AT162" s="153" t="s">
        <v>203</v>
      </c>
      <c r="AU162" s="153" t="s">
        <v>81</v>
      </c>
      <c r="AV162" s="12" t="s">
        <v>81</v>
      </c>
      <c r="AW162" s="12" t="s">
        <v>29</v>
      </c>
      <c r="AX162" s="12" t="s">
        <v>72</v>
      </c>
      <c r="AY162" s="153" t="s">
        <v>195</v>
      </c>
    </row>
    <row r="163" spans="2:51" s="13" customFormat="1" ht="12">
      <c r="B163" s="159"/>
      <c r="D163" s="152" t="s">
        <v>203</v>
      </c>
      <c r="E163" s="160" t="s">
        <v>1</v>
      </c>
      <c r="F163" s="161" t="s">
        <v>205</v>
      </c>
      <c r="H163" s="162">
        <v>168</v>
      </c>
      <c r="I163" s="163"/>
      <c r="L163" s="159"/>
      <c r="M163" s="164"/>
      <c r="T163" s="165"/>
      <c r="AT163" s="160" t="s">
        <v>203</v>
      </c>
      <c r="AU163" s="160" t="s">
        <v>81</v>
      </c>
      <c r="AV163" s="13" t="s">
        <v>201</v>
      </c>
      <c r="AW163" s="13" t="s">
        <v>29</v>
      </c>
      <c r="AX163" s="13" t="s">
        <v>79</v>
      </c>
      <c r="AY163" s="160" t="s">
        <v>195</v>
      </c>
    </row>
    <row r="164" spans="2:65" s="1" customFormat="1" ht="21.75" customHeight="1">
      <c r="B164" s="136"/>
      <c r="C164" s="172" t="s">
        <v>228</v>
      </c>
      <c r="D164" s="172" t="s">
        <v>229</v>
      </c>
      <c r="E164" s="173" t="s">
        <v>230</v>
      </c>
      <c r="F164" s="174" t="s">
        <v>231</v>
      </c>
      <c r="G164" s="175" t="s">
        <v>232</v>
      </c>
      <c r="H164" s="176">
        <v>8.143</v>
      </c>
      <c r="I164" s="177"/>
      <c r="J164" s="178">
        <f>ROUND(I164*H164,2)</f>
        <v>0</v>
      </c>
      <c r="K164" s="179"/>
      <c r="L164" s="180"/>
      <c r="M164" s="181" t="s">
        <v>1</v>
      </c>
      <c r="N164" s="182" t="s">
        <v>37</v>
      </c>
      <c r="P164" s="147">
        <f>O164*H164</f>
        <v>0</v>
      </c>
      <c r="Q164" s="147">
        <v>1</v>
      </c>
      <c r="R164" s="147">
        <f>Q164*H164</f>
        <v>8.143</v>
      </c>
      <c r="S164" s="147">
        <v>0</v>
      </c>
      <c r="T164" s="148">
        <f>S164*H164</f>
        <v>0</v>
      </c>
      <c r="AR164" s="149" t="s">
        <v>233</v>
      </c>
      <c r="AT164" s="149" t="s">
        <v>229</v>
      </c>
      <c r="AU164" s="149" t="s">
        <v>81</v>
      </c>
      <c r="AY164" s="16" t="s">
        <v>195</v>
      </c>
      <c r="BE164" s="150">
        <f>IF(N164="základní",J164,0)</f>
        <v>0</v>
      </c>
      <c r="BF164" s="150">
        <f>IF(N164="snížená",J164,0)</f>
        <v>0</v>
      </c>
      <c r="BG164" s="150">
        <f>IF(N164="zákl. přenesená",J164,0)</f>
        <v>0</v>
      </c>
      <c r="BH164" s="150">
        <f>IF(N164="sníž. přenesená",J164,0)</f>
        <v>0</v>
      </c>
      <c r="BI164" s="150">
        <f>IF(N164="nulová",J164,0)</f>
        <v>0</v>
      </c>
      <c r="BJ164" s="16" t="s">
        <v>79</v>
      </c>
      <c r="BK164" s="150">
        <f>ROUND(I164*H164,2)</f>
        <v>0</v>
      </c>
      <c r="BL164" s="16" t="s">
        <v>201</v>
      </c>
      <c r="BM164" s="149" t="s">
        <v>234</v>
      </c>
    </row>
    <row r="165" spans="2:51" s="14" customFormat="1" ht="12">
      <c r="B165" s="166"/>
      <c r="D165" s="152" t="s">
        <v>203</v>
      </c>
      <c r="E165" s="167" t="s">
        <v>1</v>
      </c>
      <c r="F165" s="168" t="s">
        <v>226</v>
      </c>
      <c r="H165" s="167" t="s">
        <v>1</v>
      </c>
      <c r="I165" s="169"/>
      <c r="L165" s="166"/>
      <c r="M165" s="170"/>
      <c r="T165" s="171"/>
      <c r="AT165" s="167" t="s">
        <v>203</v>
      </c>
      <c r="AU165" s="167" t="s">
        <v>81</v>
      </c>
      <c r="AV165" s="14" t="s">
        <v>79</v>
      </c>
      <c r="AW165" s="14" t="s">
        <v>29</v>
      </c>
      <c r="AX165" s="14" t="s">
        <v>72</v>
      </c>
      <c r="AY165" s="167" t="s">
        <v>195</v>
      </c>
    </row>
    <row r="166" spans="2:51" s="12" customFormat="1" ht="12">
      <c r="B166" s="151"/>
      <c r="D166" s="152" t="s">
        <v>203</v>
      </c>
      <c r="E166" s="153" t="s">
        <v>1</v>
      </c>
      <c r="F166" s="154" t="s">
        <v>235</v>
      </c>
      <c r="H166" s="155">
        <v>7.755</v>
      </c>
      <c r="I166" s="156"/>
      <c r="L166" s="151"/>
      <c r="M166" s="157"/>
      <c r="T166" s="158"/>
      <c r="AT166" s="153" t="s">
        <v>203</v>
      </c>
      <c r="AU166" s="153" t="s">
        <v>81</v>
      </c>
      <c r="AV166" s="12" t="s">
        <v>81</v>
      </c>
      <c r="AW166" s="12" t="s">
        <v>29</v>
      </c>
      <c r="AX166" s="12" t="s">
        <v>72</v>
      </c>
      <c r="AY166" s="153" t="s">
        <v>195</v>
      </c>
    </row>
    <row r="167" spans="2:51" s="13" customFormat="1" ht="12">
      <c r="B167" s="159"/>
      <c r="D167" s="152" t="s">
        <v>203</v>
      </c>
      <c r="E167" s="160" t="s">
        <v>1</v>
      </c>
      <c r="F167" s="161" t="s">
        <v>205</v>
      </c>
      <c r="H167" s="162">
        <v>7.755</v>
      </c>
      <c r="I167" s="163"/>
      <c r="L167" s="159"/>
      <c r="M167" s="164"/>
      <c r="T167" s="165"/>
      <c r="AT167" s="160" t="s">
        <v>203</v>
      </c>
      <c r="AU167" s="160" t="s">
        <v>81</v>
      </c>
      <c r="AV167" s="13" t="s">
        <v>201</v>
      </c>
      <c r="AW167" s="13" t="s">
        <v>29</v>
      </c>
      <c r="AX167" s="13" t="s">
        <v>79</v>
      </c>
      <c r="AY167" s="160" t="s">
        <v>195</v>
      </c>
    </row>
    <row r="168" spans="2:51" s="12" customFormat="1" ht="12">
      <c r="B168" s="151"/>
      <c r="D168" s="152" t="s">
        <v>203</v>
      </c>
      <c r="F168" s="154" t="s">
        <v>236</v>
      </c>
      <c r="H168" s="155">
        <v>8.143</v>
      </c>
      <c r="I168" s="156"/>
      <c r="L168" s="151"/>
      <c r="M168" s="157"/>
      <c r="T168" s="158"/>
      <c r="AT168" s="153" t="s">
        <v>203</v>
      </c>
      <c r="AU168" s="153" t="s">
        <v>81</v>
      </c>
      <c r="AV168" s="12" t="s">
        <v>81</v>
      </c>
      <c r="AW168" s="12" t="s">
        <v>3</v>
      </c>
      <c r="AX168" s="12" t="s">
        <v>79</v>
      </c>
      <c r="AY168" s="153" t="s">
        <v>195</v>
      </c>
    </row>
    <row r="169" spans="2:65" s="1" customFormat="1" ht="16.5" customHeight="1">
      <c r="B169" s="136"/>
      <c r="C169" s="137" t="s">
        <v>237</v>
      </c>
      <c r="D169" s="137" t="s">
        <v>197</v>
      </c>
      <c r="E169" s="138" t="s">
        <v>238</v>
      </c>
      <c r="F169" s="139" t="s">
        <v>239</v>
      </c>
      <c r="G169" s="140" t="s">
        <v>223</v>
      </c>
      <c r="H169" s="141">
        <v>206.13</v>
      </c>
      <c r="I169" s="142"/>
      <c r="J169" s="143">
        <f>ROUND(I169*H169,2)</f>
        <v>0</v>
      </c>
      <c r="K169" s="144"/>
      <c r="L169" s="31"/>
      <c r="M169" s="145" t="s">
        <v>1</v>
      </c>
      <c r="N169" s="146" t="s">
        <v>37</v>
      </c>
      <c r="P169" s="147">
        <f>O169*H169</f>
        <v>0</v>
      </c>
      <c r="Q169" s="147">
        <v>0.15478</v>
      </c>
      <c r="R169" s="147">
        <f>Q169*H169</f>
        <v>31.9048014</v>
      </c>
      <c r="S169" s="147">
        <v>0</v>
      </c>
      <c r="T169" s="148">
        <f>S169*H169</f>
        <v>0</v>
      </c>
      <c r="AR169" s="149" t="s">
        <v>201</v>
      </c>
      <c r="AT169" s="149" t="s">
        <v>197</v>
      </c>
      <c r="AU169" s="149" t="s">
        <v>81</v>
      </c>
      <c r="AY169" s="16" t="s">
        <v>195</v>
      </c>
      <c r="BE169" s="150">
        <f>IF(N169="základní",J169,0)</f>
        <v>0</v>
      </c>
      <c r="BF169" s="150">
        <f>IF(N169="snížená",J169,0)</f>
        <v>0</v>
      </c>
      <c r="BG169" s="150">
        <f>IF(N169="zákl. přenesená",J169,0)</f>
        <v>0</v>
      </c>
      <c r="BH169" s="150">
        <f>IF(N169="sníž. přenesená",J169,0)</f>
        <v>0</v>
      </c>
      <c r="BI169" s="150">
        <f>IF(N169="nulová",J169,0)</f>
        <v>0</v>
      </c>
      <c r="BJ169" s="16" t="s">
        <v>79</v>
      </c>
      <c r="BK169" s="150">
        <f>ROUND(I169*H169,2)</f>
        <v>0</v>
      </c>
      <c r="BL169" s="16" t="s">
        <v>201</v>
      </c>
      <c r="BM169" s="149" t="s">
        <v>240</v>
      </c>
    </row>
    <row r="170" spans="2:51" s="14" customFormat="1" ht="12">
      <c r="B170" s="166"/>
      <c r="D170" s="152" t="s">
        <v>203</v>
      </c>
      <c r="E170" s="167" t="s">
        <v>1</v>
      </c>
      <c r="F170" s="168" t="s">
        <v>241</v>
      </c>
      <c r="H170" s="167" t="s">
        <v>1</v>
      </c>
      <c r="I170" s="169"/>
      <c r="L170" s="166"/>
      <c r="M170" s="170"/>
      <c r="T170" s="171"/>
      <c r="AT170" s="167" t="s">
        <v>203</v>
      </c>
      <c r="AU170" s="167" t="s">
        <v>81</v>
      </c>
      <c r="AV170" s="14" t="s">
        <v>79</v>
      </c>
      <c r="AW170" s="14" t="s">
        <v>29</v>
      </c>
      <c r="AX170" s="14" t="s">
        <v>72</v>
      </c>
      <c r="AY170" s="167" t="s">
        <v>195</v>
      </c>
    </row>
    <row r="171" spans="2:51" s="12" customFormat="1" ht="12">
      <c r="B171" s="151"/>
      <c r="D171" s="152" t="s">
        <v>203</v>
      </c>
      <c r="E171" s="153" t="s">
        <v>1</v>
      </c>
      <c r="F171" s="154" t="s">
        <v>242</v>
      </c>
      <c r="H171" s="155">
        <v>54</v>
      </c>
      <c r="I171" s="156"/>
      <c r="L171" s="151"/>
      <c r="M171" s="157"/>
      <c r="T171" s="158"/>
      <c r="AT171" s="153" t="s">
        <v>203</v>
      </c>
      <c r="AU171" s="153" t="s">
        <v>81</v>
      </c>
      <c r="AV171" s="12" t="s">
        <v>81</v>
      </c>
      <c r="AW171" s="12" t="s">
        <v>29</v>
      </c>
      <c r="AX171" s="12" t="s">
        <v>72</v>
      </c>
      <c r="AY171" s="153" t="s">
        <v>195</v>
      </c>
    </row>
    <row r="172" spans="2:51" s="12" customFormat="1" ht="12">
      <c r="B172" s="151"/>
      <c r="D172" s="152" t="s">
        <v>203</v>
      </c>
      <c r="E172" s="153" t="s">
        <v>1</v>
      </c>
      <c r="F172" s="154" t="s">
        <v>243</v>
      </c>
      <c r="H172" s="155">
        <v>59.2</v>
      </c>
      <c r="I172" s="156"/>
      <c r="L172" s="151"/>
      <c r="M172" s="157"/>
      <c r="T172" s="158"/>
      <c r="AT172" s="153" t="s">
        <v>203</v>
      </c>
      <c r="AU172" s="153" t="s">
        <v>81</v>
      </c>
      <c r="AV172" s="12" t="s">
        <v>81</v>
      </c>
      <c r="AW172" s="12" t="s">
        <v>29</v>
      </c>
      <c r="AX172" s="12" t="s">
        <v>72</v>
      </c>
      <c r="AY172" s="153" t="s">
        <v>195</v>
      </c>
    </row>
    <row r="173" spans="2:51" s="12" customFormat="1" ht="12">
      <c r="B173" s="151"/>
      <c r="D173" s="152" t="s">
        <v>203</v>
      </c>
      <c r="E173" s="153" t="s">
        <v>1</v>
      </c>
      <c r="F173" s="154" t="s">
        <v>244</v>
      </c>
      <c r="H173" s="155">
        <v>43.76</v>
      </c>
      <c r="I173" s="156"/>
      <c r="L173" s="151"/>
      <c r="M173" s="157"/>
      <c r="T173" s="158"/>
      <c r="AT173" s="153" t="s">
        <v>203</v>
      </c>
      <c r="AU173" s="153" t="s">
        <v>81</v>
      </c>
      <c r="AV173" s="12" t="s">
        <v>81</v>
      </c>
      <c r="AW173" s="12" t="s">
        <v>29</v>
      </c>
      <c r="AX173" s="12" t="s">
        <v>72</v>
      </c>
      <c r="AY173" s="153" t="s">
        <v>195</v>
      </c>
    </row>
    <row r="174" spans="2:51" s="12" customFormat="1" ht="12">
      <c r="B174" s="151"/>
      <c r="D174" s="152" t="s">
        <v>203</v>
      </c>
      <c r="E174" s="153" t="s">
        <v>1</v>
      </c>
      <c r="F174" s="154" t="s">
        <v>245</v>
      </c>
      <c r="H174" s="155">
        <v>16.8</v>
      </c>
      <c r="I174" s="156"/>
      <c r="L174" s="151"/>
      <c r="M174" s="157"/>
      <c r="T174" s="158"/>
      <c r="AT174" s="153" t="s">
        <v>203</v>
      </c>
      <c r="AU174" s="153" t="s">
        <v>81</v>
      </c>
      <c r="AV174" s="12" t="s">
        <v>81</v>
      </c>
      <c r="AW174" s="12" t="s">
        <v>29</v>
      </c>
      <c r="AX174" s="12" t="s">
        <v>72</v>
      </c>
      <c r="AY174" s="153" t="s">
        <v>195</v>
      </c>
    </row>
    <row r="175" spans="2:51" s="12" customFormat="1" ht="12">
      <c r="B175" s="151"/>
      <c r="D175" s="152" t="s">
        <v>203</v>
      </c>
      <c r="E175" s="153" t="s">
        <v>1</v>
      </c>
      <c r="F175" s="154" t="s">
        <v>246</v>
      </c>
      <c r="H175" s="155">
        <v>25.74</v>
      </c>
      <c r="I175" s="156"/>
      <c r="L175" s="151"/>
      <c r="M175" s="157"/>
      <c r="T175" s="158"/>
      <c r="AT175" s="153" t="s">
        <v>203</v>
      </c>
      <c r="AU175" s="153" t="s">
        <v>81</v>
      </c>
      <c r="AV175" s="12" t="s">
        <v>81</v>
      </c>
      <c r="AW175" s="12" t="s">
        <v>29</v>
      </c>
      <c r="AX175" s="12" t="s">
        <v>72</v>
      </c>
      <c r="AY175" s="153" t="s">
        <v>195</v>
      </c>
    </row>
    <row r="176" spans="2:51" s="12" customFormat="1" ht="12">
      <c r="B176" s="151"/>
      <c r="D176" s="152" t="s">
        <v>203</v>
      </c>
      <c r="E176" s="153" t="s">
        <v>1</v>
      </c>
      <c r="F176" s="154" t="s">
        <v>247</v>
      </c>
      <c r="H176" s="155">
        <v>1.63</v>
      </c>
      <c r="I176" s="156"/>
      <c r="L176" s="151"/>
      <c r="M176" s="157"/>
      <c r="T176" s="158"/>
      <c r="AT176" s="153" t="s">
        <v>203</v>
      </c>
      <c r="AU176" s="153" t="s">
        <v>81</v>
      </c>
      <c r="AV176" s="12" t="s">
        <v>81</v>
      </c>
      <c r="AW176" s="12" t="s">
        <v>29</v>
      </c>
      <c r="AX176" s="12" t="s">
        <v>72</v>
      </c>
      <c r="AY176" s="153" t="s">
        <v>195</v>
      </c>
    </row>
    <row r="177" spans="2:51" s="12" customFormat="1" ht="12">
      <c r="B177" s="151"/>
      <c r="D177" s="152" t="s">
        <v>203</v>
      </c>
      <c r="E177" s="153" t="s">
        <v>1</v>
      </c>
      <c r="F177" s="154" t="s">
        <v>248</v>
      </c>
      <c r="H177" s="155">
        <v>5</v>
      </c>
      <c r="I177" s="156"/>
      <c r="L177" s="151"/>
      <c r="M177" s="157"/>
      <c r="T177" s="158"/>
      <c r="AT177" s="153" t="s">
        <v>203</v>
      </c>
      <c r="AU177" s="153" t="s">
        <v>81</v>
      </c>
      <c r="AV177" s="12" t="s">
        <v>81</v>
      </c>
      <c r="AW177" s="12" t="s">
        <v>29</v>
      </c>
      <c r="AX177" s="12" t="s">
        <v>72</v>
      </c>
      <c r="AY177" s="153" t="s">
        <v>195</v>
      </c>
    </row>
    <row r="178" spans="2:51" s="13" customFormat="1" ht="12">
      <c r="B178" s="159"/>
      <c r="D178" s="152" t="s">
        <v>203</v>
      </c>
      <c r="E178" s="160" t="s">
        <v>1</v>
      </c>
      <c r="F178" s="161" t="s">
        <v>205</v>
      </c>
      <c r="H178" s="162">
        <v>206.13</v>
      </c>
      <c r="I178" s="163"/>
      <c r="L178" s="159"/>
      <c r="M178" s="164"/>
      <c r="T178" s="165"/>
      <c r="AT178" s="160" t="s">
        <v>203</v>
      </c>
      <c r="AU178" s="160" t="s">
        <v>81</v>
      </c>
      <c r="AV178" s="13" t="s">
        <v>201</v>
      </c>
      <c r="AW178" s="13" t="s">
        <v>29</v>
      </c>
      <c r="AX178" s="13" t="s">
        <v>79</v>
      </c>
      <c r="AY178" s="160" t="s">
        <v>195</v>
      </c>
    </row>
    <row r="179" spans="2:65" s="1" customFormat="1" ht="21.75" customHeight="1">
      <c r="B179" s="136"/>
      <c r="C179" s="172" t="s">
        <v>233</v>
      </c>
      <c r="D179" s="172" t="s">
        <v>229</v>
      </c>
      <c r="E179" s="173" t="s">
        <v>230</v>
      </c>
      <c r="F179" s="174" t="s">
        <v>231</v>
      </c>
      <c r="G179" s="175" t="s">
        <v>232</v>
      </c>
      <c r="H179" s="176">
        <v>1.94</v>
      </c>
      <c r="I179" s="177"/>
      <c r="J179" s="178">
        <f>ROUND(I179*H179,2)</f>
        <v>0</v>
      </c>
      <c r="K179" s="179"/>
      <c r="L179" s="180"/>
      <c r="M179" s="181" t="s">
        <v>1</v>
      </c>
      <c r="N179" s="182" t="s">
        <v>37</v>
      </c>
      <c r="P179" s="147">
        <f>O179*H179</f>
        <v>0</v>
      </c>
      <c r="Q179" s="147">
        <v>1</v>
      </c>
      <c r="R179" s="147">
        <f>Q179*H179</f>
        <v>1.94</v>
      </c>
      <c r="S179" s="147">
        <v>0</v>
      </c>
      <c r="T179" s="148">
        <f>S179*H179</f>
        <v>0</v>
      </c>
      <c r="AR179" s="149" t="s">
        <v>233</v>
      </c>
      <c r="AT179" s="149" t="s">
        <v>229</v>
      </c>
      <c r="AU179" s="149" t="s">
        <v>81</v>
      </c>
      <c r="AY179" s="16" t="s">
        <v>195</v>
      </c>
      <c r="BE179" s="150">
        <f>IF(N179="základní",J179,0)</f>
        <v>0</v>
      </c>
      <c r="BF179" s="150">
        <f>IF(N179="snížená",J179,0)</f>
        <v>0</v>
      </c>
      <c r="BG179" s="150">
        <f>IF(N179="zákl. přenesená",J179,0)</f>
        <v>0</v>
      </c>
      <c r="BH179" s="150">
        <f>IF(N179="sníž. přenesená",J179,0)</f>
        <v>0</v>
      </c>
      <c r="BI179" s="150">
        <f>IF(N179="nulová",J179,0)</f>
        <v>0</v>
      </c>
      <c r="BJ179" s="16" t="s">
        <v>79</v>
      </c>
      <c r="BK179" s="150">
        <f>ROUND(I179*H179,2)</f>
        <v>0</v>
      </c>
      <c r="BL179" s="16" t="s">
        <v>201</v>
      </c>
      <c r="BM179" s="149" t="s">
        <v>249</v>
      </c>
    </row>
    <row r="180" spans="2:51" s="12" customFormat="1" ht="12">
      <c r="B180" s="151"/>
      <c r="D180" s="152" t="s">
        <v>203</v>
      </c>
      <c r="E180" s="153" t="s">
        <v>1</v>
      </c>
      <c r="F180" s="154" t="s">
        <v>250</v>
      </c>
      <c r="H180" s="155">
        <v>1.848</v>
      </c>
      <c r="I180" s="156"/>
      <c r="L180" s="151"/>
      <c r="M180" s="157"/>
      <c r="T180" s="158"/>
      <c r="AT180" s="153" t="s">
        <v>203</v>
      </c>
      <c r="AU180" s="153" t="s">
        <v>81</v>
      </c>
      <c r="AV180" s="12" t="s">
        <v>81</v>
      </c>
      <c r="AW180" s="12" t="s">
        <v>29</v>
      </c>
      <c r="AX180" s="12" t="s">
        <v>72</v>
      </c>
      <c r="AY180" s="153" t="s">
        <v>195</v>
      </c>
    </row>
    <row r="181" spans="2:51" s="13" customFormat="1" ht="12">
      <c r="B181" s="159"/>
      <c r="D181" s="152" t="s">
        <v>203</v>
      </c>
      <c r="E181" s="160" t="s">
        <v>1</v>
      </c>
      <c r="F181" s="161" t="s">
        <v>205</v>
      </c>
      <c r="H181" s="162">
        <v>1.848</v>
      </c>
      <c r="I181" s="163"/>
      <c r="L181" s="159"/>
      <c r="M181" s="164"/>
      <c r="T181" s="165"/>
      <c r="AT181" s="160" t="s">
        <v>203</v>
      </c>
      <c r="AU181" s="160" t="s">
        <v>81</v>
      </c>
      <c r="AV181" s="13" t="s">
        <v>201</v>
      </c>
      <c r="AW181" s="13" t="s">
        <v>29</v>
      </c>
      <c r="AX181" s="13" t="s">
        <v>79</v>
      </c>
      <c r="AY181" s="160" t="s">
        <v>195</v>
      </c>
    </row>
    <row r="182" spans="2:51" s="12" customFormat="1" ht="12">
      <c r="B182" s="151"/>
      <c r="D182" s="152" t="s">
        <v>203</v>
      </c>
      <c r="F182" s="154" t="s">
        <v>251</v>
      </c>
      <c r="H182" s="155">
        <v>1.94</v>
      </c>
      <c r="I182" s="156"/>
      <c r="L182" s="151"/>
      <c r="M182" s="157"/>
      <c r="T182" s="158"/>
      <c r="AT182" s="153" t="s">
        <v>203</v>
      </c>
      <c r="AU182" s="153" t="s">
        <v>81</v>
      </c>
      <c r="AV182" s="12" t="s">
        <v>81</v>
      </c>
      <c r="AW182" s="12" t="s">
        <v>3</v>
      </c>
      <c r="AX182" s="12" t="s">
        <v>79</v>
      </c>
      <c r="AY182" s="153" t="s">
        <v>195</v>
      </c>
    </row>
    <row r="183" spans="2:65" s="1" customFormat="1" ht="21.75" customHeight="1">
      <c r="B183" s="136"/>
      <c r="C183" s="172" t="s">
        <v>252</v>
      </c>
      <c r="D183" s="172" t="s">
        <v>229</v>
      </c>
      <c r="E183" s="173" t="s">
        <v>253</v>
      </c>
      <c r="F183" s="174" t="s">
        <v>254</v>
      </c>
      <c r="G183" s="175" t="s">
        <v>232</v>
      </c>
      <c r="H183" s="176">
        <v>3.056</v>
      </c>
      <c r="I183" s="177"/>
      <c r="J183" s="178">
        <f>ROUND(I183*H183,2)</f>
        <v>0</v>
      </c>
      <c r="K183" s="179"/>
      <c r="L183" s="180"/>
      <c r="M183" s="181" t="s">
        <v>1</v>
      </c>
      <c r="N183" s="182" t="s">
        <v>37</v>
      </c>
      <c r="P183" s="147">
        <f>O183*H183</f>
        <v>0</v>
      </c>
      <c r="Q183" s="147">
        <v>1</v>
      </c>
      <c r="R183" s="147">
        <f>Q183*H183</f>
        <v>3.056</v>
      </c>
      <c r="S183" s="147">
        <v>0</v>
      </c>
      <c r="T183" s="148">
        <f>S183*H183</f>
        <v>0</v>
      </c>
      <c r="AR183" s="149" t="s">
        <v>233</v>
      </c>
      <c r="AT183" s="149" t="s">
        <v>229</v>
      </c>
      <c r="AU183" s="149" t="s">
        <v>81</v>
      </c>
      <c r="AY183" s="16" t="s">
        <v>195</v>
      </c>
      <c r="BE183" s="150">
        <f>IF(N183="základní",J183,0)</f>
        <v>0</v>
      </c>
      <c r="BF183" s="150">
        <f>IF(N183="snížená",J183,0)</f>
        <v>0</v>
      </c>
      <c r="BG183" s="150">
        <f>IF(N183="zákl. přenesená",J183,0)</f>
        <v>0</v>
      </c>
      <c r="BH183" s="150">
        <f>IF(N183="sníž. přenesená",J183,0)</f>
        <v>0</v>
      </c>
      <c r="BI183" s="150">
        <f>IF(N183="nulová",J183,0)</f>
        <v>0</v>
      </c>
      <c r="BJ183" s="16" t="s">
        <v>79</v>
      </c>
      <c r="BK183" s="150">
        <f>ROUND(I183*H183,2)</f>
        <v>0</v>
      </c>
      <c r="BL183" s="16" t="s">
        <v>201</v>
      </c>
      <c r="BM183" s="149" t="s">
        <v>255</v>
      </c>
    </row>
    <row r="184" spans="2:51" s="12" customFormat="1" ht="12">
      <c r="B184" s="151"/>
      <c r="D184" s="152" t="s">
        <v>203</v>
      </c>
      <c r="E184" s="153" t="s">
        <v>1</v>
      </c>
      <c r="F184" s="154" t="s">
        <v>256</v>
      </c>
      <c r="H184" s="155">
        <v>2.91</v>
      </c>
      <c r="I184" s="156"/>
      <c r="L184" s="151"/>
      <c r="M184" s="157"/>
      <c r="T184" s="158"/>
      <c r="AT184" s="153" t="s">
        <v>203</v>
      </c>
      <c r="AU184" s="153" t="s">
        <v>81</v>
      </c>
      <c r="AV184" s="12" t="s">
        <v>81</v>
      </c>
      <c r="AW184" s="12" t="s">
        <v>29</v>
      </c>
      <c r="AX184" s="12" t="s">
        <v>72</v>
      </c>
      <c r="AY184" s="153" t="s">
        <v>195</v>
      </c>
    </row>
    <row r="185" spans="2:51" s="13" customFormat="1" ht="12">
      <c r="B185" s="159"/>
      <c r="D185" s="152" t="s">
        <v>203</v>
      </c>
      <c r="E185" s="160" t="s">
        <v>1</v>
      </c>
      <c r="F185" s="161" t="s">
        <v>205</v>
      </c>
      <c r="H185" s="162">
        <v>2.91</v>
      </c>
      <c r="I185" s="163"/>
      <c r="L185" s="159"/>
      <c r="M185" s="164"/>
      <c r="T185" s="165"/>
      <c r="AT185" s="160" t="s">
        <v>203</v>
      </c>
      <c r="AU185" s="160" t="s">
        <v>81</v>
      </c>
      <c r="AV185" s="13" t="s">
        <v>201</v>
      </c>
      <c r="AW185" s="13" t="s">
        <v>29</v>
      </c>
      <c r="AX185" s="13" t="s">
        <v>79</v>
      </c>
      <c r="AY185" s="160" t="s">
        <v>195</v>
      </c>
    </row>
    <row r="186" spans="2:51" s="12" customFormat="1" ht="12">
      <c r="B186" s="151"/>
      <c r="D186" s="152" t="s">
        <v>203</v>
      </c>
      <c r="F186" s="154" t="s">
        <v>257</v>
      </c>
      <c r="H186" s="155">
        <v>3.056</v>
      </c>
      <c r="I186" s="156"/>
      <c r="L186" s="151"/>
      <c r="M186" s="157"/>
      <c r="T186" s="158"/>
      <c r="AT186" s="153" t="s">
        <v>203</v>
      </c>
      <c r="AU186" s="153" t="s">
        <v>81</v>
      </c>
      <c r="AV186" s="12" t="s">
        <v>81</v>
      </c>
      <c r="AW186" s="12" t="s">
        <v>3</v>
      </c>
      <c r="AX186" s="12" t="s">
        <v>79</v>
      </c>
      <c r="AY186" s="153" t="s">
        <v>195</v>
      </c>
    </row>
    <row r="187" spans="2:65" s="1" customFormat="1" ht="24.2" customHeight="1">
      <c r="B187" s="136"/>
      <c r="C187" s="172" t="s">
        <v>258</v>
      </c>
      <c r="D187" s="172" t="s">
        <v>229</v>
      </c>
      <c r="E187" s="173" t="s">
        <v>259</v>
      </c>
      <c r="F187" s="174" t="s">
        <v>260</v>
      </c>
      <c r="G187" s="175" t="s">
        <v>232</v>
      </c>
      <c r="H187" s="176">
        <v>2.618</v>
      </c>
      <c r="I187" s="177"/>
      <c r="J187" s="178">
        <f>ROUND(I187*H187,2)</f>
        <v>0</v>
      </c>
      <c r="K187" s="179"/>
      <c r="L187" s="180"/>
      <c r="M187" s="181" t="s">
        <v>1</v>
      </c>
      <c r="N187" s="182" t="s">
        <v>37</v>
      </c>
      <c r="P187" s="147">
        <f>O187*H187</f>
        <v>0</v>
      </c>
      <c r="Q187" s="147">
        <v>1</v>
      </c>
      <c r="R187" s="147">
        <f>Q187*H187</f>
        <v>2.618</v>
      </c>
      <c r="S187" s="147">
        <v>0</v>
      </c>
      <c r="T187" s="148">
        <f>S187*H187</f>
        <v>0</v>
      </c>
      <c r="AR187" s="149" t="s">
        <v>233</v>
      </c>
      <c r="AT187" s="149" t="s">
        <v>229</v>
      </c>
      <c r="AU187" s="149" t="s">
        <v>81</v>
      </c>
      <c r="AY187" s="16" t="s">
        <v>195</v>
      </c>
      <c r="BE187" s="150">
        <f>IF(N187="základní",J187,0)</f>
        <v>0</v>
      </c>
      <c r="BF187" s="150">
        <f>IF(N187="snížená",J187,0)</f>
        <v>0</v>
      </c>
      <c r="BG187" s="150">
        <f>IF(N187="zákl. přenesená",J187,0)</f>
        <v>0</v>
      </c>
      <c r="BH187" s="150">
        <f>IF(N187="sníž. přenesená",J187,0)</f>
        <v>0</v>
      </c>
      <c r="BI187" s="150">
        <f>IF(N187="nulová",J187,0)</f>
        <v>0</v>
      </c>
      <c r="BJ187" s="16" t="s">
        <v>79</v>
      </c>
      <c r="BK187" s="150">
        <f>ROUND(I187*H187,2)</f>
        <v>0</v>
      </c>
      <c r="BL187" s="16" t="s">
        <v>201</v>
      </c>
      <c r="BM187" s="149" t="s">
        <v>261</v>
      </c>
    </row>
    <row r="188" spans="2:51" s="12" customFormat="1" ht="12">
      <c r="B188" s="151"/>
      <c r="D188" s="152" t="s">
        <v>203</v>
      </c>
      <c r="E188" s="153" t="s">
        <v>1</v>
      </c>
      <c r="F188" s="154" t="s">
        <v>262</v>
      </c>
      <c r="H188" s="155">
        <v>2.493</v>
      </c>
      <c r="I188" s="156"/>
      <c r="L188" s="151"/>
      <c r="M188" s="157"/>
      <c r="T188" s="158"/>
      <c r="AT188" s="153" t="s">
        <v>203</v>
      </c>
      <c r="AU188" s="153" t="s">
        <v>81</v>
      </c>
      <c r="AV188" s="12" t="s">
        <v>81</v>
      </c>
      <c r="AW188" s="12" t="s">
        <v>29</v>
      </c>
      <c r="AX188" s="12" t="s">
        <v>72</v>
      </c>
      <c r="AY188" s="153" t="s">
        <v>195</v>
      </c>
    </row>
    <row r="189" spans="2:51" s="13" customFormat="1" ht="12">
      <c r="B189" s="159"/>
      <c r="D189" s="152" t="s">
        <v>203</v>
      </c>
      <c r="E189" s="160" t="s">
        <v>1</v>
      </c>
      <c r="F189" s="161" t="s">
        <v>205</v>
      </c>
      <c r="H189" s="162">
        <v>2.493</v>
      </c>
      <c r="I189" s="163"/>
      <c r="L189" s="159"/>
      <c r="M189" s="164"/>
      <c r="T189" s="165"/>
      <c r="AT189" s="160" t="s">
        <v>203</v>
      </c>
      <c r="AU189" s="160" t="s">
        <v>81</v>
      </c>
      <c r="AV189" s="13" t="s">
        <v>201</v>
      </c>
      <c r="AW189" s="13" t="s">
        <v>29</v>
      </c>
      <c r="AX189" s="13" t="s">
        <v>79</v>
      </c>
      <c r="AY189" s="160" t="s">
        <v>195</v>
      </c>
    </row>
    <row r="190" spans="2:51" s="12" customFormat="1" ht="12">
      <c r="B190" s="151"/>
      <c r="D190" s="152" t="s">
        <v>203</v>
      </c>
      <c r="F190" s="154" t="s">
        <v>263</v>
      </c>
      <c r="H190" s="155">
        <v>2.618</v>
      </c>
      <c r="I190" s="156"/>
      <c r="L190" s="151"/>
      <c r="M190" s="157"/>
      <c r="T190" s="158"/>
      <c r="AT190" s="153" t="s">
        <v>203</v>
      </c>
      <c r="AU190" s="153" t="s">
        <v>81</v>
      </c>
      <c r="AV190" s="12" t="s">
        <v>81</v>
      </c>
      <c r="AW190" s="12" t="s">
        <v>3</v>
      </c>
      <c r="AX190" s="12" t="s">
        <v>79</v>
      </c>
      <c r="AY190" s="153" t="s">
        <v>195</v>
      </c>
    </row>
    <row r="191" spans="2:65" s="1" customFormat="1" ht="24.2" customHeight="1">
      <c r="B191" s="136"/>
      <c r="C191" s="172" t="s">
        <v>264</v>
      </c>
      <c r="D191" s="172" t="s">
        <v>229</v>
      </c>
      <c r="E191" s="173" t="s">
        <v>265</v>
      </c>
      <c r="F191" s="174" t="s">
        <v>266</v>
      </c>
      <c r="G191" s="175" t="s">
        <v>232</v>
      </c>
      <c r="H191" s="176">
        <v>0.446</v>
      </c>
      <c r="I191" s="177"/>
      <c r="J191" s="178">
        <f>ROUND(I191*H191,2)</f>
        <v>0</v>
      </c>
      <c r="K191" s="179"/>
      <c r="L191" s="180"/>
      <c r="M191" s="181" t="s">
        <v>1</v>
      </c>
      <c r="N191" s="182" t="s">
        <v>37</v>
      </c>
      <c r="P191" s="147">
        <f>O191*H191</f>
        <v>0</v>
      </c>
      <c r="Q191" s="147">
        <v>1</v>
      </c>
      <c r="R191" s="147">
        <f>Q191*H191</f>
        <v>0.446</v>
      </c>
      <c r="S191" s="147">
        <v>0</v>
      </c>
      <c r="T191" s="148">
        <f>S191*H191</f>
        <v>0</v>
      </c>
      <c r="AR191" s="149" t="s">
        <v>233</v>
      </c>
      <c r="AT191" s="149" t="s">
        <v>229</v>
      </c>
      <c r="AU191" s="149" t="s">
        <v>81</v>
      </c>
      <c r="AY191" s="16" t="s">
        <v>195</v>
      </c>
      <c r="BE191" s="150">
        <f>IF(N191="základní",J191,0)</f>
        <v>0</v>
      </c>
      <c r="BF191" s="150">
        <f>IF(N191="snížená",J191,0)</f>
        <v>0</v>
      </c>
      <c r="BG191" s="150">
        <f>IF(N191="zákl. přenesená",J191,0)</f>
        <v>0</v>
      </c>
      <c r="BH191" s="150">
        <f>IF(N191="sníž. přenesená",J191,0)</f>
        <v>0</v>
      </c>
      <c r="BI191" s="150">
        <f>IF(N191="nulová",J191,0)</f>
        <v>0</v>
      </c>
      <c r="BJ191" s="16" t="s">
        <v>79</v>
      </c>
      <c r="BK191" s="150">
        <f>ROUND(I191*H191,2)</f>
        <v>0</v>
      </c>
      <c r="BL191" s="16" t="s">
        <v>201</v>
      </c>
      <c r="BM191" s="149" t="s">
        <v>267</v>
      </c>
    </row>
    <row r="192" spans="2:51" s="12" customFormat="1" ht="12">
      <c r="B192" s="151"/>
      <c r="D192" s="152" t="s">
        <v>203</v>
      </c>
      <c r="E192" s="153" t="s">
        <v>1</v>
      </c>
      <c r="F192" s="154" t="s">
        <v>268</v>
      </c>
      <c r="H192" s="155">
        <v>0.425</v>
      </c>
      <c r="I192" s="156"/>
      <c r="L192" s="151"/>
      <c r="M192" s="157"/>
      <c r="T192" s="158"/>
      <c r="AT192" s="153" t="s">
        <v>203</v>
      </c>
      <c r="AU192" s="153" t="s">
        <v>81</v>
      </c>
      <c r="AV192" s="12" t="s">
        <v>81</v>
      </c>
      <c r="AW192" s="12" t="s">
        <v>29</v>
      </c>
      <c r="AX192" s="12" t="s">
        <v>72</v>
      </c>
      <c r="AY192" s="153" t="s">
        <v>195</v>
      </c>
    </row>
    <row r="193" spans="2:51" s="13" customFormat="1" ht="12">
      <c r="B193" s="159"/>
      <c r="D193" s="152" t="s">
        <v>203</v>
      </c>
      <c r="E193" s="160" t="s">
        <v>1</v>
      </c>
      <c r="F193" s="161" t="s">
        <v>205</v>
      </c>
      <c r="H193" s="162">
        <v>0.425</v>
      </c>
      <c r="I193" s="163"/>
      <c r="L193" s="159"/>
      <c r="M193" s="164"/>
      <c r="T193" s="165"/>
      <c r="AT193" s="160" t="s">
        <v>203</v>
      </c>
      <c r="AU193" s="160" t="s">
        <v>81</v>
      </c>
      <c r="AV193" s="13" t="s">
        <v>201</v>
      </c>
      <c r="AW193" s="13" t="s">
        <v>29</v>
      </c>
      <c r="AX193" s="13" t="s">
        <v>79</v>
      </c>
      <c r="AY193" s="160" t="s">
        <v>195</v>
      </c>
    </row>
    <row r="194" spans="2:51" s="12" customFormat="1" ht="12">
      <c r="B194" s="151"/>
      <c r="D194" s="152" t="s">
        <v>203</v>
      </c>
      <c r="F194" s="154" t="s">
        <v>269</v>
      </c>
      <c r="H194" s="155">
        <v>0.446</v>
      </c>
      <c r="I194" s="156"/>
      <c r="L194" s="151"/>
      <c r="M194" s="157"/>
      <c r="T194" s="158"/>
      <c r="AT194" s="153" t="s">
        <v>203</v>
      </c>
      <c r="AU194" s="153" t="s">
        <v>81</v>
      </c>
      <c r="AV194" s="12" t="s">
        <v>81</v>
      </c>
      <c r="AW194" s="12" t="s">
        <v>3</v>
      </c>
      <c r="AX194" s="12" t="s">
        <v>79</v>
      </c>
      <c r="AY194" s="153" t="s">
        <v>195</v>
      </c>
    </row>
    <row r="195" spans="2:65" s="1" customFormat="1" ht="24.2" customHeight="1">
      <c r="B195" s="136"/>
      <c r="C195" s="172" t="s">
        <v>270</v>
      </c>
      <c r="D195" s="172" t="s">
        <v>229</v>
      </c>
      <c r="E195" s="173" t="s">
        <v>271</v>
      </c>
      <c r="F195" s="174" t="s">
        <v>272</v>
      </c>
      <c r="G195" s="175" t="s">
        <v>223</v>
      </c>
      <c r="H195" s="176">
        <v>27.027</v>
      </c>
      <c r="I195" s="177"/>
      <c r="J195" s="178">
        <f>ROUND(I195*H195,2)</f>
        <v>0</v>
      </c>
      <c r="K195" s="179"/>
      <c r="L195" s="180"/>
      <c r="M195" s="181" t="s">
        <v>1</v>
      </c>
      <c r="N195" s="182" t="s">
        <v>37</v>
      </c>
      <c r="P195" s="147">
        <f>O195*H195</f>
        <v>0</v>
      </c>
      <c r="Q195" s="147">
        <v>0.05154</v>
      </c>
      <c r="R195" s="147">
        <f>Q195*H195</f>
        <v>1.3929715800000002</v>
      </c>
      <c r="S195" s="147">
        <v>0</v>
      </c>
      <c r="T195" s="148">
        <f>S195*H195</f>
        <v>0</v>
      </c>
      <c r="AR195" s="149" t="s">
        <v>233</v>
      </c>
      <c r="AT195" s="149" t="s">
        <v>229</v>
      </c>
      <c r="AU195" s="149" t="s">
        <v>81</v>
      </c>
      <c r="AY195" s="16" t="s">
        <v>195</v>
      </c>
      <c r="BE195" s="150">
        <f>IF(N195="základní",J195,0)</f>
        <v>0</v>
      </c>
      <c r="BF195" s="150">
        <f>IF(N195="snížená",J195,0)</f>
        <v>0</v>
      </c>
      <c r="BG195" s="150">
        <f>IF(N195="zákl. přenesená",J195,0)</f>
        <v>0</v>
      </c>
      <c r="BH195" s="150">
        <f>IF(N195="sníž. přenesená",J195,0)</f>
        <v>0</v>
      </c>
      <c r="BI195" s="150">
        <f>IF(N195="nulová",J195,0)</f>
        <v>0</v>
      </c>
      <c r="BJ195" s="16" t="s">
        <v>79</v>
      </c>
      <c r="BK195" s="150">
        <f>ROUND(I195*H195,2)</f>
        <v>0</v>
      </c>
      <c r="BL195" s="16" t="s">
        <v>201</v>
      </c>
      <c r="BM195" s="149" t="s">
        <v>273</v>
      </c>
    </row>
    <row r="196" spans="2:51" s="12" customFormat="1" ht="12">
      <c r="B196" s="151"/>
      <c r="D196" s="152" t="s">
        <v>203</v>
      </c>
      <c r="E196" s="153" t="s">
        <v>1</v>
      </c>
      <c r="F196" s="154" t="s">
        <v>246</v>
      </c>
      <c r="H196" s="155">
        <v>25.74</v>
      </c>
      <c r="I196" s="156"/>
      <c r="L196" s="151"/>
      <c r="M196" s="157"/>
      <c r="T196" s="158"/>
      <c r="AT196" s="153" t="s">
        <v>203</v>
      </c>
      <c r="AU196" s="153" t="s">
        <v>81</v>
      </c>
      <c r="AV196" s="12" t="s">
        <v>81</v>
      </c>
      <c r="AW196" s="12" t="s">
        <v>29</v>
      </c>
      <c r="AX196" s="12" t="s">
        <v>72</v>
      </c>
      <c r="AY196" s="153" t="s">
        <v>195</v>
      </c>
    </row>
    <row r="197" spans="2:51" s="13" customFormat="1" ht="12">
      <c r="B197" s="159"/>
      <c r="D197" s="152" t="s">
        <v>203</v>
      </c>
      <c r="E197" s="160" t="s">
        <v>1</v>
      </c>
      <c r="F197" s="161" t="s">
        <v>205</v>
      </c>
      <c r="H197" s="162">
        <v>25.74</v>
      </c>
      <c r="I197" s="163"/>
      <c r="L197" s="159"/>
      <c r="M197" s="164"/>
      <c r="T197" s="165"/>
      <c r="AT197" s="160" t="s">
        <v>203</v>
      </c>
      <c r="AU197" s="160" t="s">
        <v>81</v>
      </c>
      <c r="AV197" s="13" t="s">
        <v>201</v>
      </c>
      <c r="AW197" s="13" t="s">
        <v>29</v>
      </c>
      <c r="AX197" s="13" t="s">
        <v>79</v>
      </c>
      <c r="AY197" s="160" t="s">
        <v>195</v>
      </c>
    </row>
    <row r="198" spans="2:51" s="12" customFormat="1" ht="12">
      <c r="B198" s="151"/>
      <c r="D198" s="152" t="s">
        <v>203</v>
      </c>
      <c r="F198" s="154" t="s">
        <v>274</v>
      </c>
      <c r="H198" s="155">
        <v>27.027</v>
      </c>
      <c r="I198" s="156"/>
      <c r="L198" s="151"/>
      <c r="M198" s="157"/>
      <c r="T198" s="158"/>
      <c r="AT198" s="153" t="s">
        <v>203</v>
      </c>
      <c r="AU198" s="153" t="s">
        <v>81</v>
      </c>
      <c r="AV198" s="12" t="s">
        <v>81</v>
      </c>
      <c r="AW198" s="12" t="s">
        <v>3</v>
      </c>
      <c r="AX198" s="12" t="s">
        <v>79</v>
      </c>
      <c r="AY198" s="153" t="s">
        <v>195</v>
      </c>
    </row>
    <row r="199" spans="2:65" s="1" customFormat="1" ht="24.2" customHeight="1">
      <c r="B199" s="136"/>
      <c r="C199" s="172" t="s">
        <v>275</v>
      </c>
      <c r="D199" s="172" t="s">
        <v>229</v>
      </c>
      <c r="E199" s="173" t="s">
        <v>276</v>
      </c>
      <c r="F199" s="174" t="s">
        <v>277</v>
      </c>
      <c r="G199" s="175" t="s">
        <v>223</v>
      </c>
      <c r="H199" s="176">
        <v>1.712</v>
      </c>
      <c r="I199" s="177"/>
      <c r="J199" s="178">
        <f>ROUND(I199*H199,2)</f>
        <v>0</v>
      </c>
      <c r="K199" s="179"/>
      <c r="L199" s="180"/>
      <c r="M199" s="181" t="s">
        <v>1</v>
      </c>
      <c r="N199" s="182" t="s">
        <v>37</v>
      </c>
      <c r="P199" s="147">
        <f>O199*H199</f>
        <v>0</v>
      </c>
      <c r="Q199" s="147">
        <v>0.01598</v>
      </c>
      <c r="R199" s="147">
        <f>Q199*H199</f>
        <v>0.027357760000000002</v>
      </c>
      <c r="S199" s="147">
        <v>0</v>
      </c>
      <c r="T199" s="148">
        <f>S199*H199</f>
        <v>0</v>
      </c>
      <c r="AR199" s="149" t="s">
        <v>233</v>
      </c>
      <c r="AT199" s="149" t="s">
        <v>229</v>
      </c>
      <c r="AU199" s="149" t="s">
        <v>81</v>
      </c>
      <c r="AY199" s="16" t="s">
        <v>195</v>
      </c>
      <c r="BE199" s="150">
        <f>IF(N199="základní",J199,0)</f>
        <v>0</v>
      </c>
      <c r="BF199" s="150">
        <f>IF(N199="snížená",J199,0)</f>
        <v>0</v>
      </c>
      <c r="BG199" s="150">
        <f>IF(N199="zákl. přenesená",J199,0)</f>
        <v>0</v>
      </c>
      <c r="BH199" s="150">
        <f>IF(N199="sníž. přenesená",J199,0)</f>
        <v>0</v>
      </c>
      <c r="BI199" s="150">
        <f>IF(N199="nulová",J199,0)</f>
        <v>0</v>
      </c>
      <c r="BJ199" s="16" t="s">
        <v>79</v>
      </c>
      <c r="BK199" s="150">
        <f>ROUND(I199*H199,2)</f>
        <v>0</v>
      </c>
      <c r="BL199" s="16" t="s">
        <v>201</v>
      </c>
      <c r="BM199" s="149" t="s">
        <v>278</v>
      </c>
    </row>
    <row r="200" spans="2:51" s="12" customFormat="1" ht="12">
      <c r="B200" s="151"/>
      <c r="D200" s="152" t="s">
        <v>203</v>
      </c>
      <c r="E200" s="153" t="s">
        <v>1</v>
      </c>
      <c r="F200" s="154" t="s">
        <v>247</v>
      </c>
      <c r="H200" s="155">
        <v>1.63</v>
      </c>
      <c r="I200" s="156"/>
      <c r="L200" s="151"/>
      <c r="M200" s="157"/>
      <c r="T200" s="158"/>
      <c r="AT200" s="153" t="s">
        <v>203</v>
      </c>
      <c r="AU200" s="153" t="s">
        <v>81</v>
      </c>
      <c r="AV200" s="12" t="s">
        <v>81</v>
      </c>
      <c r="AW200" s="12" t="s">
        <v>29</v>
      </c>
      <c r="AX200" s="12" t="s">
        <v>72</v>
      </c>
      <c r="AY200" s="153" t="s">
        <v>195</v>
      </c>
    </row>
    <row r="201" spans="2:51" s="13" customFormat="1" ht="12">
      <c r="B201" s="159"/>
      <c r="D201" s="152" t="s">
        <v>203</v>
      </c>
      <c r="E201" s="160" t="s">
        <v>1</v>
      </c>
      <c r="F201" s="161" t="s">
        <v>205</v>
      </c>
      <c r="H201" s="162">
        <v>1.63</v>
      </c>
      <c r="I201" s="163"/>
      <c r="L201" s="159"/>
      <c r="M201" s="164"/>
      <c r="T201" s="165"/>
      <c r="AT201" s="160" t="s">
        <v>203</v>
      </c>
      <c r="AU201" s="160" t="s">
        <v>81</v>
      </c>
      <c r="AV201" s="13" t="s">
        <v>201</v>
      </c>
      <c r="AW201" s="13" t="s">
        <v>29</v>
      </c>
      <c r="AX201" s="13" t="s">
        <v>79</v>
      </c>
      <c r="AY201" s="160" t="s">
        <v>195</v>
      </c>
    </row>
    <row r="202" spans="2:51" s="12" customFormat="1" ht="12">
      <c r="B202" s="151"/>
      <c r="D202" s="152" t="s">
        <v>203</v>
      </c>
      <c r="F202" s="154" t="s">
        <v>279</v>
      </c>
      <c r="H202" s="155">
        <v>1.712</v>
      </c>
      <c r="I202" s="156"/>
      <c r="L202" s="151"/>
      <c r="M202" s="157"/>
      <c r="T202" s="158"/>
      <c r="AT202" s="153" t="s">
        <v>203</v>
      </c>
      <c r="AU202" s="153" t="s">
        <v>81</v>
      </c>
      <c r="AV202" s="12" t="s">
        <v>81</v>
      </c>
      <c r="AW202" s="12" t="s">
        <v>3</v>
      </c>
      <c r="AX202" s="12" t="s">
        <v>79</v>
      </c>
      <c r="AY202" s="153" t="s">
        <v>195</v>
      </c>
    </row>
    <row r="203" spans="2:65" s="1" customFormat="1" ht="21.75" customHeight="1">
      <c r="B203" s="136"/>
      <c r="C203" s="172" t="s">
        <v>280</v>
      </c>
      <c r="D203" s="172" t="s">
        <v>229</v>
      </c>
      <c r="E203" s="173" t="s">
        <v>281</v>
      </c>
      <c r="F203" s="174" t="s">
        <v>282</v>
      </c>
      <c r="G203" s="175" t="s">
        <v>232</v>
      </c>
      <c r="H203" s="176">
        <v>0.413</v>
      </c>
      <c r="I203" s="177"/>
      <c r="J203" s="178">
        <f>ROUND(I203*H203,2)</f>
        <v>0</v>
      </c>
      <c r="K203" s="179"/>
      <c r="L203" s="180"/>
      <c r="M203" s="181" t="s">
        <v>1</v>
      </c>
      <c r="N203" s="182" t="s">
        <v>37</v>
      </c>
      <c r="P203" s="147">
        <f>O203*H203</f>
        <v>0</v>
      </c>
      <c r="Q203" s="147">
        <v>1</v>
      </c>
      <c r="R203" s="147">
        <f>Q203*H203</f>
        <v>0.413</v>
      </c>
      <c r="S203" s="147">
        <v>0</v>
      </c>
      <c r="T203" s="148">
        <f>S203*H203</f>
        <v>0</v>
      </c>
      <c r="AR203" s="149" t="s">
        <v>233</v>
      </c>
      <c r="AT203" s="149" t="s">
        <v>229</v>
      </c>
      <c r="AU203" s="149" t="s">
        <v>81</v>
      </c>
      <c r="AY203" s="16" t="s">
        <v>195</v>
      </c>
      <c r="BE203" s="150">
        <f>IF(N203="základní",J203,0)</f>
        <v>0</v>
      </c>
      <c r="BF203" s="150">
        <f>IF(N203="snížená",J203,0)</f>
        <v>0</v>
      </c>
      <c r="BG203" s="150">
        <f>IF(N203="zákl. přenesená",J203,0)</f>
        <v>0</v>
      </c>
      <c r="BH203" s="150">
        <f>IF(N203="sníž. přenesená",J203,0)</f>
        <v>0</v>
      </c>
      <c r="BI203" s="150">
        <f>IF(N203="nulová",J203,0)</f>
        <v>0</v>
      </c>
      <c r="BJ203" s="16" t="s">
        <v>79</v>
      </c>
      <c r="BK203" s="150">
        <f>ROUND(I203*H203,2)</f>
        <v>0</v>
      </c>
      <c r="BL203" s="16" t="s">
        <v>201</v>
      </c>
      <c r="BM203" s="149" t="s">
        <v>283</v>
      </c>
    </row>
    <row r="204" spans="2:51" s="12" customFormat="1" ht="12">
      <c r="B204" s="151"/>
      <c r="D204" s="152" t="s">
        <v>203</v>
      </c>
      <c r="E204" s="153" t="s">
        <v>1</v>
      </c>
      <c r="F204" s="154" t="s">
        <v>284</v>
      </c>
      <c r="H204" s="155">
        <v>0.393</v>
      </c>
      <c r="I204" s="156"/>
      <c r="L204" s="151"/>
      <c r="M204" s="157"/>
      <c r="T204" s="158"/>
      <c r="AT204" s="153" t="s">
        <v>203</v>
      </c>
      <c r="AU204" s="153" t="s">
        <v>81</v>
      </c>
      <c r="AV204" s="12" t="s">
        <v>81</v>
      </c>
      <c r="AW204" s="12" t="s">
        <v>29</v>
      </c>
      <c r="AX204" s="12" t="s">
        <v>72</v>
      </c>
      <c r="AY204" s="153" t="s">
        <v>195</v>
      </c>
    </row>
    <row r="205" spans="2:51" s="13" customFormat="1" ht="12">
      <c r="B205" s="159"/>
      <c r="D205" s="152" t="s">
        <v>203</v>
      </c>
      <c r="E205" s="160" t="s">
        <v>1</v>
      </c>
      <c r="F205" s="161" t="s">
        <v>205</v>
      </c>
      <c r="H205" s="162">
        <v>0.393</v>
      </c>
      <c r="I205" s="163"/>
      <c r="L205" s="159"/>
      <c r="M205" s="164"/>
      <c r="T205" s="165"/>
      <c r="AT205" s="160" t="s">
        <v>203</v>
      </c>
      <c r="AU205" s="160" t="s">
        <v>81</v>
      </c>
      <c r="AV205" s="13" t="s">
        <v>201</v>
      </c>
      <c r="AW205" s="13" t="s">
        <v>29</v>
      </c>
      <c r="AX205" s="13" t="s">
        <v>79</v>
      </c>
      <c r="AY205" s="160" t="s">
        <v>195</v>
      </c>
    </row>
    <row r="206" spans="2:51" s="12" customFormat="1" ht="12">
      <c r="B206" s="151"/>
      <c r="D206" s="152" t="s">
        <v>203</v>
      </c>
      <c r="F206" s="154" t="s">
        <v>285</v>
      </c>
      <c r="H206" s="155">
        <v>0.413</v>
      </c>
      <c r="I206" s="156"/>
      <c r="L206" s="151"/>
      <c r="M206" s="157"/>
      <c r="T206" s="158"/>
      <c r="AT206" s="153" t="s">
        <v>203</v>
      </c>
      <c r="AU206" s="153" t="s">
        <v>81</v>
      </c>
      <c r="AV206" s="12" t="s">
        <v>81</v>
      </c>
      <c r="AW206" s="12" t="s">
        <v>3</v>
      </c>
      <c r="AX206" s="12" t="s">
        <v>79</v>
      </c>
      <c r="AY206" s="153" t="s">
        <v>195</v>
      </c>
    </row>
    <row r="207" spans="2:65" s="1" customFormat="1" ht="24.2" customHeight="1">
      <c r="B207" s="136"/>
      <c r="C207" s="137" t="s">
        <v>8</v>
      </c>
      <c r="D207" s="137" t="s">
        <v>197</v>
      </c>
      <c r="E207" s="138" t="s">
        <v>286</v>
      </c>
      <c r="F207" s="139" t="s">
        <v>287</v>
      </c>
      <c r="G207" s="140" t="s">
        <v>288</v>
      </c>
      <c r="H207" s="141">
        <v>205.2</v>
      </c>
      <c r="I207" s="142"/>
      <c r="J207" s="143">
        <f>ROUND(I207*H207,2)</f>
        <v>0</v>
      </c>
      <c r="K207" s="144"/>
      <c r="L207" s="31"/>
      <c r="M207" s="145" t="s">
        <v>1</v>
      </c>
      <c r="N207" s="146" t="s">
        <v>37</v>
      </c>
      <c r="P207" s="147">
        <f>O207*H207</f>
        <v>0</v>
      </c>
      <c r="Q207" s="147">
        <v>0.02944</v>
      </c>
      <c r="R207" s="147">
        <f>Q207*H207</f>
        <v>6.041088</v>
      </c>
      <c r="S207" s="147">
        <v>0</v>
      </c>
      <c r="T207" s="148">
        <f>S207*H207</f>
        <v>0</v>
      </c>
      <c r="AR207" s="149" t="s">
        <v>201</v>
      </c>
      <c r="AT207" s="149" t="s">
        <v>197</v>
      </c>
      <c r="AU207" s="149" t="s">
        <v>81</v>
      </c>
      <c r="AY207" s="16" t="s">
        <v>195</v>
      </c>
      <c r="BE207" s="150">
        <f>IF(N207="základní",J207,0)</f>
        <v>0</v>
      </c>
      <c r="BF207" s="150">
        <f>IF(N207="snížená",J207,0)</f>
        <v>0</v>
      </c>
      <c r="BG207" s="150">
        <f>IF(N207="zákl. přenesená",J207,0)</f>
        <v>0</v>
      </c>
      <c r="BH207" s="150">
        <f>IF(N207="sníž. přenesená",J207,0)</f>
        <v>0</v>
      </c>
      <c r="BI207" s="150">
        <f>IF(N207="nulová",J207,0)</f>
        <v>0</v>
      </c>
      <c r="BJ207" s="16" t="s">
        <v>79</v>
      </c>
      <c r="BK207" s="150">
        <f>ROUND(I207*H207,2)</f>
        <v>0</v>
      </c>
      <c r="BL207" s="16" t="s">
        <v>201</v>
      </c>
      <c r="BM207" s="149" t="s">
        <v>289</v>
      </c>
    </row>
    <row r="208" spans="2:51" s="12" customFormat="1" ht="12">
      <c r="B208" s="151"/>
      <c r="D208" s="152" t="s">
        <v>203</v>
      </c>
      <c r="E208" s="153" t="s">
        <v>1</v>
      </c>
      <c r="F208" s="154" t="s">
        <v>290</v>
      </c>
      <c r="H208" s="155">
        <v>205.2</v>
      </c>
      <c r="I208" s="156"/>
      <c r="L208" s="151"/>
      <c r="M208" s="157"/>
      <c r="T208" s="158"/>
      <c r="AT208" s="153" t="s">
        <v>203</v>
      </c>
      <c r="AU208" s="153" t="s">
        <v>81</v>
      </c>
      <c r="AV208" s="12" t="s">
        <v>81</v>
      </c>
      <c r="AW208" s="12" t="s">
        <v>29</v>
      </c>
      <c r="AX208" s="12" t="s">
        <v>72</v>
      </c>
      <c r="AY208" s="153" t="s">
        <v>195</v>
      </c>
    </row>
    <row r="209" spans="2:51" s="13" customFormat="1" ht="12">
      <c r="B209" s="159"/>
      <c r="D209" s="152" t="s">
        <v>203</v>
      </c>
      <c r="E209" s="160" t="s">
        <v>1</v>
      </c>
      <c r="F209" s="161" t="s">
        <v>205</v>
      </c>
      <c r="H209" s="162">
        <v>205.2</v>
      </c>
      <c r="I209" s="163"/>
      <c r="L209" s="159"/>
      <c r="M209" s="164"/>
      <c r="T209" s="165"/>
      <c r="AT209" s="160" t="s">
        <v>203</v>
      </c>
      <c r="AU209" s="160" t="s">
        <v>81</v>
      </c>
      <c r="AV209" s="13" t="s">
        <v>201</v>
      </c>
      <c r="AW209" s="13" t="s">
        <v>29</v>
      </c>
      <c r="AX209" s="13" t="s">
        <v>79</v>
      </c>
      <c r="AY209" s="160" t="s">
        <v>195</v>
      </c>
    </row>
    <row r="210" spans="2:65" s="1" customFormat="1" ht="33" customHeight="1">
      <c r="B210" s="136"/>
      <c r="C210" s="137" t="s">
        <v>291</v>
      </c>
      <c r="D210" s="137" t="s">
        <v>197</v>
      </c>
      <c r="E210" s="138" t="s">
        <v>292</v>
      </c>
      <c r="F210" s="139" t="s">
        <v>293</v>
      </c>
      <c r="G210" s="140" t="s">
        <v>212</v>
      </c>
      <c r="H210" s="141">
        <v>252.179</v>
      </c>
      <c r="I210" s="142"/>
      <c r="J210" s="143">
        <f>ROUND(I210*H210,2)</f>
        <v>0</v>
      </c>
      <c r="K210" s="144"/>
      <c r="L210" s="31"/>
      <c r="M210" s="145" t="s">
        <v>1</v>
      </c>
      <c r="N210" s="146" t="s">
        <v>37</v>
      </c>
      <c r="P210" s="147">
        <f>O210*H210</f>
        <v>0</v>
      </c>
      <c r="Q210" s="147">
        <v>0</v>
      </c>
      <c r="R210" s="147">
        <f>Q210*H210</f>
        <v>0</v>
      </c>
      <c r="S210" s="147">
        <v>0</v>
      </c>
      <c r="T210" s="148">
        <f>S210*H210</f>
        <v>0</v>
      </c>
      <c r="AR210" s="149" t="s">
        <v>201</v>
      </c>
      <c r="AT210" s="149" t="s">
        <v>197</v>
      </c>
      <c r="AU210" s="149" t="s">
        <v>81</v>
      </c>
      <c r="AY210" s="16" t="s">
        <v>195</v>
      </c>
      <c r="BE210" s="150">
        <f>IF(N210="základní",J210,0)</f>
        <v>0</v>
      </c>
      <c r="BF210" s="150">
        <f>IF(N210="snížená",J210,0)</f>
        <v>0</v>
      </c>
      <c r="BG210" s="150">
        <f>IF(N210="zákl. přenesená",J210,0)</f>
        <v>0</v>
      </c>
      <c r="BH210" s="150">
        <f>IF(N210="sníž. přenesená",J210,0)</f>
        <v>0</v>
      </c>
      <c r="BI210" s="150">
        <f>IF(N210="nulová",J210,0)</f>
        <v>0</v>
      </c>
      <c r="BJ210" s="16" t="s">
        <v>79</v>
      </c>
      <c r="BK210" s="150">
        <f>ROUND(I210*H210,2)</f>
        <v>0</v>
      </c>
      <c r="BL210" s="16" t="s">
        <v>201</v>
      </c>
      <c r="BM210" s="149" t="s">
        <v>294</v>
      </c>
    </row>
    <row r="211" spans="2:51" s="12" customFormat="1" ht="12">
      <c r="B211" s="151"/>
      <c r="D211" s="152" t="s">
        <v>203</v>
      </c>
      <c r="E211" s="153" t="s">
        <v>1</v>
      </c>
      <c r="F211" s="154" t="s">
        <v>295</v>
      </c>
      <c r="H211" s="155">
        <v>252.179</v>
      </c>
      <c r="I211" s="156"/>
      <c r="L211" s="151"/>
      <c r="M211" s="157"/>
      <c r="T211" s="158"/>
      <c r="AT211" s="153" t="s">
        <v>203</v>
      </c>
      <c r="AU211" s="153" t="s">
        <v>81</v>
      </c>
      <c r="AV211" s="12" t="s">
        <v>81</v>
      </c>
      <c r="AW211" s="12" t="s">
        <v>29</v>
      </c>
      <c r="AX211" s="12" t="s">
        <v>72</v>
      </c>
      <c r="AY211" s="153" t="s">
        <v>195</v>
      </c>
    </row>
    <row r="212" spans="2:51" s="13" customFormat="1" ht="12">
      <c r="B212" s="159"/>
      <c r="D212" s="152" t="s">
        <v>203</v>
      </c>
      <c r="E212" s="160" t="s">
        <v>1</v>
      </c>
      <c r="F212" s="161" t="s">
        <v>205</v>
      </c>
      <c r="H212" s="162">
        <v>252.179</v>
      </c>
      <c r="I212" s="163"/>
      <c r="L212" s="159"/>
      <c r="M212" s="164"/>
      <c r="T212" s="165"/>
      <c r="AT212" s="160" t="s">
        <v>203</v>
      </c>
      <c r="AU212" s="160" t="s">
        <v>81</v>
      </c>
      <c r="AV212" s="13" t="s">
        <v>201</v>
      </c>
      <c r="AW212" s="13" t="s">
        <v>29</v>
      </c>
      <c r="AX212" s="13" t="s">
        <v>79</v>
      </c>
      <c r="AY212" s="160" t="s">
        <v>195</v>
      </c>
    </row>
    <row r="213" spans="2:65" s="1" customFormat="1" ht="33" customHeight="1">
      <c r="B213" s="136"/>
      <c r="C213" s="137" t="s">
        <v>296</v>
      </c>
      <c r="D213" s="137" t="s">
        <v>197</v>
      </c>
      <c r="E213" s="138" t="s">
        <v>297</v>
      </c>
      <c r="F213" s="139" t="s">
        <v>298</v>
      </c>
      <c r="G213" s="140" t="s">
        <v>212</v>
      </c>
      <c r="H213" s="141">
        <v>168.119</v>
      </c>
      <c r="I213" s="142"/>
      <c r="J213" s="143">
        <f>ROUND(I213*H213,2)</f>
        <v>0</v>
      </c>
      <c r="K213" s="144"/>
      <c r="L213" s="31"/>
      <c r="M213" s="145" t="s">
        <v>1</v>
      </c>
      <c r="N213" s="146" t="s">
        <v>37</v>
      </c>
      <c r="P213" s="147">
        <f>O213*H213</f>
        <v>0</v>
      </c>
      <c r="Q213" s="147">
        <v>0</v>
      </c>
      <c r="R213" s="147">
        <f>Q213*H213</f>
        <v>0</v>
      </c>
      <c r="S213" s="147">
        <v>0</v>
      </c>
      <c r="T213" s="148">
        <f>S213*H213</f>
        <v>0</v>
      </c>
      <c r="AR213" s="149" t="s">
        <v>201</v>
      </c>
      <c r="AT213" s="149" t="s">
        <v>197</v>
      </c>
      <c r="AU213" s="149" t="s">
        <v>81</v>
      </c>
      <c r="AY213" s="16" t="s">
        <v>195</v>
      </c>
      <c r="BE213" s="150">
        <f>IF(N213="základní",J213,0)</f>
        <v>0</v>
      </c>
      <c r="BF213" s="150">
        <f>IF(N213="snížená",J213,0)</f>
        <v>0</v>
      </c>
      <c r="BG213" s="150">
        <f>IF(N213="zákl. přenesená",J213,0)</f>
        <v>0</v>
      </c>
      <c r="BH213" s="150">
        <f>IF(N213="sníž. přenesená",J213,0)</f>
        <v>0</v>
      </c>
      <c r="BI213" s="150">
        <f>IF(N213="nulová",J213,0)</f>
        <v>0</v>
      </c>
      <c r="BJ213" s="16" t="s">
        <v>79</v>
      </c>
      <c r="BK213" s="150">
        <f>ROUND(I213*H213,2)</f>
        <v>0</v>
      </c>
      <c r="BL213" s="16" t="s">
        <v>201</v>
      </c>
      <c r="BM213" s="149" t="s">
        <v>299</v>
      </c>
    </row>
    <row r="214" spans="2:51" s="12" customFormat="1" ht="12">
      <c r="B214" s="151"/>
      <c r="D214" s="152" t="s">
        <v>203</v>
      </c>
      <c r="E214" s="153" t="s">
        <v>1</v>
      </c>
      <c r="F214" s="154" t="s">
        <v>300</v>
      </c>
      <c r="H214" s="155">
        <v>168.119</v>
      </c>
      <c r="I214" s="156"/>
      <c r="L214" s="151"/>
      <c r="M214" s="157"/>
      <c r="T214" s="158"/>
      <c r="AT214" s="153" t="s">
        <v>203</v>
      </c>
      <c r="AU214" s="153" t="s">
        <v>81</v>
      </c>
      <c r="AV214" s="12" t="s">
        <v>81</v>
      </c>
      <c r="AW214" s="12" t="s">
        <v>29</v>
      </c>
      <c r="AX214" s="12" t="s">
        <v>72</v>
      </c>
      <c r="AY214" s="153" t="s">
        <v>195</v>
      </c>
    </row>
    <row r="215" spans="2:51" s="13" customFormat="1" ht="12">
      <c r="B215" s="159"/>
      <c r="D215" s="152" t="s">
        <v>203</v>
      </c>
      <c r="E215" s="160" t="s">
        <v>1</v>
      </c>
      <c r="F215" s="161" t="s">
        <v>205</v>
      </c>
      <c r="H215" s="162">
        <v>168.119</v>
      </c>
      <c r="I215" s="163"/>
      <c r="L215" s="159"/>
      <c r="M215" s="164"/>
      <c r="T215" s="165"/>
      <c r="AT215" s="160" t="s">
        <v>203</v>
      </c>
      <c r="AU215" s="160" t="s">
        <v>81</v>
      </c>
      <c r="AV215" s="13" t="s">
        <v>201</v>
      </c>
      <c r="AW215" s="13" t="s">
        <v>29</v>
      </c>
      <c r="AX215" s="13" t="s">
        <v>79</v>
      </c>
      <c r="AY215" s="160" t="s">
        <v>195</v>
      </c>
    </row>
    <row r="216" spans="2:65" s="1" customFormat="1" ht="37.9" customHeight="1">
      <c r="B216" s="136"/>
      <c r="C216" s="137" t="s">
        <v>301</v>
      </c>
      <c r="D216" s="137" t="s">
        <v>197</v>
      </c>
      <c r="E216" s="138" t="s">
        <v>302</v>
      </c>
      <c r="F216" s="139" t="s">
        <v>303</v>
      </c>
      <c r="G216" s="140" t="s">
        <v>212</v>
      </c>
      <c r="H216" s="141">
        <v>432.236</v>
      </c>
      <c r="I216" s="142"/>
      <c r="J216" s="143">
        <f>ROUND(I216*H216,2)</f>
        <v>0</v>
      </c>
      <c r="K216" s="144"/>
      <c r="L216" s="31"/>
      <c r="M216" s="145" t="s">
        <v>1</v>
      </c>
      <c r="N216" s="146" t="s">
        <v>37</v>
      </c>
      <c r="P216" s="147">
        <f>O216*H216</f>
        <v>0</v>
      </c>
      <c r="Q216" s="147">
        <v>0</v>
      </c>
      <c r="R216" s="147">
        <f>Q216*H216</f>
        <v>0</v>
      </c>
      <c r="S216" s="147">
        <v>0</v>
      </c>
      <c r="T216" s="148">
        <f>S216*H216</f>
        <v>0</v>
      </c>
      <c r="AR216" s="149" t="s">
        <v>201</v>
      </c>
      <c r="AT216" s="149" t="s">
        <v>197</v>
      </c>
      <c r="AU216" s="149" t="s">
        <v>81</v>
      </c>
      <c r="AY216" s="16" t="s">
        <v>195</v>
      </c>
      <c r="BE216" s="150">
        <f>IF(N216="základní",J216,0)</f>
        <v>0</v>
      </c>
      <c r="BF216" s="150">
        <f>IF(N216="snížená",J216,0)</f>
        <v>0</v>
      </c>
      <c r="BG216" s="150">
        <f>IF(N216="zákl. přenesená",J216,0)</f>
        <v>0</v>
      </c>
      <c r="BH216" s="150">
        <f>IF(N216="sníž. přenesená",J216,0)</f>
        <v>0</v>
      </c>
      <c r="BI216" s="150">
        <f>IF(N216="nulová",J216,0)</f>
        <v>0</v>
      </c>
      <c r="BJ216" s="16" t="s">
        <v>79</v>
      </c>
      <c r="BK216" s="150">
        <f>ROUND(I216*H216,2)</f>
        <v>0</v>
      </c>
      <c r="BL216" s="16" t="s">
        <v>201</v>
      </c>
      <c r="BM216" s="149" t="s">
        <v>304</v>
      </c>
    </row>
    <row r="217" spans="2:51" s="12" customFormat="1" ht="12">
      <c r="B217" s="151"/>
      <c r="D217" s="152" t="s">
        <v>203</v>
      </c>
      <c r="E217" s="153" t="s">
        <v>1</v>
      </c>
      <c r="F217" s="154" t="s">
        <v>305</v>
      </c>
      <c r="H217" s="155">
        <v>432.236</v>
      </c>
      <c r="I217" s="156"/>
      <c r="L217" s="151"/>
      <c r="M217" s="157"/>
      <c r="T217" s="158"/>
      <c r="AT217" s="153" t="s">
        <v>203</v>
      </c>
      <c r="AU217" s="153" t="s">
        <v>81</v>
      </c>
      <c r="AV217" s="12" t="s">
        <v>81</v>
      </c>
      <c r="AW217" s="12" t="s">
        <v>29</v>
      </c>
      <c r="AX217" s="12" t="s">
        <v>72</v>
      </c>
      <c r="AY217" s="153" t="s">
        <v>195</v>
      </c>
    </row>
    <row r="218" spans="2:51" s="13" customFormat="1" ht="12">
      <c r="B218" s="159"/>
      <c r="D218" s="152" t="s">
        <v>203</v>
      </c>
      <c r="E218" s="160" t="s">
        <v>1</v>
      </c>
      <c r="F218" s="161" t="s">
        <v>205</v>
      </c>
      <c r="H218" s="162">
        <v>432.236</v>
      </c>
      <c r="I218" s="163"/>
      <c r="L218" s="159"/>
      <c r="M218" s="164"/>
      <c r="T218" s="165"/>
      <c r="AT218" s="160" t="s">
        <v>203</v>
      </c>
      <c r="AU218" s="160" t="s">
        <v>81</v>
      </c>
      <c r="AV218" s="13" t="s">
        <v>201</v>
      </c>
      <c r="AW218" s="13" t="s">
        <v>29</v>
      </c>
      <c r="AX218" s="13" t="s">
        <v>79</v>
      </c>
      <c r="AY218" s="160" t="s">
        <v>195</v>
      </c>
    </row>
    <row r="219" spans="2:65" s="1" customFormat="1" ht="37.9" customHeight="1">
      <c r="B219" s="136"/>
      <c r="C219" s="137" t="s">
        <v>306</v>
      </c>
      <c r="D219" s="137" t="s">
        <v>197</v>
      </c>
      <c r="E219" s="138" t="s">
        <v>307</v>
      </c>
      <c r="F219" s="139" t="s">
        <v>308</v>
      </c>
      <c r="G219" s="140" t="s">
        <v>212</v>
      </c>
      <c r="H219" s="141">
        <v>504.358</v>
      </c>
      <c r="I219" s="142"/>
      <c r="J219" s="143">
        <f>ROUND(I219*H219,2)</f>
        <v>0</v>
      </c>
      <c r="K219" s="144"/>
      <c r="L219" s="31"/>
      <c r="M219" s="145" t="s">
        <v>1</v>
      </c>
      <c r="N219" s="146" t="s">
        <v>37</v>
      </c>
      <c r="P219" s="147">
        <f>O219*H219</f>
        <v>0</v>
      </c>
      <c r="Q219" s="147">
        <v>0</v>
      </c>
      <c r="R219" s="147">
        <f>Q219*H219</f>
        <v>0</v>
      </c>
      <c r="S219" s="147">
        <v>0</v>
      </c>
      <c r="T219" s="148">
        <f>S219*H219</f>
        <v>0</v>
      </c>
      <c r="AR219" s="149" t="s">
        <v>201</v>
      </c>
      <c r="AT219" s="149" t="s">
        <v>197</v>
      </c>
      <c r="AU219" s="149" t="s">
        <v>81</v>
      </c>
      <c r="AY219" s="16" t="s">
        <v>195</v>
      </c>
      <c r="BE219" s="150">
        <f>IF(N219="základní",J219,0)</f>
        <v>0</v>
      </c>
      <c r="BF219" s="150">
        <f>IF(N219="snížená",J219,0)</f>
        <v>0</v>
      </c>
      <c r="BG219" s="150">
        <f>IF(N219="zákl. přenesená",J219,0)</f>
        <v>0</v>
      </c>
      <c r="BH219" s="150">
        <f>IF(N219="sníž. přenesená",J219,0)</f>
        <v>0</v>
      </c>
      <c r="BI219" s="150">
        <f>IF(N219="nulová",J219,0)</f>
        <v>0</v>
      </c>
      <c r="BJ219" s="16" t="s">
        <v>79</v>
      </c>
      <c r="BK219" s="150">
        <f>ROUND(I219*H219,2)</f>
        <v>0</v>
      </c>
      <c r="BL219" s="16" t="s">
        <v>201</v>
      </c>
      <c r="BM219" s="149" t="s">
        <v>309</v>
      </c>
    </row>
    <row r="220" spans="2:51" s="12" customFormat="1" ht="12">
      <c r="B220" s="151"/>
      <c r="D220" s="152" t="s">
        <v>203</v>
      </c>
      <c r="E220" s="153" t="s">
        <v>1</v>
      </c>
      <c r="F220" s="154" t="s">
        <v>310</v>
      </c>
      <c r="H220" s="155">
        <v>504.358</v>
      </c>
      <c r="I220" s="156"/>
      <c r="L220" s="151"/>
      <c r="M220" s="157"/>
      <c r="T220" s="158"/>
      <c r="AT220" s="153" t="s">
        <v>203</v>
      </c>
      <c r="AU220" s="153" t="s">
        <v>81</v>
      </c>
      <c r="AV220" s="12" t="s">
        <v>81</v>
      </c>
      <c r="AW220" s="12" t="s">
        <v>29</v>
      </c>
      <c r="AX220" s="12" t="s">
        <v>72</v>
      </c>
      <c r="AY220" s="153" t="s">
        <v>195</v>
      </c>
    </row>
    <row r="221" spans="2:51" s="13" customFormat="1" ht="12">
      <c r="B221" s="159"/>
      <c r="D221" s="152" t="s">
        <v>203</v>
      </c>
      <c r="E221" s="160" t="s">
        <v>1</v>
      </c>
      <c r="F221" s="161" t="s">
        <v>205</v>
      </c>
      <c r="H221" s="162">
        <v>504.358</v>
      </c>
      <c r="I221" s="163"/>
      <c r="L221" s="159"/>
      <c r="M221" s="164"/>
      <c r="T221" s="165"/>
      <c r="AT221" s="160" t="s">
        <v>203</v>
      </c>
      <c r="AU221" s="160" t="s">
        <v>81</v>
      </c>
      <c r="AV221" s="13" t="s">
        <v>201</v>
      </c>
      <c r="AW221" s="13" t="s">
        <v>29</v>
      </c>
      <c r="AX221" s="13" t="s">
        <v>79</v>
      </c>
      <c r="AY221" s="160" t="s">
        <v>195</v>
      </c>
    </row>
    <row r="222" spans="2:65" s="1" customFormat="1" ht="37.9" customHeight="1">
      <c r="B222" s="136"/>
      <c r="C222" s="137" t="s">
        <v>311</v>
      </c>
      <c r="D222" s="137" t="s">
        <v>197</v>
      </c>
      <c r="E222" s="138" t="s">
        <v>312</v>
      </c>
      <c r="F222" s="139" t="s">
        <v>313</v>
      </c>
      <c r="G222" s="140" t="s">
        <v>212</v>
      </c>
      <c r="H222" s="141">
        <v>1513.074</v>
      </c>
      <c r="I222" s="142"/>
      <c r="J222" s="143">
        <f>ROUND(I222*H222,2)</f>
        <v>0</v>
      </c>
      <c r="K222" s="144"/>
      <c r="L222" s="31"/>
      <c r="M222" s="145" t="s">
        <v>1</v>
      </c>
      <c r="N222" s="146" t="s">
        <v>37</v>
      </c>
      <c r="P222" s="147">
        <f>O222*H222</f>
        <v>0</v>
      </c>
      <c r="Q222" s="147">
        <v>0</v>
      </c>
      <c r="R222" s="147">
        <f>Q222*H222</f>
        <v>0</v>
      </c>
      <c r="S222" s="147">
        <v>0</v>
      </c>
      <c r="T222" s="148">
        <f>S222*H222</f>
        <v>0</v>
      </c>
      <c r="AR222" s="149" t="s">
        <v>201</v>
      </c>
      <c r="AT222" s="149" t="s">
        <v>197</v>
      </c>
      <c r="AU222" s="149" t="s">
        <v>81</v>
      </c>
      <c r="AY222" s="16" t="s">
        <v>195</v>
      </c>
      <c r="BE222" s="150">
        <f>IF(N222="základní",J222,0)</f>
        <v>0</v>
      </c>
      <c r="BF222" s="150">
        <f>IF(N222="snížená",J222,0)</f>
        <v>0</v>
      </c>
      <c r="BG222" s="150">
        <f>IF(N222="zákl. přenesená",J222,0)</f>
        <v>0</v>
      </c>
      <c r="BH222" s="150">
        <f>IF(N222="sníž. přenesená",J222,0)</f>
        <v>0</v>
      </c>
      <c r="BI222" s="150">
        <f>IF(N222="nulová",J222,0)</f>
        <v>0</v>
      </c>
      <c r="BJ222" s="16" t="s">
        <v>79</v>
      </c>
      <c r="BK222" s="150">
        <f>ROUND(I222*H222,2)</f>
        <v>0</v>
      </c>
      <c r="BL222" s="16" t="s">
        <v>201</v>
      </c>
      <c r="BM222" s="149" t="s">
        <v>314</v>
      </c>
    </row>
    <row r="223" spans="2:51" s="12" customFormat="1" ht="12">
      <c r="B223" s="151"/>
      <c r="D223" s="152" t="s">
        <v>203</v>
      </c>
      <c r="F223" s="154" t="s">
        <v>315</v>
      </c>
      <c r="H223" s="155">
        <v>1513.074</v>
      </c>
      <c r="I223" s="156"/>
      <c r="L223" s="151"/>
      <c r="M223" s="157"/>
      <c r="T223" s="158"/>
      <c r="AT223" s="153" t="s">
        <v>203</v>
      </c>
      <c r="AU223" s="153" t="s">
        <v>81</v>
      </c>
      <c r="AV223" s="12" t="s">
        <v>81</v>
      </c>
      <c r="AW223" s="12" t="s">
        <v>3</v>
      </c>
      <c r="AX223" s="12" t="s">
        <v>79</v>
      </c>
      <c r="AY223" s="153" t="s">
        <v>195</v>
      </c>
    </row>
    <row r="224" spans="2:65" s="1" customFormat="1" ht="37.9" customHeight="1">
      <c r="B224" s="136"/>
      <c r="C224" s="137" t="s">
        <v>7</v>
      </c>
      <c r="D224" s="137" t="s">
        <v>197</v>
      </c>
      <c r="E224" s="138" t="s">
        <v>316</v>
      </c>
      <c r="F224" s="139" t="s">
        <v>317</v>
      </c>
      <c r="G224" s="140" t="s">
        <v>212</v>
      </c>
      <c r="H224" s="141">
        <v>336.238</v>
      </c>
      <c r="I224" s="142"/>
      <c r="J224" s="143">
        <f>ROUND(I224*H224,2)</f>
        <v>0</v>
      </c>
      <c r="K224" s="144"/>
      <c r="L224" s="31"/>
      <c r="M224" s="145" t="s">
        <v>1</v>
      </c>
      <c r="N224" s="146" t="s">
        <v>37</v>
      </c>
      <c r="P224" s="147">
        <f>O224*H224</f>
        <v>0</v>
      </c>
      <c r="Q224" s="147">
        <v>0</v>
      </c>
      <c r="R224" s="147">
        <f>Q224*H224</f>
        <v>0</v>
      </c>
      <c r="S224" s="147">
        <v>0</v>
      </c>
      <c r="T224" s="148">
        <f>S224*H224</f>
        <v>0</v>
      </c>
      <c r="AR224" s="149" t="s">
        <v>201</v>
      </c>
      <c r="AT224" s="149" t="s">
        <v>197</v>
      </c>
      <c r="AU224" s="149" t="s">
        <v>81</v>
      </c>
      <c r="AY224" s="16" t="s">
        <v>195</v>
      </c>
      <c r="BE224" s="150">
        <f>IF(N224="základní",J224,0)</f>
        <v>0</v>
      </c>
      <c r="BF224" s="150">
        <f>IF(N224="snížená",J224,0)</f>
        <v>0</v>
      </c>
      <c r="BG224" s="150">
        <f>IF(N224="zákl. přenesená",J224,0)</f>
        <v>0</v>
      </c>
      <c r="BH224" s="150">
        <f>IF(N224="sníž. přenesená",J224,0)</f>
        <v>0</v>
      </c>
      <c r="BI224" s="150">
        <f>IF(N224="nulová",J224,0)</f>
        <v>0</v>
      </c>
      <c r="BJ224" s="16" t="s">
        <v>79</v>
      </c>
      <c r="BK224" s="150">
        <f>ROUND(I224*H224,2)</f>
        <v>0</v>
      </c>
      <c r="BL224" s="16" t="s">
        <v>201</v>
      </c>
      <c r="BM224" s="149" t="s">
        <v>318</v>
      </c>
    </row>
    <row r="225" spans="2:51" s="12" customFormat="1" ht="12">
      <c r="B225" s="151"/>
      <c r="D225" s="152" t="s">
        <v>203</v>
      </c>
      <c r="E225" s="153" t="s">
        <v>1</v>
      </c>
      <c r="F225" s="154" t="s">
        <v>319</v>
      </c>
      <c r="H225" s="155">
        <v>336.238</v>
      </c>
      <c r="I225" s="156"/>
      <c r="L225" s="151"/>
      <c r="M225" s="157"/>
      <c r="T225" s="158"/>
      <c r="AT225" s="153" t="s">
        <v>203</v>
      </c>
      <c r="AU225" s="153" t="s">
        <v>81</v>
      </c>
      <c r="AV225" s="12" t="s">
        <v>81</v>
      </c>
      <c r="AW225" s="12" t="s">
        <v>29</v>
      </c>
      <c r="AX225" s="12" t="s">
        <v>72</v>
      </c>
      <c r="AY225" s="153" t="s">
        <v>195</v>
      </c>
    </row>
    <row r="226" spans="2:51" s="13" customFormat="1" ht="12">
      <c r="B226" s="159"/>
      <c r="D226" s="152" t="s">
        <v>203</v>
      </c>
      <c r="E226" s="160" t="s">
        <v>1</v>
      </c>
      <c r="F226" s="161" t="s">
        <v>205</v>
      </c>
      <c r="H226" s="162">
        <v>336.238</v>
      </c>
      <c r="I226" s="163"/>
      <c r="L226" s="159"/>
      <c r="M226" s="164"/>
      <c r="T226" s="165"/>
      <c r="AT226" s="160" t="s">
        <v>203</v>
      </c>
      <c r="AU226" s="160" t="s">
        <v>81</v>
      </c>
      <c r="AV226" s="13" t="s">
        <v>201</v>
      </c>
      <c r="AW226" s="13" t="s">
        <v>29</v>
      </c>
      <c r="AX226" s="13" t="s">
        <v>79</v>
      </c>
      <c r="AY226" s="160" t="s">
        <v>195</v>
      </c>
    </row>
    <row r="227" spans="2:65" s="1" customFormat="1" ht="37.9" customHeight="1">
      <c r="B227" s="136"/>
      <c r="C227" s="137" t="s">
        <v>320</v>
      </c>
      <c r="D227" s="137" t="s">
        <v>197</v>
      </c>
      <c r="E227" s="138" t="s">
        <v>321</v>
      </c>
      <c r="F227" s="139" t="s">
        <v>322</v>
      </c>
      <c r="G227" s="140" t="s">
        <v>212</v>
      </c>
      <c r="H227" s="141">
        <v>1008.714</v>
      </c>
      <c r="I227" s="142"/>
      <c r="J227" s="143">
        <f>ROUND(I227*H227,2)</f>
        <v>0</v>
      </c>
      <c r="K227" s="144"/>
      <c r="L227" s="31"/>
      <c r="M227" s="145" t="s">
        <v>1</v>
      </c>
      <c r="N227" s="146" t="s">
        <v>37</v>
      </c>
      <c r="P227" s="147">
        <f>O227*H227</f>
        <v>0</v>
      </c>
      <c r="Q227" s="147">
        <v>0</v>
      </c>
      <c r="R227" s="147">
        <f>Q227*H227</f>
        <v>0</v>
      </c>
      <c r="S227" s="147">
        <v>0</v>
      </c>
      <c r="T227" s="148">
        <f>S227*H227</f>
        <v>0</v>
      </c>
      <c r="AR227" s="149" t="s">
        <v>201</v>
      </c>
      <c r="AT227" s="149" t="s">
        <v>197</v>
      </c>
      <c r="AU227" s="149" t="s">
        <v>81</v>
      </c>
      <c r="AY227" s="16" t="s">
        <v>195</v>
      </c>
      <c r="BE227" s="150">
        <f>IF(N227="základní",J227,0)</f>
        <v>0</v>
      </c>
      <c r="BF227" s="150">
        <f>IF(N227="snížená",J227,0)</f>
        <v>0</v>
      </c>
      <c r="BG227" s="150">
        <f>IF(N227="zákl. přenesená",J227,0)</f>
        <v>0</v>
      </c>
      <c r="BH227" s="150">
        <f>IF(N227="sníž. přenesená",J227,0)</f>
        <v>0</v>
      </c>
      <c r="BI227" s="150">
        <f>IF(N227="nulová",J227,0)</f>
        <v>0</v>
      </c>
      <c r="BJ227" s="16" t="s">
        <v>79</v>
      </c>
      <c r="BK227" s="150">
        <f>ROUND(I227*H227,2)</f>
        <v>0</v>
      </c>
      <c r="BL227" s="16" t="s">
        <v>201</v>
      </c>
      <c r="BM227" s="149" t="s">
        <v>323</v>
      </c>
    </row>
    <row r="228" spans="2:51" s="12" customFormat="1" ht="12">
      <c r="B228" s="151"/>
      <c r="D228" s="152" t="s">
        <v>203</v>
      </c>
      <c r="F228" s="154" t="s">
        <v>324</v>
      </c>
      <c r="H228" s="155">
        <v>1008.714</v>
      </c>
      <c r="I228" s="156"/>
      <c r="L228" s="151"/>
      <c r="M228" s="157"/>
      <c r="T228" s="158"/>
      <c r="AT228" s="153" t="s">
        <v>203</v>
      </c>
      <c r="AU228" s="153" t="s">
        <v>81</v>
      </c>
      <c r="AV228" s="12" t="s">
        <v>81</v>
      </c>
      <c r="AW228" s="12" t="s">
        <v>3</v>
      </c>
      <c r="AX228" s="12" t="s">
        <v>79</v>
      </c>
      <c r="AY228" s="153" t="s">
        <v>195</v>
      </c>
    </row>
    <row r="229" spans="2:65" s="1" customFormat="1" ht="24.2" customHeight="1">
      <c r="B229" s="136"/>
      <c r="C229" s="137" t="s">
        <v>325</v>
      </c>
      <c r="D229" s="137" t="s">
        <v>197</v>
      </c>
      <c r="E229" s="138" t="s">
        <v>326</v>
      </c>
      <c r="F229" s="139" t="s">
        <v>327</v>
      </c>
      <c r="G229" s="140" t="s">
        <v>212</v>
      </c>
      <c r="H229" s="141">
        <v>432.236</v>
      </c>
      <c r="I229" s="142"/>
      <c r="J229" s="143">
        <f>ROUND(I229*H229,2)</f>
        <v>0</v>
      </c>
      <c r="K229" s="144"/>
      <c r="L229" s="31"/>
      <c r="M229" s="145" t="s">
        <v>1</v>
      </c>
      <c r="N229" s="146" t="s">
        <v>37</v>
      </c>
      <c r="P229" s="147">
        <f>O229*H229</f>
        <v>0</v>
      </c>
      <c r="Q229" s="147">
        <v>0</v>
      </c>
      <c r="R229" s="147">
        <f>Q229*H229</f>
        <v>0</v>
      </c>
      <c r="S229" s="147">
        <v>0</v>
      </c>
      <c r="T229" s="148">
        <f>S229*H229</f>
        <v>0</v>
      </c>
      <c r="AR229" s="149" t="s">
        <v>201</v>
      </c>
      <c r="AT229" s="149" t="s">
        <v>197</v>
      </c>
      <c r="AU229" s="149" t="s">
        <v>81</v>
      </c>
      <c r="AY229" s="16" t="s">
        <v>195</v>
      </c>
      <c r="BE229" s="150">
        <f>IF(N229="základní",J229,0)</f>
        <v>0</v>
      </c>
      <c r="BF229" s="150">
        <f>IF(N229="snížená",J229,0)</f>
        <v>0</v>
      </c>
      <c r="BG229" s="150">
        <f>IF(N229="zákl. přenesená",J229,0)</f>
        <v>0</v>
      </c>
      <c r="BH229" s="150">
        <f>IF(N229="sníž. přenesená",J229,0)</f>
        <v>0</v>
      </c>
      <c r="BI229" s="150">
        <f>IF(N229="nulová",J229,0)</f>
        <v>0</v>
      </c>
      <c r="BJ229" s="16" t="s">
        <v>79</v>
      </c>
      <c r="BK229" s="150">
        <f>ROUND(I229*H229,2)</f>
        <v>0</v>
      </c>
      <c r="BL229" s="16" t="s">
        <v>201</v>
      </c>
      <c r="BM229" s="149" t="s">
        <v>328</v>
      </c>
    </row>
    <row r="230" spans="2:51" s="12" customFormat="1" ht="12">
      <c r="B230" s="151"/>
      <c r="D230" s="152" t="s">
        <v>203</v>
      </c>
      <c r="E230" s="153" t="s">
        <v>1</v>
      </c>
      <c r="F230" s="154" t="s">
        <v>329</v>
      </c>
      <c r="H230" s="155">
        <v>432.236</v>
      </c>
      <c r="I230" s="156"/>
      <c r="L230" s="151"/>
      <c r="M230" s="157"/>
      <c r="T230" s="158"/>
      <c r="AT230" s="153" t="s">
        <v>203</v>
      </c>
      <c r="AU230" s="153" t="s">
        <v>81</v>
      </c>
      <c r="AV230" s="12" t="s">
        <v>81</v>
      </c>
      <c r="AW230" s="12" t="s">
        <v>29</v>
      </c>
      <c r="AX230" s="12" t="s">
        <v>72</v>
      </c>
      <c r="AY230" s="153" t="s">
        <v>195</v>
      </c>
    </row>
    <row r="231" spans="2:51" s="13" customFormat="1" ht="12">
      <c r="B231" s="159"/>
      <c r="D231" s="152" t="s">
        <v>203</v>
      </c>
      <c r="E231" s="160" t="s">
        <v>1</v>
      </c>
      <c r="F231" s="161" t="s">
        <v>205</v>
      </c>
      <c r="H231" s="162">
        <v>432.236</v>
      </c>
      <c r="I231" s="163"/>
      <c r="L231" s="159"/>
      <c r="M231" s="164"/>
      <c r="T231" s="165"/>
      <c r="AT231" s="160" t="s">
        <v>203</v>
      </c>
      <c r="AU231" s="160" t="s">
        <v>81</v>
      </c>
      <c r="AV231" s="13" t="s">
        <v>201</v>
      </c>
      <c r="AW231" s="13" t="s">
        <v>29</v>
      </c>
      <c r="AX231" s="13" t="s">
        <v>79</v>
      </c>
      <c r="AY231" s="160" t="s">
        <v>195</v>
      </c>
    </row>
    <row r="232" spans="2:65" s="1" customFormat="1" ht="33" customHeight="1">
      <c r="B232" s="136"/>
      <c r="C232" s="137" t="s">
        <v>330</v>
      </c>
      <c r="D232" s="137" t="s">
        <v>197</v>
      </c>
      <c r="E232" s="138" t="s">
        <v>331</v>
      </c>
      <c r="F232" s="139" t="s">
        <v>332</v>
      </c>
      <c r="G232" s="140" t="s">
        <v>232</v>
      </c>
      <c r="H232" s="141">
        <v>1513.073</v>
      </c>
      <c r="I232" s="142"/>
      <c r="J232" s="143">
        <f>ROUND(I232*H232,2)</f>
        <v>0</v>
      </c>
      <c r="K232" s="144"/>
      <c r="L232" s="31"/>
      <c r="M232" s="145" t="s">
        <v>1</v>
      </c>
      <c r="N232" s="146" t="s">
        <v>37</v>
      </c>
      <c r="P232" s="147">
        <f>O232*H232</f>
        <v>0</v>
      </c>
      <c r="Q232" s="147">
        <v>0</v>
      </c>
      <c r="R232" s="147">
        <f>Q232*H232</f>
        <v>0</v>
      </c>
      <c r="S232" s="147">
        <v>0</v>
      </c>
      <c r="T232" s="148">
        <f>S232*H232</f>
        <v>0</v>
      </c>
      <c r="AR232" s="149" t="s">
        <v>201</v>
      </c>
      <c r="AT232" s="149" t="s">
        <v>197</v>
      </c>
      <c r="AU232" s="149" t="s">
        <v>81</v>
      </c>
      <c r="AY232" s="16" t="s">
        <v>195</v>
      </c>
      <c r="BE232" s="150">
        <f>IF(N232="základní",J232,0)</f>
        <v>0</v>
      </c>
      <c r="BF232" s="150">
        <f>IF(N232="snížená",J232,0)</f>
        <v>0</v>
      </c>
      <c r="BG232" s="150">
        <f>IF(N232="zákl. přenesená",J232,0)</f>
        <v>0</v>
      </c>
      <c r="BH232" s="150">
        <f>IF(N232="sníž. přenesená",J232,0)</f>
        <v>0</v>
      </c>
      <c r="BI232" s="150">
        <f>IF(N232="nulová",J232,0)</f>
        <v>0</v>
      </c>
      <c r="BJ232" s="16" t="s">
        <v>79</v>
      </c>
      <c r="BK232" s="150">
        <f>ROUND(I232*H232,2)</f>
        <v>0</v>
      </c>
      <c r="BL232" s="16" t="s">
        <v>201</v>
      </c>
      <c r="BM232" s="149" t="s">
        <v>333</v>
      </c>
    </row>
    <row r="233" spans="2:51" s="12" customFormat="1" ht="12">
      <c r="B233" s="151"/>
      <c r="D233" s="152" t="s">
        <v>203</v>
      </c>
      <c r="E233" s="153" t="s">
        <v>1</v>
      </c>
      <c r="F233" s="154" t="s">
        <v>334</v>
      </c>
      <c r="H233" s="155">
        <v>1513.073</v>
      </c>
      <c r="I233" s="156"/>
      <c r="L233" s="151"/>
      <c r="M233" s="157"/>
      <c r="T233" s="158"/>
      <c r="AT233" s="153" t="s">
        <v>203</v>
      </c>
      <c r="AU233" s="153" t="s">
        <v>81</v>
      </c>
      <c r="AV233" s="12" t="s">
        <v>81</v>
      </c>
      <c r="AW233" s="12" t="s">
        <v>29</v>
      </c>
      <c r="AX233" s="12" t="s">
        <v>72</v>
      </c>
      <c r="AY233" s="153" t="s">
        <v>195</v>
      </c>
    </row>
    <row r="234" spans="2:51" s="13" customFormat="1" ht="12">
      <c r="B234" s="159"/>
      <c r="D234" s="152" t="s">
        <v>203</v>
      </c>
      <c r="E234" s="160" t="s">
        <v>1</v>
      </c>
      <c r="F234" s="161" t="s">
        <v>205</v>
      </c>
      <c r="H234" s="162">
        <v>1513.073</v>
      </c>
      <c r="I234" s="163"/>
      <c r="L234" s="159"/>
      <c r="M234" s="164"/>
      <c r="T234" s="165"/>
      <c r="AT234" s="160" t="s">
        <v>203</v>
      </c>
      <c r="AU234" s="160" t="s">
        <v>81</v>
      </c>
      <c r="AV234" s="13" t="s">
        <v>201</v>
      </c>
      <c r="AW234" s="13" t="s">
        <v>29</v>
      </c>
      <c r="AX234" s="13" t="s">
        <v>79</v>
      </c>
      <c r="AY234" s="160" t="s">
        <v>195</v>
      </c>
    </row>
    <row r="235" spans="2:65" s="1" customFormat="1" ht="24.2" customHeight="1">
      <c r="B235" s="136"/>
      <c r="C235" s="137" t="s">
        <v>335</v>
      </c>
      <c r="D235" s="137" t="s">
        <v>197</v>
      </c>
      <c r="E235" s="138" t="s">
        <v>336</v>
      </c>
      <c r="F235" s="139" t="s">
        <v>337</v>
      </c>
      <c r="G235" s="140" t="s">
        <v>212</v>
      </c>
      <c r="H235" s="141">
        <v>432.236</v>
      </c>
      <c r="I235" s="142"/>
      <c r="J235" s="143">
        <f>ROUND(I235*H235,2)</f>
        <v>0</v>
      </c>
      <c r="K235" s="144"/>
      <c r="L235" s="31"/>
      <c r="M235" s="145" t="s">
        <v>1</v>
      </c>
      <c r="N235" s="146" t="s">
        <v>37</v>
      </c>
      <c r="P235" s="147">
        <f>O235*H235</f>
        <v>0</v>
      </c>
      <c r="Q235" s="147">
        <v>0</v>
      </c>
      <c r="R235" s="147">
        <f>Q235*H235</f>
        <v>0</v>
      </c>
      <c r="S235" s="147">
        <v>0</v>
      </c>
      <c r="T235" s="148">
        <f>S235*H235</f>
        <v>0</v>
      </c>
      <c r="AR235" s="149" t="s">
        <v>201</v>
      </c>
      <c r="AT235" s="149" t="s">
        <v>197</v>
      </c>
      <c r="AU235" s="149" t="s">
        <v>81</v>
      </c>
      <c r="AY235" s="16" t="s">
        <v>195</v>
      </c>
      <c r="BE235" s="150">
        <f>IF(N235="základní",J235,0)</f>
        <v>0</v>
      </c>
      <c r="BF235" s="150">
        <f>IF(N235="snížená",J235,0)</f>
        <v>0</v>
      </c>
      <c r="BG235" s="150">
        <f>IF(N235="zákl. přenesená",J235,0)</f>
        <v>0</v>
      </c>
      <c r="BH235" s="150">
        <f>IF(N235="sníž. přenesená",J235,0)</f>
        <v>0</v>
      </c>
      <c r="BI235" s="150">
        <f>IF(N235="nulová",J235,0)</f>
        <v>0</v>
      </c>
      <c r="BJ235" s="16" t="s">
        <v>79</v>
      </c>
      <c r="BK235" s="150">
        <f>ROUND(I235*H235,2)</f>
        <v>0</v>
      </c>
      <c r="BL235" s="16" t="s">
        <v>201</v>
      </c>
      <c r="BM235" s="149" t="s">
        <v>338</v>
      </c>
    </row>
    <row r="236" spans="2:51" s="12" customFormat="1" ht="12">
      <c r="B236" s="151"/>
      <c r="D236" s="152" t="s">
        <v>203</v>
      </c>
      <c r="E236" s="153" t="s">
        <v>1</v>
      </c>
      <c r="F236" s="154" t="s">
        <v>339</v>
      </c>
      <c r="H236" s="155">
        <v>840.596</v>
      </c>
      <c r="I236" s="156"/>
      <c r="L236" s="151"/>
      <c r="M236" s="157"/>
      <c r="T236" s="158"/>
      <c r="AT236" s="153" t="s">
        <v>203</v>
      </c>
      <c r="AU236" s="153" t="s">
        <v>81</v>
      </c>
      <c r="AV236" s="12" t="s">
        <v>81</v>
      </c>
      <c r="AW236" s="12" t="s">
        <v>29</v>
      </c>
      <c r="AX236" s="12" t="s">
        <v>72</v>
      </c>
      <c r="AY236" s="153" t="s">
        <v>195</v>
      </c>
    </row>
    <row r="237" spans="2:51" s="12" customFormat="1" ht="22.5">
      <c r="B237" s="151"/>
      <c r="D237" s="152" t="s">
        <v>203</v>
      </c>
      <c r="E237" s="153" t="s">
        <v>1</v>
      </c>
      <c r="F237" s="154" t="s">
        <v>340</v>
      </c>
      <c r="H237" s="155">
        <v>-449.16</v>
      </c>
      <c r="I237" s="156"/>
      <c r="L237" s="151"/>
      <c r="M237" s="157"/>
      <c r="T237" s="158"/>
      <c r="AT237" s="153" t="s">
        <v>203</v>
      </c>
      <c r="AU237" s="153" t="s">
        <v>81</v>
      </c>
      <c r="AV237" s="12" t="s">
        <v>81</v>
      </c>
      <c r="AW237" s="12" t="s">
        <v>29</v>
      </c>
      <c r="AX237" s="12" t="s">
        <v>72</v>
      </c>
      <c r="AY237" s="153" t="s">
        <v>195</v>
      </c>
    </row>
    <row r="238" spans="2:51" s="12" customFormat="1" ht="12">
      <c r="B238" s="151"/>
      <c r="D238" s="152" t="s">
        <v>203</v>
      </c>
      <c r="E238" s="153" t="s">
        <v>1</v>
      </c>
      <c r="F238" s="154" t="s">
        <v>341</v>
      </c>
      <c r="H238" s="155">
        <v>40.8</v>
      </c>
      <c r="I238" s="156"/>
      <c r="L238" s="151"/>
      <c r="M238" s="157"/>
      <c r="T238" s="158"/>
      <c r="AT238" s="153" t="s">
        <v>203</v>
      </c>
      <c r="AU238" s="153" t="s">
        <v>81</v>
      </c>
      <c r="AV238" s="12" t="s">
        <v>81</v>
      </c>
      <c r="AW238" s="12" t="s">
        <v>29</v>
      </c>
      <c r="AX238" s="12" t="s">
        <v>72</v>
      </c>
      <c r="AY238" s="153" t="s">
        <v>195</v>
      </c>
    </row>
    <row r="239" spans="2:51" s="13" customFormat="1" ht="12">
      <c r="B239" s="159"/>
      <c r="D239" s="152" t="s">
        <v>203</v>
      </c>
      <c r="E239" s="160" t="s">
        <v>1</v>
      </c>
      <c r="F239" s="161" t="s">
        <v>205</v>
      </c>
      <c r="H239" s="162">
        <v>432.236</v>
      </c>
      <c r="I239" s="163"/>
      <c r="L239" s="159"/>
      <c r="M239" s="164"/>
      <c r="T239" s="165"/>
      <c r="AT239" s="160" t="s">
        <v>203</v>
      </c>
      <c r="AU239" s="160" t="s">
        <v>81</v>
      </c>
      <c r="AV239" s="13" t="s">
        <v>201</v>
      </c>
      <c r="AW239" s="13" t="s">
        <v>29</v>
      </c>
      <c r="AX239" s="13" t="s">
        <v>79</v>
      </c>
      <c r="AY239" s="160" t="s">
        <v>195</v>
      </c>
    </row>
    <row r="240" spans="2:65" s="1" customFormat="1" ht="16.5" customHeight="1">
      <c r="B240" s="136"/>
      <c r="C240" s="172" t="s">
        <v>342</v>
      </c>
      <c r="D240" s="172" t="s">
        <v>229</v>
      </c>
      <c r="E240" s="173" t="s">
        <v>343</v>
      </c>
      <c r="F240" s="174" t="s">
        <v>344</v>
      </c>
      <c r="G240" s="175" t="s">
        <v>232</v>
      </c>
      <c r="H240" s="176">
        <v>778.025</v>
      </c>
      <c r="I240" s="177"/>
      <c r="J240" s="178">
        <f>ROUND(I240*H240,2)</f>
        <v>0</v>
      </c>
      <c r="K240" s="179"/>
      <c r="L240" s="180"/>
      <c r="M240" s="181" t="s">
        <v>1</v>
      </c>
      <c r="N240" s="182" t="s">
        <v>37</v>
      </c>
      <c r="P240" s="147">
        <f>O240*H240</f>
        <v>0</v>
      </c>
      <c r="Q240" s="147">
        <v>0</v>
      </c>
      <c r="R240" s="147">
        <f>Q240*H240</f>
        <v>0</v>
      </c>
      <c r="S240" s="147">
        <v>0</v>
      </c>
      <c r="T240" s="148">
        <f>S240*H240</f>
        <v>0</v>
      </c>
      <c r="AR240" s="149" t="s">
        <v>233</v>
      </c>
      <c r="AT240" s="149" t="s">
        <v>229</v>
      </c>
      <c r="AU240" s="149" t="s">
        <v>81</v>
      </c>
      <c r="AY240" s="16" t="s">
        <v>195</v>
      </c>
      <c r="BE240" s="150">
        <f>IF(N240="základní",J240,0)</f>
        <v>0</v>
      </c>
      <c r="BF240" s="150">
        <f>IF(N240="snížená",J240,0)</f>
        <v>0</v>
      </c>
      <c r="BG240" s="150">
        <f>IF(N240="zákl. přenesená",J240,0)</f>
        <v>0</v>
      </c>
      <c r="BH240" s="150">
        <f>IF(N240="sníž. přenesená",J240,0)</f>
        <v>0</v>
      </c>
      <c r="BI240" s="150">
        <f>IF(N240="nulová",J240,0)</f>
        <v>0</v>
      </c>
      <c r="BJ240" s="16" t="s">
        <v>79</v>
      </c>
      <c r="BK240" s="150">
        <f>ROUND(I240*H240,2)</f>
        <v>0</v>
      </c>
      <c r="BL240" s="16" t="s">
        <v>201</v>
      </c>
      <c r="BM240" s="149" t="s">
        <v>345</v>
      </c>
    </row>
    <row r="241" spans="2:51" s="12" customFormat="1" ht="12">
      <c r="B241" s="151"/>
      <c r="D241" s="152" t="s">
        <v>203</v>
      </c>
      <c r="E241" s="153" t="s">
        <v>1</v>
      </c>
      <c r="F241" s="154" t="s">
        <v>346</v>
      </c>
      <c r="H241" s="155">
        <v>778.025</v>
      </c>
      <c r="I241" s="156"/>
      <c r="L241" s="151"/>
      <c r="M241" s="157"/>
      <c r="T241" s="158"/>
      <c r="AT241" s="153" t="s">
        <v>203</v>
      </c>
      <c r="AU241" s="153" t="s">
        <v>81</v>
      </c>
      <c r="AV241" s="12" t="s">
        <v>81</v>
      </c>
      <c r="AW241" s="12" t="s">
        <v>29</v>
      </c>
      <c r="AX241" s="12" t="s">
        <v>72</v>
      </c>
      <c r="AY241" s="153" t="s">
        <v>195</v>
      </c>
    </row>
    <row r="242" spans="2:51" s="13" customFormat="1" ht="12">
      <c r="B242" s="159"/>
      <c r="D242" s="152" t="s">
        <v>203</v>
      </c>
      <c r="E242" s="160" t="s">
        <v>1</v>
      </c>
      <c r="F242" s="161" t="s">
        <v>205</v>
      </c>
      <c r="H242" s="162">
        <v>778.025</v>
      </c>
      <c r="I242" s="163"/>
      <c r="L242" s="159"/>
      <c r="M242" s="164"/>
      <c r="T242" s="165"/>
      <c r="AT242" s="160" t="s">
        <v>203</v>
      </c>
      <c r="AU242" s="160" t="s">
        <v>81</v>
      </c>
      <c r="AV242" s="13" t="s">
        <v>201</v>
      </c>
      <c r="AW242" s="13" t="s">
        <v>29</v>
      </c>
      <c r="AX242" s="13" t="s">
        <v>79</v>
      </c>
      <c r="AY242" s="160" t="s">
        <v>195</v>
      </c>
    </row>
    <row r="243" spans="2:63" s="11" customFormat="1" ht="22.9" customHeight="1">
      <c r="B243" s="124"/>
      <c r="D243" s="125" t="s">
        <v>71</v>
      </c>
      <c r="E243" s="134" t="s">
        <v>81</v>
      </c>
      <c r="F243" s="134" t="s">
        <v>347</v>
      </c>
      <c r="I243" s="127"/>
      <c r="J243" s="135">
        <f>BK243</f>
        <v>0</v>
      </c>
      <c r="L243" s="124"/>
      <c r="M243" s="129"/>
      <c r="P243" s="130">
        <f>SUM(P244:P263)</f>
        <v>0</v>
      </c>
      <c r="R243" s="130">
        <f>SUM(R244:R263)</f>
        <v>144.9421855</v>
      </c>
      <c r="T243" s="131">
        <f>SUM(T244:T263)</f>
        <v>0</v>
      </c>
      <c r="AR243" s="125" t="s">
        <v>79</v>
      </c>
      <c r="AT243" s="132" t="s">
        <v>71</v>
      </c>
      <c r="AU243" s="132" t="s">
        <v>79</v>
      </c>
      <c r="AY243" s="125" t="s">
        <v>195</v>
      </c>
      <c r="BK243" s="133">
        <f>SUM(BK244:BK263)</f>
        <v>0</v>
      </c>
    </row>
    <row r="244" spans="2:65" s="1" customFormat="1" ht="37.9" customHeight="1">
      <c r="B244" s="136"/>
      <c r="C244" s="137" t="s">
        <v>348</v>
      </c>
      <c r="D244" s="137" t="s">
        <v>197</v>
      </c>
      <c r="E244" s="138" t="s">
        <v>349</v>
      </c>
      <c r="F244" s="139" t="s">
        <v>350</v>
      </c>
      <c r="G244" s="140" t="s">
        <v>223</v>
      </c>
      <c r="H244" s="141">
        <v>48</v>
      </c>
      <c r="I244" s="142"/>
      <c r="J244" s="143">
        <f>ROUND(I244*H244,2)</f>
        <v>0</v>
      </c>
      <c r="K244" s="144"/>
      <c r="L244" s="31"/>
      <c r="M244" s="145" t="s">
        <v>1</v>
      </c>
      <c r="N244" s="146" t="s">
        <v>37</v>
      </c>
      <c r="P244" s="147">
        <f>O244*H244</f>
        <v>0</v>
      </c>
      <c r="Q244" s="147">
        <v>0.31433</v>
      </c>
      <c r="R244" s="147">
        <f>Q244*H244</f>
        <v>15.08784</v>
      </c>
      <c r="S244" s="147">
        <v>0</v>
      </c>
      <c r="T244" s="148">
        <f>S244*H244</f>
        <v>0</v>
      </c>
      <c r="AR244" s="149" t="s">
        <v>201</v>
      </c>
      <c r="AT244" s="149" t="s">
        <v>197</v>
      </c>
      <c r="AU244" s="149" t="s">
        <v>81</v>
      </c>
      <c r="AY244" s="16" t="s">
        <v>195</v>
      </c>
      <c r="BE244" s="150">
        <f>IF(N244="základní",J244,0)</f>
        <v>0</v>
      </c>
      <c r="BF244" s="150">
        <f>IF(N244="snížená",J244,0)</f>
        <v>0</v>
      </c>
      <c r="BG244" s="150">
        <f>IF(N244="zákl. přenesená",J244,0)</f>
        <v>0</v>
      </c>
      <c r="BH244" s="150">
        <f>IF(N244="sníž. přenesená",J244,0)</f>
        <v>0</v>
      </c>
      <c r="BI244" s="150">
        <f>IF(N244="nulová",J244,0)</f>
        <v>0</v>
      </c>
      <c r="BJ244" s="16" t="s">
        <v>79</v>
      </c>
      <c r="BK244" s="150">
        <f>ROUND(I244*H244,2)</f>
        <v>0</v>
      </c>
      <c r="BL244" s="16" t="s">
        <v>201</v>
      </c>
      <c r="BM244" s="149" t="s">
        <v>351</v>
      </c>
    </row>
    <row r="245" spans="2:51" s="12" customFormat="1" ht="12">
      <c r="B245" s="151"/>
      <c r="D245" s="152" t="s">
        <v>203</v>
      </c>
      <c r="E245" s="153" t="s">
        <v>1</v>
      </c>
      <c r="F245" s="154" t="s">
        <v>352</v>
      </c>
      <c r="H245" s="155">
        <v>48</v>
      </c>
      <c r="I245" s="156"/>
      <c r="L245" s="151"/>
      <c r="M245" s="157"/>
      <c r="T245" s="158"/>
      <c r="AT245" s="153" t="s">
        <v>203</v>
      </c>
      <c r="AU245" s="153" t="s">
        <v>81</v>
      </c>
      <c r="AV245" s="12" t="s">
        <v>81</v>
      </c>
      <c r="AW245" s="12" t="s">
        <v>29</v>
      </c>
      <c r="AX245" s="12" t="s">
        <v>72</v>
      </c>
      <c r="AY245" s="153" t="s">
        <v>195</v>
      </c>
    </row>
    <row r="246" spans="2:51" s="13" customFormat="1" ht="12">
      <c r="B246" s="159"/>
      <c r="D246" s="152" t="s">
        <v>203</v>
      </c>
      <c r="E246" s="160" t="s">
        <v>1</v>
      </c>
      <c r="F246" s="161" t="s">
        <v>205</v>
      </c>
      <c r="H246" s="162">
        <v>48</v>
      </c>
      <c r="I246" s="163"/>
      <c r="L246" s="159"/>
      <c r="M246" s="164"/>
      <c r="T246" s="165"/>
      <c r="AT246" s="160" t="s">
        <v>203</v>
      </c>
      <c r="AU246" s="160" t="s">
        <v>81</v>
      </c>
      <c r="AV246" s="13" t="s">
        <v>201</v>
      </c>
      <c r="AW246" s="13" t="s">
        <v>29</v>
      </c>
      <c r="AX246" s="13" t="s">
        <v>79</v>
      </c>
      <c r="AY246" s="160" t="s">
        <v>195</v>
      </c>
    </row>
    <row r="247" spans="2:65" s="1" customFormat="1" ht="24.2" customHeight="1">
      <c r="B247" s="136"/>
      <c r="C247" s="137" t="s">
        <v>353</v>
      </c>
      <c r="D247" s="137" t="s">
        <v>197</v>
      </c>
      <c r="E247" s="138" t="s">
        <v>354</v>
      </c>
      <c r="F247" s="139" t="s">
        <v>355</v>
      </c>
      <c r="G247" s="140" t="s">
        <v>223</v>
      </c>
      <c r="H247" s="141">
        <v>170.8</v>
      </c>
      <c r="I247" s="142"/>
      <c r="J247" s="143">
        <f>ROUND(I247*H247,2)</f>
        <v>0</v>
      </c>
      <c r="K247" s="144"/>
      <c r="L247" s="31"/>
      <c r="M247" s="145" t="s">
        <v>1</v>
      </c>
      <c r="N247" s="146" t="s">
        <v>37</v>
      </c>
      <c r="P247" s="147">
        <f>O247*H247</f>
        <v>0</v>
      </c>
      <c r="Q247" s="147">
        <v>3E-05</v>
      </c>
      <c r="R247" s="147">
        <f>Q247*H247</f>
        <v>0.005124</v>
      </c>
      <c r="S247" s="147">
        <v>0</v>
      </c>
      <c r="T247" s="148">
        <f>S247*H247</f>
        <v>0</v>
      </c>
      <c r="AR247" s="149" t="s">
        <v>201</v>
      </c>
      <c r="AT247" s="149" t="s">
        <v>197</v>
      </c>
      <c r="AU247" s="149" t="s">
        <v>81</v>
      </c>
      <c r="AY247" s="16" t="s">
        <v>195</v>
      </c>
      <c r="BE247" s="150">
        <f>IF(N247="základní",J247,0)</f>
        <v>0</v>
      </c>
      <c r="BF247" s="150">
        <f>IF(N247="snížená",J247,0)</f>
        <v>0</v>
      </c>
      <c r="BG247" s="150">
        <f>IF(N247="zákl. přenesená",J247,0)</f>
        <v>0</v>
      </c>
      <c r="BH247" s="150">
        <f>IF(N247="sníž. přenesená",J247,0)</f>
        <v>0</v>
      </c>
      <c r="BI247" s="150">
        <f>IF(N247="nulová",J247,0)</f>
        <v>0</v>
      </c>
      <c r="BJ247" s="16" t="s">
        <v>79</v>
      </c>
      <c r="BK247" s="150">
        <f>ROUND(I247*H247,2)</f>
        <v>0</v>
      </c>
      <c r="BL247" s="16" t="s">
        <v>201</v>
      </c>
      <c r="BM247" s="149" t="s">
        <v>356</v>
      </c>
    </row>
    <row r="248" spans="2:51" s="12" customFormat="1" ht="12">
      <c r="B248" s="151"/>
      <c r="D248" s="152" t="s">
        <v>203</v>
      </c>
      <c r="E248" s="153" t="s">
        <v>1</v>
      </c>
      <c r="F248" s="154" t="s">
        <v>357</v>
      </c>
      <c r="H248" s="155">
        <v>170.8</v>
      </c>
      <c r="I248" s="156"/>
      <c r="L248" s="151"/>
      <c r="M248" s="157"/>
      <c r="T248" s="158"/>
      <c r="AT248" s="153" t="s">
        <v>203</v>
      </c>
      <c r="AU248" s="153" t="s">
        <v>81</v>
      </c>
      <c r="AV248" s="12" t="s">
        <v>81</v>
      </c>
      <c r="AW248" s="12" t="s">
        <v>29</v>
      </c>
      <c r="AX248" s="12" t="s">
        <v>72</v>
      </c>
      <c r="AY248" s="153" t="s">
        <v>195</v>
      </c>
    </row>
    <row r="249" spans="2:51" s="13" customFormat="1" ht="12">
      <c r="B249" s="159"/>
      <c r="D249" s="152" t="s">
        <v>203</v>
      </c>
      <c r="E249" s="160" t="s">
        <v>1</v>
      </c>
      <c r="F249" s="161" t="s">
        <v>205</v>
      </c>
      <c r="H249" s="162">
        <v>170.8</v>
      </c>
      <c r="I249" s="163"/>
      <c r="L249" s="159"/>
      <c r="M249" s="164"/>
      <c r="T249" s="165"/>
      <c r="AT249" s="160" t="s">
        <v>203</v>
      </c>
      <c r="AU249" s="160" t="s">
        <v>81</v>
      </c>
      <c r="AV249" s="13" t="s">
        <v>201</v>
      </c>
      <c r="AW249" s="13" t="s">
        <v>29</v>
      </c>
      <c r="AX249" s="13" t="s">
        <v>79</v>
      </c>
      <c r="AY249" s="160" t="s">
        <v>195</v>
      </c>
    </row>
    <row r="250" spans="2:65" s="1" customFormat="1" ht="33" customHeight="1">
      <c r="B250" s="136"/>
      <c r="C250" s="137" t="s">
        <v>358</v>
      </c>
      <c r="D250" s="137" t="s">
        <v>197</v>
      </c>
      <c r="E250" s="138" t="s">
        <v>359</v>
      </c>
      <c r="F250" s="139" t="s">
        <v>360</v>
      </c>
      <c r="G250" s="140" t="s">
        <v>223</v>
      </c>
      <c r="H250" s="141">
        <v>10.08</v>
      </c>
      <c r="I250" s="142"/>
      <c r="J250" s="143">
        <f>ROUND(I250*H250,2)</f>
        <v>0</v>
      </c>
      <c r="K250" s="144"/>
      <c r="L250" s="31"/>
      <c r="M250" s="145" t="s">
        <v>1</v>
      </c>
      <c r="N250" s="146" t="s">
        <v>37</v>
      </c>
      <c r="P250" s="147">
        <f>O250*H250</f>
        <v>0</v>
      </c>
      <c r="Q250" s="147">
        <v>0</v>
      </c>
      <c r="R250" s="147">
        <f>Q250*H250</f>
        <v>0</v>
      </c>
      <c r="S250" s="147">
        <v>0</v>
      </c>
      <c r="T250" s="148">
        <f>S250*H250</f>
        <v>0</v>
      </c>
      <c r="AR250" s="149" t="s">
        <v>201</v>
      </c>
      <c r="AT250" s="149" t="s">
        <v>197</v>
      </c>
      <c r="AU250" s="149" t="s">
        <v>81</v>
      </c>
      <c r="AY250" s="16" t="s">
        <v>195</v>
      </c>
      <c r="BE250" s="150">
        <f>IF(N250="základní",J250,0)</f>
        <v>0</v>
      </c>
      <c r="BF250" s="150">
        <f>IF(N250="snížená",J250,0)</f>
        <v>0</v>
      </c>
      <c r="BG250" s="150">
        <f>IF(N250="zákl. přenesená",J250,0)</f>
        <v>0</v>
      </c>
      <c r="BH250" s="150">
        <f>IF(N250="sníž. přenesená",J250,0)</f>
        <v>0</v>
      </c>
      <c r="BI250" s="150">
        <f>IF(N250="nulová",J250,0)</f>
        <v>0</v>
      </c>
      <c r="BJ250" s="16" t="s">
        <v>79</v>
      </c>
      <c r="BK250" s="150">
        <f>ROUND(I250*H250,2)</f>
        <v>0</v>
      </c>
      <c r="BL250" s="16" t="s">
        <v>201</v>
      </c>
      <c r="BM250" s="149" t="s">
        <v>361</v>
      </c>
    </row>
    <row r="251" spans="2:51" s="14" customFormat="1" ht="12">
      <c r="B251" s="166"/>
      <c r="D251" s="152" t="s">
        <v>203</v>
      </c>
      <c r="E251" s="167" t="s">
        <v>1</v>
      </c>
      <c r="F251" s="168" t="s">
        <v>362</v>
      </c>
      <c r="H251" s="167" t="s">
        <v>1</v>
      </c>
      <c r="I251" s="169"/>
      <c r="L251" s="166"/>
      <c r="M251" s="170"/>
      <c r="T251" s="171"/>
      <c r="AT251" s="167" t="s">
        <v>203</v>
      </c>
      <c r="AU251" s="167" t="s">
        <v>81</v>
      </c>
      <c r="AV251" s="14" t="s">
        <v>79</v>
      </c>
      <c r="AW251" s="14" t="s">
        <v>29</v>
      </c>
      <c r="AX251" s="14" t="s">
        <v>72</v>
      </c>
      <c r="AY251" s="167" t="s">
        <v>195</v>
      </c>
    </row>
    <row r="252" spans="2:51" s="12" customFormat="1" ht="12">
      <c r="B252" s="151"/>
      <c r="D252" s="152" t="s">
        <v>203</v>
      </c>
      <c r="E252" s="153" t="s">
        <v>1</v>
      </c>
      <c r="F252" s="154" t="s">
        <v>363</v>
      </c>
      <c r="H252" s="155">
        <v>10.08</v>
      </c>
      <c r="I252" s="156"/>
      <c r="L252" s="151"/>
      <c r="M252" s="157"/>
      <c r="T252" s="158"/>
      <c r="AT252" s="153" t="s">
        <v>203</v>
      </c>
      <c r="AU252" s="153" t="s">
        <v>81</v>
      </c>
      <c r="AV252" s="12" t="s">
        <v>81</v>
      </c>
      <c r="AW252" s="12" t="s">
        <v>29</v>
      </c>
      <c r="AX252" s="12" t="s">
        <v>72</v>
      </c>
      <c r="AY252" s="153" t="s">
        <v>195</v>
      </c>
    </row>
    <row r="253" spans="2:51" s="13" customFormat="1" ht="12">
      <c r="B253" s="159"/>
      <c r="D253" s="152" t="s">
        <v>203</v>
      </c>
      <c r="E253" s="160" t="s">
        <v>1</v>
      </c>
      <c r="F253" s="161" t="s">
        <v>205</v>
      </c>
      <c r="H253" s="162">
        <v>10.08</v>
      </c>
      <c r="I253" s="163"/>
      <c r="L253" s="159"/>
      <c r="M253" s="164"/>
      <c r="T253" s="165"/>
      <c r="AT253" s="160" t="s">
        <v>203</v>
      </c>
      <c r="AU253" s="160" t="s">
        <v>81</v>
      </c>
      <c r="AV253" s="13" t="s">
        <v>201</v>
      </c>
      <c r="AW253" s="13" t="s">
        <v>29</v>
      </c>
      <c r="AX253" s="13" t="s">
        <v>79</v>
      </c>
      <c r="AY253" s="160" t="s">
        <v>195</v>
      </c>
    </row>
    <row r="254" spans="2:65" s="1" customFormat="1" ht="16.5" customHeight="1">
      <c r="B254" s="136"/>
      <c r="C254" s="172" t="s">
        <v>364</v>
      </c>
      <c r="D254" s="172" t="s">
        <v>229</v>
      </c>
      <c r="E254" s="173" t="s">
        <v>365</v>
      </c>
      <c r="F254" s="174" t="s">
        <v>366</v>
      </c>
      <c r="G254" s="175" t="s">
        <v>212</v>
      </c>
      <c r="H254" s="176">
        <v>10.08</v>
      </c>
      <c r="I254" s="177"/>
      <c r="J254" s="178">
        <f>ROUND(I254*H254,2)</f>
        <v>0</v>
      </c>
      <c r="K254" s="179"/>
      <c r="L254" s="180"/>
      <c r="M254" s="181" t="s">
        <v>1</v>
      </c>
      <c r="N254" s="182" t="s">
        <v>37</v>
      </c>
      <c r="P254" s="147">
        <f>O254*H254</f>
        <v>0</v>
      </c>
      <c r="Q254" s="147">
        <v>2.234</v>
      </c>
      <c r="R254" s="147">
        <f>Q254*H254</f>
        <v>22.51872</v>
      </c>
      <c r="S254" s="147">
        <v>0</v>
      </c>
      <c r="T254" s="148">
        <f>S254*H254</f>
        <v>0</v>
      </c>
      <c r="AR254" s="149" t="s">
        <v>233</v>
      </c>
      <c r="AT254" s="149" t="s">
        <v>229</v>
      </c>
      <c r="AU254" s="149" t="s">
        <v>81</v>
      </c>
      <c r="AY254" s="16" t="s">
        <v>195</v>
      </c>
      <c r="BE254" s="150">
        <f>IF(N254="základní",J254,0)</f>
        <v>0</v>
      </c>
      <c r="BF254" s="150">
        <f>IF(N254="snížená",J254,0)</f>
        <v>0</v>
      </c>
      <c r="BG254" s="150">
        <f>IF(N254="zákl. přenesená",J254,0)</f>
        <v>0</v>
      </c>
      <c r="BH254" s="150">
        <f>IF(N254="sníž. přenesená",J254,0)</f>
        <v>0</v>
      </c>
      <c r="BI254" s="150">
        <f>IF(N254="nulová",J254,0)</f>
        <v>0</v>
      </c>
      <c r="BJ254" s="16" t="s">
        <v>79</v>
      </c>
      <c r="BK254" s="150">
        <f>ROUND(I254*H254,2)</f>
        <v>0</v>
      </c>
      <c r="BL254" s="16" t="s">
        <v>201</v>
      </c>
      <c r="BM254" s="149" t="s">
        <v>367</v>
      </c>
    </row>
    <row r="255" spans="2:65" s="1" customFormat="1" ht="24.2" customHeight="1">
      <c r="B255" s="136"/>
      <c r="C255" s="137" t="s">
        <v>368</v>
      </c>
      <c r="D255" s="137" t="s">
        <v>197</v>
      </c>
      <c r="E255" s="138" t="s">
        <v>369</v>
      </c>
      <c r="F255" s="139" t="s">
        <v>370</v>
      </c>
      <c r="G255" s="140" t="s">
        <v>212</v>
      </c>
      <c r="H255" s="141">
        <v>33.81</v>
      </c>
      <c r="I255" s="142"/>
      <c r="J255" s="143">
        <f>ROUND(I255*H255,2)</f>
        <v>0</v>
      </c>
      <c r="K255" s="144"/>
      <c r="L255" s="31"/>
      <c r="M255" s="145" t="s">
        <v>1</v>
      </c>
      <c r="N255" s="146" t="s">
        <v>37</v>
      </c>
      <c r="P255" s="147">
        <f>O255*H255</f>
        <v>0</v>
      </c>
      <c r="Q255" s="147">
        <v>2.16</v>
      </c>
      <c r="R255" s="147">
        <f>Q255*H255</f>
        <v>73.02960000000002</v>
      </c>
      <c r="S255" s="147">
        <v>0</v>
      </c>
      <c r="T255" s="148">
        <f>S255*H255</f>
        <v>0</v>
      </c>
      <c r="AR255" s="149" t="s">
        <v>201</v>
      </c>
      <c r="AT255" s="149" t="s">
        <v>197</v>
      </c>
      <c r="AU255" s="149" t="s">
        <v>81</v>
      </c>
      <c r="AY255" s="16" t="s">
        <v>195</v>
      </c>
      <c r="BE255" s="150">
        <f>IF(N255="základní",J255,0)</f>
        <v>0</v>
      </c>
      <c r="BF255" s="150">
        <f>IF(N255="snížená",J255,0)</f>
        <v>0</v>
      </c>
      <c r="BG255" s="150">
        <f>IF(N255="zákl. přenesená",J255,0)</f>
        <v>0</v>
      </c>
      <c r="BH255" s="150">
        <f>IF(N255="sníž. přenesená",J255,0)</f>
        <v>0</v>
      </c>
      <c r="BI255" s="150">
        <f>IF(N255="nulová",J255,0)</f>
        <v>0</v>
      </c>
      <c r="BJ255" s="16" t="s">
        <v>79</v>
      </c>
      <c r="BK255" s="150">
        <f>ROUND(I255*H255,2)</f>
        <v>0</v>
      </c>
      <c r="BL255" s="16" t="s">
        <v>201</v>
      </c>
      <c r="BM255" s="149" t="s">
        <v>371</v>
      </c>
    </row>
    <row r="256" spans="2:51" s="12" customFormat="1" ht="12">
      <c r="B256" s="151"/>
      <c r="D256" s="152" t="s">
        <v>203</v>
      </c>
      <c r="E256" s="153" t="s">
        <v>1</v>
      </c>
      <c r="F256" s="154" t="s">
        <v>372</v>
      </c>
      <c r="H256" s="155">
        <v>33.81</v>
      </c>
      <c r="I256" s="156"/>
      <c r="L256" s="151"/>
      <c r="M256" s="157"/>
      <c r="T256" s="158"/>
      <c r="AT256" s="153" t="s">
        <v>203</v>
      </c>
      <c r="AU256" s="153" t="s">
        <v>81</v>
      </c>
      <c r="AV256" s="12" t="s">
        <v>81</v>
      </c>
      <c r="AW256" s="12" t="s">
        <v>29</v>
      </c>
      <c r="AX256" s="12" t="s">
        <v>72</v>
      </c>
      <c r="AY256" s="153" t="s">
        <v>195</v>
      </c>
    </row>
    <row r="257" spans="2:51" s="13" customFormat="1" ht="12">
      <c r="B257" s="159"/>
      <c r="D257" s="152" t="s">
        <v>203</v>
      </c>
      <c r="E257" s="160" t="s">
        <v>1</v>
      </c>
      <c r="F257" s="161" t="s">
        <v>205</v>
      </c>
      <c r="H257" s="162">
        <v>33.81</v>
      </c>
      <c r="I257" s="163"/>
      <c r="L257" s="159"/>
      <c r="M257" s="164"/>
      <c r="T257" s="165"/>
      <c r="AT257" s="160" t="s">
        <v>203</v>
      </c>
      <c r="AU257" s="160" t="s">
        <v>81</v>
      </c>
      <c r="AV257" s="13" t="s">
        <v>201</v>
      </c>
      <c r="AW257" s="13" t="s">
        <v>29</v>
      </c>
      <c r="AX257" s="13" t="s">
        <v>79</v>
      </c>
      <c r="AY257" s="160" t="s">
        <v>195</v>
      </c>
    </row>
    <row r="258" spans="2:65" s="1" customFormat="1" ht="16.5" customHeight="1">
      <c r="B258" s="136"/>
      <c r="C258" s="137" t="s">
        <v>373</v>
      </c>
      <c r="D258" s="137" t="s">
        <v>197</v>
      </c>
      <c r="E258" s="138" t="s">
        <v>374</v>
      </c>
      <c r="F258" s="139" t="s">
        <v>375</v>
      </c>
      <c r="G258" s="140" t="s">
        <v>212</v>
      </c>
      <c r="H258" s="141">
        <v>14.825</v>
      </c>
      <c r="I258" s="142"/>
      <c r="J258" s="143">
        <f>ROUND(I258*H258,2)</f>
        <v>0</v>
      </c>
      <c r="K258" s="144"/>
      <c r="L258" s="31"/>
      <c r="M258" s="145" t="s">
        <v>1</v>
      </c>
      <c r="N258" s="146" t="s">
        <v>37</v>
      </c>
      <c r="P258" s="147">
        <f>O258*H258</f>
        <v>0</v>
      </c>
      <c r="Q258" s="147">
        <v>2.30102</v>
      </c>
      <c r="R258" s="147">
        <f>Q258*H258</f>
        <v>34.112621499999996</v>
      </c>
      <c r="S258" s="147">
        <v>0</v>
      </c>
      <c r="T258" s="148">
        <f>S258*H258</f>
        <v>0</v>
      </c>
      <c r="AR258" s="149" t="s">
        <v>201</v>
      </c>
      <c r="AT258" s="149" t="s">
        <v>197</v>
      </c>
      <c r="AU258" s="149" t="s">
        <v>81</v>
      </c>
      <c r="AY258" s="16" t="s">
        <v>195</v>
      </c>
      <c r="BE258" s="150">
        <f>IF(N258="základní",J258,0)</f>
        <v>0</v>
      </c>
      <c r="BF258" s="150">
        <f>IF(N258="snížená",J258,0)</f>
        <v>0</v>
      </c>
      <c r="BG258" s="150">
        <f>IF(N258="zákl. přenesená",J258,0)</f>
        <v>0</v>
      </c>
      <c r="BH258" s="150">
        <f>IF(N258="sníž. přenesená",J258,0)</f>
        <v>0</v>
      </c>
      <c r="BI258" s="150">
        <f>IF(N258="nulová",J258,0)</f>
        <v>0</v>
      </c>
      <c r="BJ258" s="16" t="s">
        <v>79</v>
      </c>
      <c r="BK258" s="150">
        <f>ROUND(I258*H258,2)</f>
        <v>0</v>
      </c>
      <c r="BL258" s="16" t="s">
        <v>201</v>
      </c>
      <c r="BM258" s="149" t="s">
        <v>376</v>
      </c>
    </row>
    <row r="259" spans="2:51" s="12" customFormat="1" ht="12">
      <c r="B259" s="151"/>
      <c r="D259" s="152" t="s">
        <v>203</v>
      </c>
      <c r="E259" s="153" t="s">
        <v>1</v>
      </c>
      <c r="F259" s="154" t="s">
        <v>377</v>
      </c>
      <c r="H259" s="155">
        <v>14.825</v>
      </c>
      <c r="I259" s="156"/>
      <c r="L259" s="151"/>
      <c r="M259" s="157"/>
      <c r="T259" s="158"/>
      <c r="AT259" s="153" t="s">
        <v>203</v>
      </c>
      <c r="AU259" s="153" t="s">
        <v>81</v>
      </c>
      <c r="AV259" s="12" t="s">
        <v>81</v>
      </c>
      <c r="AW259" s="12" t="s">
        <v>29</v>
      </c>
      <c r="AX259" s="12" t="s">
        <v>72</v>
      </c>
      <c r="AY259" s="153" t="s">
        <v>195</v>
      </c>
    </row>
    <row r="260" spans="2:51" s="13" customFormat="1" ht="12">
      <c r="B260" s="159"/>
      <c r="D260" s="152" t="s">
        <v>203</v>
      </c>
      <c r="E260" s="160" t="s">
        <v>1</v>
      </c>
      <c r="F260" s="161" t="s">
        <v>205</v>
      </c>
      <c r="H260" s="162">
        <v>14.825</v>
      </c>
      <c r="I260" s="163"/>
      <c r="L260" s="159"/>
      <c r="M260" s="164"/>
      <c r="T260" s="165"/>
      <c r="AT260" s="160" t="s">
        <v>203</v>
      </c>
      <c r="AU260" s="160" t="s">
        <v>81</v>
      </c>
      <c r="AV260" s="13" t="s">
        <v>201</v>
      </c>
      <c r="AW260" s="13" t="s">
        <v>29</v>
      </c>
      <c r="AX260" s="13" t="s">
        <v>79</v>
      </c>
      <c r="AY260" s="160" t="s">
        <v>195</v>
      </c>
    </row>
    <row r="261" spans="2:65" s="1" customFormat="1" ht="16.5" customHeight="1">
      <c r="B261" s="136"/>
      <c r="C261" s="137" t="s">
        <v>378</v>
      </c>
      <c r="D261" s="137" t="s">
        <v>197</v>
      </c>
      <c r="E261" s="138" t="s">
        <v>379</v>
      </c>
      <c r="F261" s="139" t="s">
        <v>380</v>
      </c>
      <c r="G261" s="140" t="s">
        <v>288</v>
      </c>
      <c r="H261" s="141">
        <v>94.14</v>
      </c>
      <c r="I261" s="142"/>
      <c r="J261" s="143">
        <f>ROUND(I261*H261,2)</f>
        <v>0</v>
      </c>
      <c r="K261" s="144"/>
      <c r="L261" s="31"/>
      <c r="M261" s="145" t="s">
        <v>1</v>
      </c>
      <c r="N261" s="146" t="s">
        <v>37</v>
      </c>
      <c r="P261" s="147">
        <f>O261*H261</f>
        <v>0</v>
      </c>
      <c r="Q261" s="147">
        <v>0.002</v>
      </c>
      <c r="R261" s="147">
        <f>Q261*H261</f>
        <v>0.18828</v>
      </c>
      <c r="S261" s="147">
        <v>0</v>
      </c>
      <c r="T261" s="148">
        <f>S261*H261</f>
        <v>0</v>
      </c>
      <c r="AR261" s="149" t="s">
        <v>201</v>
      </c>
      <c r="AT261" s="149" t="s">
        <v>197</v>
      </c>
      <c r="AU261" s="149" t="s">
        <v>81</v>
      </c>
      <c r="AY261" s="16" t="s">
        <v>195</v>
      </c>
      <c r="BE261" s="150">
        <f>IF(N261="základní",J261,0)</f>
        <v>0</v>
      </c>
      <c r="BF261" s="150">
        <f>IF(N261="snížená",J261,0)</f>
        <v>0</v>
      </c>
      <c r="BG261" s="150">
        <f>IF(N261="zákl. přenesená",J261,0)</f>
        <v>0</v>
      </c>
      <c r="BH261" s="150">
        <f>IF(N261="sníž. přenesená",J261,0)</f>
        <v>0</v>
      </c>
      <c r="BI261" s="150">
        <f>IF(N261="nulová",J261,0)</f>
        <v>0</v>
      </c>
      <c r="BJ261" s="16" t="s">
        <v>79</v>
      </c>
      <c r="BK261" s="150">
        <f>ROUND(I261*H261,2)</f>
        <v>0</v>
      </c>
      <c r="BL261" s="16" t="s">
        <v>201</v>
      </c>
      <c r="BM261" s="149" t="s">
        <v>381</v>
      </c>
    </row>
    <row r="262" spans="2:51" s="12" customFormat="1" ht="12">
      <c r="B262" s="151"/>
      <c r="D262" s="152" t="s">
        <v>203</v>
      </c>
      <c r="E262" s="153" t="s">
        <v>1</v>
      </c>
      <c r="F262" s="154" t="s">
        <v>382</v>
      </c>
      <c r="H262" s="155">
        <v>94.14</v>
      </c>
      <c r="I262" s="156"/>
      <c r="L262" s="151"/>
      <c r="M262" s="157"/>
      <c r="T262" s="158"/>
      <c r="AT262" s="153" t="s">
        <v>203</v>
      </c>
      <c r="AU262" s="153" t="s">
        <v>81</v>
      </c>
      <c r="AV262" s="12" t="s">
        <v>81</v>
      </c>
      <c r="AW262" s="12" t="s">
        <v>29</v>
      </c>
      <c r="AX262" s="12" t="s">
        <v>72</v>
      </c>
      <c r="AY262" s="153" t="s">
        <v>195</v>
      </c>
    </row>
    <row r="263" spans="2:51" s="13" customFormat="1" ht="12">
      <c r="B263" s="159"/>
      <c r="D263" s="152" t="s">
        <v>203</v>
      </c>
      <c r="E263" s="160" t="s">
        <v>1</v>
      </c>
      <c r="F263" s="161" t="s">
        <v>205</v>
      </c>
      <c r="H263" s="162">
        <v>94.14</v>
      </c>
      <c r="I263" s="163"/>
      <c r="L263" s="159"/>
      <c r="M263" s="164"/>
      <c r="T263" s="165"/>
      <c r="AT263" s="160" t="s">
        <v>203</v>
      </c>
      <c r="AU263" s="160" t="s">
        <v>81</v>
      </c>
      <c r="AV263" s="13" t="s">
        <v>201</v>
      </c>
      <c r="AW263" s="13" t="s">
        <v>29</v>
      </c>
      <c r="AX263" s="13" t="s">
        <v>79</v>
      </c>
      <c r="AY263" s="160" t="s">
        <v>195</v>
      </c>
    </row>
    <row r="264" spans="2:63" s="11" customFormat="1" ht="22.9" customHeight="1">
      <c r="B264" s="124"/>
      <c r="D264" s="125" t="s">
        <v>71</v>
      </c>
      <c r="E264" s="134" t="s">
        <v>89</v>
      </c>
      <c r="F264" s="134" t="s">
        <v>383</v>
      </c>
      <c r="I264" s="127"/>
      <c r="J264" s="135">
        <f>BK264</f>
        <v>0</v>
      </c>
      <c r="L264" s="124"/>
      <c r="M264" s="129"/>
      <c r="P264" s="130">
        <f>SUM(P265:P300)</f>
        <v>0</v>
      </c>
      <c r="R264" s="130">
        <f>SUM(R265:R300)</f>
        <v>581.93757379</v>
      </c>
      <c r="T264" s="131">
        <f>SUM(T265:T300)</f>
        <v>0</v>
      </c>
      <c r="AR264" s="125" t="s">
        <v>79</v>
      </c>
      <c r="AT264" s="132" t="s">
        <v>71</v>
      </c>
      <c r="AU264" s="132" t="s">
        <v>79</v>
      </c>
      <c r="AY264" s="125" t="s">
        <v>195</v>
      </c>
      <c r="BK264" s="133">
        <f>SUM(BK265:BK300)</f>
        <v>0</v>
      </c>
    </row>
    <row r="265" spans="2:65" s="1" customFormat="1" ht="24.2" customHeight="1">
      <c r="B265" s="136"/>
      <c r="C265" s="137" t="s">
        <v>384</v>
      </c>
      <c r="D265" s="137" t="s">
        <v>197</v>
      </c>
      <c r="E265" s="138" t="s">
        <v>385</v>
      </c>
      <c r="F265" s="139" t="s">
        <v>386</v>
      </c>
      <c r="G265" s="140" t="s">
        <v>288</v>
      </c>
      <c r="H265" s="141">
        <v>39.16</v>
      </c>
      <c r="I265" s="142"/>
      <c r="J265" s="143">
        <f>ROUND(I265*H265,2)</f>
        <v>0</v>
      </c>
      <c r="K265" s="144"/>
      <c r="L265" s="31"/>
      <c r="M265" s="145" t="s">
        <v>1</v>
      </c>
      <c r="N265" s="146" t="s">
        <v>37</v>
      </c>
      <c r="P265" s="147">
        <f>O265*H265</f>
        <v>0</v>
      </c>
      <c r="Q265" s="147">
        <v>0.25721</v>
      </c>
      <c r="R265" s="147">
        <f>Q265*H265</f>
        <v>10.072343599999998</v>
      </c>
      <c r="S265" s="147">
        <v>0</v>
      </c>
      <c r="T265" s="148">
        <f>S265*H265</f>
        <v>0</v>
      </c>
      <c r="AR265" s="149" t="s">
        <v>201</v>
      </c>
      <c r="AT265" s="149" t="s">
        <v>197</v>
      </c>
      <c r="AU265" s="149" t="s">
        <v>81</v>
      </c>
      <c r="AY265" s="16" t="s">
        <v>195</v>
      </c>
      <c r="BE265" s="150">
        <f>IF(N265="základní",J265,0)</f>
        <v>0</v>
      </c>
      <c r="BF265" s="150">
        <f>IF(N265="snížená",J265,0)</f>
        <v>0</v>
      </c>
      <c r="BG265" s="150">
        <f>IF(N265="zákl. přenesená",J265,0)</f>
        <v>0</v>
      </c>
      <c r="BH265" s="150">
        <f>IF(N265="sníž. přenesená",J265,0)</f>
        <v>0</v>
      </c>
      <c r="BI265" s="150">
        <f>IF(N265="nulová",J265,0)</f>
        <v>0</v>
      </c>
      <c r="BJ265" s="16" t="s">
        <v>79</v>
      </c>
      <c r="BK265" s="150">
        <f>ROUND(I265*H265,2)</f>
        <v>0</v>
      </c>
      <c r="BL265" s="16" t="s">
        <v>201</v>
      </c>
      <c r="BM265" s="149" t="s">
        <v>387</v>
      </c>
    </row>
    <row r="266" spans="2:51" s="12" customFormat="1" ht="12">
      <c r="B266" s="151"/>
      <c r="D266" s="152" t="s">
        <v>203</v>
      </c>
      <c r="E266" s="153" t="s">
        <v>1</v>
      </c>
      <c r="F266" s="154" t="s">
        <v>388</v>
      </c>
      <c r="H266" s="155">
        <v>22.28</v>
      </c>
      <c r="I266" s="156"/>
      <c r="L266" s="151"/>
      <c r="M266" s="157"/>
      <c r="T266" s="158"/>
      <c r="AT266" s="153" t="s">
        <v>203</v>
      </c>
      <c r="AU266" s="153" t="s">
        <v>81</v>
      </c>
      <c r="AV266" s="12" t="s">
        <v>81</v>
      </c>
      <c r="AW266" s="12" t="s">
        <v>29</v>
      </c>
      <c r="AX266" s="12" t="s">
        <v>72</v>
      </c>
      <c r="AY266" s="153" t="s">
        <v>195</v>
      </c>
    </row>
    <row r="267" spans="2:51" s="12" customFormat="1" ht="12">
      <c r="B267" s="151"/>
      <c r="D267" s="152" t="s">
        <v>203</v>
      </c>
      <c r="E267" s="153" t="s">
        <v>1</v>
      </c>
      <c r="F267" s="154" t="s">
        <v>389</v>
      </c>
      <c r="H267" s="155">
        <v>16.88</v>
      </c>
      <c r="I267" s="156"/>
      <c r="L267" s="151"/>
      <c r="M267" s="157"/>
      <c r="T267" s="158"/>
      <c r="AT267" s="153" t="s">
        <v>203</v>
      </c>
      <c r="AU267" s="153" t="s">
        <v>81</v>
      </c>
      <c r="AV267" s="12" t="s">
        <v>81</v>
      </c>
      <c r="AW267" s="12" t="s">
        <v>29</v>
      </c>
      <c r="AX267" s="12" t="s">
        <v>72</v>
      </c>
      <c r="AY267" s="153" t="s">
        <v>195</v>
      </c>
    </row>
    <row r="268" spans="2:51" s="13" customFormat="1" ht="12">
      <c r="B268" s="159"/>
      <c r="D268" s="152" t="s">
        <v>203</v>
      </c>
      <c r="E268" s="160" t="s">
        <v>1</v>
      </c>
      <c r="F268" s="161" t="s">
        <v>205</v>
      </c>
      <c r="H268" s="162">
        <v>39.16</v>
      </c>
      <c r="I268" s="163"/>
      <c r="L268" s="159"/>
      <c r="M268" s="164"/>
      <c r="T268" s="165"/>
      <c r="AT268" s="160" t="s">
        <v>203</v>
      </c>
      <c r="AU268" s="160" t="s">
        <v>81</v>
      </c>
      <c r="AV268" s="13" t="s">
        <v>201</v>
      </c>
      <c r="AW268" s="13" t="s">
        <v>29</v>
      </c>
      <c r="AX268" s="13" t="s">
        <v>79</v>
      </c>
      <c r="AY268" s="160" t="s">
        <v>195</v>
      </c>
    </row>
    <row r="269" spans="2:65" s="1" customFormat="1" ht="24.2" customHeight="1">
      <c r="B269" s="136"/>
      <c r="C269" s="137" t="s">
        <v>390</v>
      </c>
      <c r="D269" s="137" t="s">
        <v>197</v>
      </c>
      <c r="E269" s="138" t="s">
        <v>391</v>
      </c>
      <c r="F269" s="139" t="s">
        <v>392</v>
      </c>
      <c r="G269" s="140" t="s">
        <v>288</v>
      </c>
      <c r="H269" s="141">
        <v>31.96</v>
      </c>
      <c r="I269" s="142"/>
      <c r="J269" s="143">
        <f>ROUND(I269*H269,2)</f>
        <v>0</v>
      </c>
      <c r="K269" s="144"/>
      <c r="L269" s="31"/>
      <c r="M269" s="145" t="s">
        <v>1</v>
      </c>
      <c r="N269" s="146" t="s">
        <v>37</v>
      </c>
      <c r="P269" s="147">
        <f>O269*H269</f>
        <v>0</v>
      </c>
      <c r="Q269" s="147">
        <v>0.33255</v>
      </c>
      <c r="R269" s="147">
        <f>Q269*H269</f>
        <v>10.628298000000001</v>
      </c>
      <c r="S269" s="147">
        <v>0</v>
      </c>
      <c r="T269" s="148">
        <f>S269*H269</f>
        <v>0</v>
      </c>
      <c r="AR269" s="149" t="s">
        <v>201</v>
      </c>
      <c r="AT269" s="149" t="s">
        <v>197</v>
      </c>
      <c r="AU269" s="149" t="s">
        <v>81</v>
      </c>
      <c r="AY269" s="16" t="s">
        <v>195</v>
      </c>
      <c r="BE269" s="150">
        <f>IF(N269="základní",J269,0)</f>
        <v>0</v>
      </c>
      <c r="BF269" s="150">
        <f>IF(N269="snížená",J269,0)</f>
        <v>0</v>
      </c>
      <c r="BG269" s="150">
        <f>IF(N269="zákl. přenesená",J269,0)</f>
        <v>0</v>
      </c>
      <c r="BH269" s="150">
        <f>IF(N269="sníž. přenesená",J269,0)</f>
        <v>0</v>
      </c>
      <c r="BI269" s="150">
        <f>IF(N269="nulová",J269,0)</f>
        <v>0</v>
      </c>
      <c r="BJ269" s="16" t="s">
        <v>79</v>
      </c>
      <c r="BK269" s="150">
        <f>ROUND(I269*H269,2)</f>
        <v>0</v>
      </c>
      <c r="BL269" s="16" t="s">
        <v>201</v>
      </c>
      <c r="BM269" s="149" t="s">
        <v>393</v>
      </c>
    </row>
    <row r="270" spans="2:51" s="12" customFormat="1" ht="12">
      <c r="B270" s="151"/>
      <c r="D270" s="152" t="s">
        <v>203</v>
      </c>
      <c r="E270" s="153" t="s">
        <v>1</v>
      </c>
      <c r="F270" s="154" t="s">
        <v>394</v>
      </c>
      <c r="H270" s="155">
        <v>31.96</v>
      </c>
      <c r="I270" s="156"/>
      <c r="L270" s="151"/>
      <c r="M270" s="157"/>
      <c r="T270" s="158"/>
      <c r="AT270" s="153" t="s">
        <v>203</v>
      </c>
      <c r="AU270" s="153" t="s">
        <v>81</v>
      </c>
      <c r="AV270" s="12" t="s">
        <v>81</v>
      </c>
      <c r="AW270" s="12" t="s">
        <v>29</v>
      </c>
      <c r="AX270" s="12" t="s">
        <v>72</v>
      </c>
      <c r="AY270" s="153" t="s">
        <v>195</v>
      </c>
    </row>
    <row r="271" spans="2:51" s="13" customFormat="1" ht="12">
      <c r="B271" s="159"/>
      <c r="D271" s="152" t="s">
        <v>203</v>
      </c>
      <c r="E271" s="160" t="s">
        <v>1</v>
      </c>
      <c r="F271" s="161" t="s">
        <v>205</v>
      </c>
      <c r="H271" s="162">
        <v>31.96</v>
      </c>
      <c r="I271" s="163"/>
      <c r="L271" s="159"/>
      <c r="M271" s="164"/>
      <c r="T271" s="165"/>
      <c r="AT271" s="160" t="s">
        <v>203</v>
      </c>
      <c r="AU271" s="160" t="s">
        <v>81</v>
      </c>
      <c r="AV271" s="13" t="s">
        <v>201</v>
      </c>
      <c r="AW271" s="13" t="s">
        <v>29</v>
      </c>
      <c r="AX271" s="13" t="s">
        <v>79</v>
      </c>
      <c r="AY271" s="160" t="s">
        <v>195</v>
      </c>
    </row>
    <row r="272" spans="2:65" s="1" customFormat="1" ht="16.5" customHeight="1">
      <c r="B272" s="136"/>
      <c r="C272" s="137" t="s">
        <v>395</v>
      </c>
      <c r="D272" s="137" t="s">
        <v>197</v>
      </c>
      <c r="E272" s="138" t="s">
        <v>396</v>
      </c>
      <c r="F272" s="139" t="s">
        <v>397</v>
      </c>
      <c r="G272" s="140" t="s">
        <v>288</v>
      </c>
      <c r="H272" s="141">
        <v>98.42</v>
      </c>
      <c r="I272" s="142"/>
      <c r="J272" s="143">
        <f>ROUND(I272*H272,2)</f>
        <v>0</v>
      </c>
      <c r="K272" s="144"/>
      <c r="L272" s="31"/>
      <c r="M272" s="145" t="s">
        <v>1</v>
      </c>
      <c r="N272" s="146" t="s">
        <v>37</v>
      </c>
      <c r="P272" s="147">
        <f>O272*H272</f>
        <v>0</v>
      </c>
      <c r="Q272" s="147">
        <v>0.34328</v>
      </c>
      <c r="R272" s="147">
        <f>Q272*H272</f>
        <v>33.785617599999995</v>
      </c>
      <c r="S272" s="147">
        <v>0</v>
      </c>
      <c r="T272" s="148">
        <f>S272*H272</f>
        <v>0</v>
      </c>
      <c r="AR272" s="149" t="s">
        <v>201</v>
      </c>
      <c r="AT272" s="149" t="s">
        <v>197</v>
      </c>
      <c r="AU272" s="149" t="s">
        <v>81</v>
      </c>
      <c r="AY272" s="16" t="s">
        <v>195</v>
      </c>
      <c r="BE272" s="150">
        <f>IF(N272="základní",J272,0)</f>
        <v>0</v>
      </c>
      <c r="BF272" s="150">
        <f>IF(N272="snížená",J272,0)</f>
        <v>0</v>
      </c>
      <c r="BG272" s="150">
        <f>IF(N272="zákl. přenesená",J272,0)</f>
        <v>0</v>
      </c>
      <c r="BH272" s="150">
        <f>IF(N272="sníž. přenesená",J272,0)</f>
        <v>0</v>
      </c>
      <c r="BI272" s="150">
        <f>IF(N272="nulová",J272,0)</f>
        <v>0</v>
      </c>
      <c r="BJ272" s="16" t="s">
        <v>79</v>
      </c>
      <c r="BK272" s="150">
        <f>ROUND(I272*H272,2)</f>
        <v>0</v>
      </c>
      <c r="BL272" s="16" t="s">
        <v>201</v>
      </c>
      <c r="BM272" s="149" t="s">
        <v>398</v>
      </c>
    </row>
    <row r="273" spans="2:51" s="12" customFormat="1" ht="12">
      <c r="B273" s="151"/>
      <c r="D273" s="152" t="s">
        <v>203</v>
      </c>
      <c r="E273" s="153" t="s">
        <v>1</v>
      </c>
      <c r="F273" s="154" t="s">
        <v>399</v>
      </c>
      <c r="H273" s="155">
        <v>110.24</v>
      </c>
      <c r="I273" s="156"/>
      <c r="L273" s="151"/>
      <c r="M273" s="157"/>
      <c r="T273" s="158"/>
      <c r="AT273" s="153" t="s">
        <v>203</v>
      </c>
      <c r="AU273" s="153" t="s">
        <v>81</v>
      </c>
      <c r="AV273" s="12" t="s">
        <v>81</v>
      </c>
      <c r="AW273" s="12" t="s">
        <v>29</v>
      </c>
      <c r="AX273" s="12" t="s">
        <v>72</v>
      </c>
      <c r="AY273" s="153" t="s">
        <v>195</v>
      </c>
    </row>
    <row r="274" spans="2:51" s="12" customFormat="1" ht="22.5">
      <c r="B274" s="151"/>
      <c r="D274" s="152" t="s">
        <v>203</v>
      </c>
      <c r="E274" s="153" t="s">
        <v>1</v>
      </c>
      <c r="F274" s="154" t="s">
        <v>400</v>
      </c>
      <c r="H274" s="155">
        <v>-11.82</v>
      </c>
      <c r="I274" s="156"/>
      <c r="L274" s="151"/>
      <c r="M274" s="157"/>
      <c r="T274" s="158"/>
      <c r="AT274" s="153" t="s">
        <v>203</v>
      </c>
      <c r="AU274" s="153" t="s">
        <v>81</v>
      </c>
      <c r="AV274" s="12" t="s">
        <v>81</v>
      </c>
      <c r="AW274" s="12" t="s">
        <v>29</v>
      </c>
      <c r="AX274" s="12" t="s">
        <v>72</v>
      </c>
      <c r="AY274" s="153" t="s">
        <v>195</v>
      </c>
    </row>
    <row r="275" spans="2:51" s="13" customFormat="1" ht="12">
      <c r="B275" s="159"/>
      <c r="D275" s="152" t="s">
        <v>203</v>
      </c>
      <c r="E275" s="160" t="s">
        <v>1</v>
      </c>
      <c r="F275" s="161" t="s">
        <v>205</v>
      </c>
      <c r="H275" s="162">
        <v>98.42</v>
      </c>
      <c r="I275" s="163"/>
      <c r="L275" s="159"/>
      <c r="M275" s="164"/>
      <c r="T275" s="165"/>
      <c r="AT275" s="160" t="s">
        <v>203</v>
      </c>
      <c r="AU275" s="160" t="s">
        <v>81</v>
      </c>
      <c r="AV275" s="13" t="s">
        <v>201</v>
      </c>
      <c r="AW275" s="13" t="s">
        <v>29</v>
      </c>
      <c r="AX275" s="13" t="s">
        <v>79</v>
      </c>
      <c r="AY275" s="160" t="s">
        <v>195</v>
      </c>
    </row>
    <row r="276" spans="2:65" s="1" customFormat="1" ht="24.2" customHeight="1">
      <c r="B276" s="136"/>
      <c r="C276" s="137" t="s">
        <v>401</v>
      </c>
      <c r="D276" s="137" t="s">
        <v>197</v>
      </c>
      <c r="E276" s="138" t="s">
        <v>402</v>
      </c>
      <c r="F276" s="139" t="s">
        <v>403</v>
      </c>
      <c r="G276" s="140" t="s">
        <v>288</v>
      </c>
      <c r="H276" s="141">
        <v>14.512</v>
      </c>
      <c r="I276" s="142"/>
      <c r="J276" s="143">
        <f>ROUND(I276*H276,2)</f>
        <v>0</v>
      </c>
      <c r="K276" s="144"/>
      <c r="L276" s="31"/>
      <c r="M276" s="145" t="s">
        <v>1</v>
      </c>
      <c r="N276" s="146" t="s">
        <v>37</v>
      </c>
      <c r="P276" s="147">
        <f>O276*H276</f>
        <v>0</v>
      </c>
      <c r="Q276" s="147">
        <v>0.12021</v>
      </c>
      <c r="R276" s="147">
        <f>Q276*H276</f>
        <v>1.74448752</v>
      </c>
      <c r="S276" s="147">
        <v>0</v>
      </c>
      <c r="T276" s="148">
        <f>S276*H276</f>
        <v>0</v>
      </c>
      <c r="AR276" s="149" t="s">
        <v>201</v>
      </c>
      <c r="AT276" s="149" t="s">
        <v>197</v>
      </c>
      <c r="AU276" s="149" t="s">
        <v>81</v>
      </c>
      <c r="AY276" s="16" t="s">
        <v>195</v>
      </c>
      <c r="BE276" s="150">
        <f>IF(N276="základní",J276,0)</f>
        <v>0</v>
      </c>
      <c r="BF276" s="150">
        <f>IF(N276="snížená",J276,0)</f>
        <v>0</v>
      </c>
      <c r="BG276" s="150">
        <f>IF(N276="zákl. přenesená",J276,0)</f>
        <v>0</v>
      </c>
      <c r="BH276" s="150">
        <f>IF(N276="sníž. přenesená",J276,0)</f>
        <v>0</v>
      </c>
      <c r="BI276" s="150">
        <f>IF(N276="nulová",J276,0)</f>
        <v>0</v>
      </c>
      <c r="BJ276" s="16" t="s">
        <v>79</v>
      </c>
      <c r="BK276" s="150">
        <f>ROUND(I276*H276,2)</f>
        <v>0</v>
      </c>
      <c r="BL276" s="16" t="s">
        <v>201</v>
      </c>
      <c r="BM276" s="149" t="s">
        <v>404</v>
      </c>
    </row>
    <row r="277" spans="2:51" s="12" customFormat="1" ht="12">
      <c r="B277" s="151"/>
      <c r="D277" s="152" t="s">
        <v>203</v>
      </c>
      <c r="E277" s="153" t="s">
        <v>1</v>
      </c>
      <c r="F277" s="154" t="s">
        <v>405</v>
      </c>
      <c r="H277" s="155">
        <v>14.512</v>
      </c>
      <c r="I277" s="156"/>
      <c r="L277" s="151"/>
      <c r="M277" s="157"/>
      <c r="T277" s="158"/>
      <c r="AT277" s="153" t="s">
        <v>203</v>
      </c>
      <c r="AU277" s="153" t="s">
        <v>81</v>
      </c>
      <c r="AV277" s="12" t="s">
        <v>81</v>
      </c>
      <c r="AW277" s="12" t="s">
        <v>29</v>
      </c>
      <c r="AX277" s="12" t="s">
        <v>72</v>
      </c>
      <c r="AY277" s="153" t="s">
        <v>195</v>
      </c>
    </row>
    <row r="278" spans="2:51" s="13" customFormat="1" ht="12">
      <c r="B278" s="159"/>
      <c r="D278" s="152" t="s">
        <v>203</v>
      </c>
      <c r="E278" s="160" t="s">
        <v>1</v>
      </c>
      <c r="F278" s="161" t="s">
        <v>205</v>
      </c>
      <c r="H278" s="162">
        <v>14.512</v>
      </c>
      <c r="I278" s="163"/>
      <c r="L278" s="159"/>
      <c r="M278" s="164"/>
      <c r="T278" s="165"/>
      <c r="AT278" s="160" t="s">
        <v>203</v>
      </c>
      <c r="AU278" s="160" t="s">
        <v>81</v>
      </c>
      <c r="AV278" s="13" t="s">
        <v>201</v>
      </c>
      <c r="AW278" s="13" t="s">
        <v>29</v>
      </c>
      <c r="AX278" s="13" t="s">
        <v>79</v>
      </c>
      <c r="AY278" s="160" t="s">
        <v>195</v>
      </c>
    </row>
    <row r="279" spans="2:65" s="1" customFormat="1" ht="37.9" customHeight="1">
      <c r="B279" s="136"/>
      <c r="C279" s="137" t="s">
        <v>406</v>
      </c>
      <c r="D279" s="137" t="s">
        <v>197</v>
      </c>
      <c r="E279" s="138" t="s">
        <v>407</v>
      </c>
      <c r="F279" s="139" t="s">
        <v>408</v>
      </c>
      <c r="G279" s="140" t="s">
        <v>212</v>
      </c>
      <c r="H279" s="141">
        <v>1.683</v>
      </c>
      <c r="I279" s="142"/>
      <c r="J279" s="143">
        <f>ROUND(I279*H279,2)</f>
        <v>0</v>
      </c>
      <c r="K279" s="144"/>
      <c r="L279" s="31"/>
      <c r="M279" s="145" t="s">
        <v>1</v>
      </c>
      <c r="N279" s="146" t="s">
        <v>37</v>
      </c>
      <c r="P279" s="147">
        <f>O279*H279</f>
        <v>0</v>
      </c>
      <c r="Q279" s="147">
        <v>2.53195</v>
      </c>
      <c r="R279" s="147">
        <f>Q279*H279</f>
        <v>4.26127185</v>
      </c>
      <c r="S279" s="147">
        <v>0</v>
      </c>
      <c r="T279" s="148">
        <f>S279*H279</f>
        <v>0</v>
      </c>
      <c r="AR279" s="149" t="s">
        <v>201</v>
      </c>
      <c r="AT279" s="149" t="s">
        <v>197</v>
      </c>
      <c r="AU279" s="149" t="s">
        <v>81</v>
      </c>
      <c r="AY279" s="16" t="s">
        <v>195</v>
      </c>
      <c r="BE279" s="150">
        <f>IF(N279="základní",J279,0)</f>
        <v>0</v>
      </c>
      <c r="BF279" s="150">
        <f>IF(N279="snížená",J279,0)</f>
        <v>0</v>
      </c>
      <c r="BG279" s="150">
        <f>IF(N279="zákl. přenesená",J279,0)</f>
        <v>0</v>
      </c>
      <c r="BH279" s="150">
        <f>IF(N279="sníž. přenesená",J279,0)</f>
        <v>0</v>
      </c>
      <c r="BI279" s="150">
        <f>IF(N279="nulová",J279,0)</f>
        <v>0</v>
      </c>
      <c r="BJ279" s="16" t="s">
        <v>79</v>
      </c>
      <c r="BK279" s="150">
        <f>ROUND(I279*H279,2)</f>
        <v>0</v>
      </c>
      <c r="BL279" s="16" t="s">
        <v>201</v>
      </c>
      <c r="BM279" s="149" t="s">
        <v>409</v>
      </c>
    </row>
    <row r="280" spans="2:51" s="14" customFormat="1" ht="12">
      <c r="B280" s="166"/>
      <c r="D280" s="152" t="s">
        <v>203</v>
      </c>
      <c r="E280" s="167" t="s">
        <v>1</v>
      </c>
      <c r="F280" s="168" t="s">
        <v>410</v>
      </c>
      <c r="H280" s="167" t="s">
        <v>1</v>
      </c>
      <c r="I280" s="169"/>
      <c r="L280" s="166"/>
      <c r="M280" s="170"/>
      <c r="T280" s="171"/>
      <c r="AT280" s="167" t="s">
        <v>203</v>
      </c>
      <c r="AU280" s="167" t="s">
        <v>81</v>
      </c>
      <c r="AV280" s="14" t="s">
        <v>79</v>
      </c>
      <c r="AW280" s="14" t="s">
        <v>29</v>
      </c>
      <c r="AX280" s="14" t="s">
        <v>72</v>
      </c>
      <c r="AY280" s="167" t="s">
        <v>195</v>
      </c>
    </row>
    <row r="281" spans="2:51" s="12" customFormat="1" ht="12">
      <c r="B281" s="151"/>
      <c r="D281" s="152" t="s">
        <v>203</v>
      </c>
      <c r="E281" s="153" t="s">
        <v>1</v>
      </c>
      <c r="F281" s="154" t="s">
        <v>411</v>
      </c>
      <c r="H281" s="155">
        <v>1.683</v>
      </c>
      <c r="I281" s="156"/>
      <c r="L281" s="151"/>
      <c r="M281" s="157"/>
      <c r="T281" s="158"/>
      <c r="AT281" s="153" t="s">
        <v>203</v>
      </c>
      <c r="AU281" s="153" t="s">
        <v>81</v>
      </c>
      <c r="AV281" s="12" t="s">
        <v>81</v>
      </c>
      <c r="AW281" s="12" t="s">
        <v>29</v>
      </c>
      <c r="AX281" s="12" t="s">
        <v>72</v>
      </c>
      <c r="AY281" s="153" t="s">
        <v>195</v>
      </c>
    </row>
    <row r="282" spans="2:51" s="13" customFormat="1" ht="12">
      <c r="B282" s="159"/>
      <c r="D282" s="152" t="s">
        <v>203</v>
      </c>
      <c r="E282" s="160" t="s">
        <v>1</v>
      </c>
      <c r="F282" s="161" t="s">
        <v>205</v>
      </c>
      <c r="H282" s="162">
        <v>1.683</v>
      </c>
      <c r="I282" s="163"/>
      <c r="L282" s="159"/>
      <c r="M282" s="164"/>
      <c r="T282" s="165"/>
      <c r="AT282" s="160" t="s">
        <v>203</v>
      </c>
      <c r="AU282" s="160" t="s">
        <v>81</v>
      </c>
      <c r="AV282" s="13" t="s">
        <v>201</v>
      </c>
      <c r="AW282" s="13" t="s">
        <v>29</v>
      </c>
      <c r="AX282" s="13" t="s">
        <v>79</v>
      </c>
      <c r="AY282" s="160" t="s">
        <v>195</v>
      </c>
    </row>
    <row r="283" spans="2:65" s="1" customFormat="1" ht="33" customHeight="1">
      <c r="B283" s="136"/>
      <c r="C283" s="137" t="s">
        <v>412</v>
      </c>
      <c r="D283" s="137" t="s">
        <v>197</v>
      </c>
      <c r="E283" s="138" t="s">
        <v>413</v>
      </c>
      <c r="F283" s="139" t="s">
        <v>414</v>
      </c>
      <c r="G283" s="140" t="s">
        <v>212</v>
      </c>
      <c r="H283" s="141">
        <v>15.555</v>
      </c>
      <c r="I283" s="142"/>
      <c r="J283" s="143">
        <f>ROUND(I283*H283,2)</f>
        <v>0</v>
      </c>
      <c r="K283" s="144"/>
      <c r="L283" s="31"/>
      <c r="M283" s="145" t="s">
        <v>1</v>
      </c>
      <c r="N283" s="146" t="s">
        <v>37</v>
      </c>
      <c r="P283" s="147">
        <f>O283*H283</f>
        <v>0</v>
      </c>
      <c r="Q283" s="147">
        <v>2.5143</v>
      </c>
      <c r="R283" s="147">
        <f>Q283*H283</f>
        <v>39.109936499999996</v>
      </c>
      <c r="S283" s="147">
        <v>0</v>
      </c>
      <c r="T283" s="148">
        <f>S283*H283</f>
        <v>0</v>
      </c>
      <c r="AR283" s="149" t="s">
        <v>201</v>
      </c>
      <c r="AT283" s="149" t="s">
        <v>197</v>
      </c>
      <c r="AU283" s="149" t="s">
        <v>81</v>
      </c>
      <c r="AY283" s="16" t="s">
        <v>195</v>
      </c>
      <c r="BE283" s="150">
        <f>IF(N283="základní",J283,0)</f>
        <v>0</v>
      </c>
      <c r="BF283" s="150">
        <f>IF(N283="snížená",J283,0)</f>
        <v>0</v>
      </c>
      <c r="BG283" s="150">
        <f>IF(N283="zákl. přenesená",J283,0)</f>
        <v>0</v>
      </c>
      <c r="BH283" s="150">
        <f>IF(N283="sníž. přenesená",J283,0)</f>
        <v>0</v>
      </c>
      <c r="BI283" s="150">
        <f>IF(N283="nulová",J283,0)</f>
        <v>0</v>
      </c>
      <c r="BJ283" s="16" t="s">
        <v>79</v>
      </c>
      <c r="BK283" s="150">
        <f>ROUND(I283*H283,2)</f>
        <v>0</v>
      </c>
      <c r="BL283" s="16" t="s">
        <v>201</v>
      </c>
      <c r="BM283" s="149" t="s">
        <v>415</v>
      </c>
    </row>
    <row r="284" spans="2:51" s="12" customFormat="1" ht="12">
      <c r="B284" s="151"/>
      <c r="D284" s="152" t="s">
        <v>203</v>
      </c>
      <c r="E284" s="153" t="s">
        <v>1</v>
      </c>
      <c r="F284" s="154" t="s">
        <v>416</v>
      </c>
      <c r="H284" s="155">
        <v>15.555</v>
      </c>
      <c r="I284" s="156"/>
      <c r="L284" s="151"/>
      <c r="M284" s="157"/>
      <c r="T284" s="158"/>
      <c r="AT284" s="153" t="s">
        <v>203</v>
      </c>
      <c r="AU284" s="153" t="s">
        <v>81</v>
      </c>
      <c r="AV284" s="12" t="s">
        <v>81</v>
      </c>
      <c r="AW284" s="12" t="s">
        <v>29</v>
      </c>
      <c r="AX284" s="12" t="s">
        <v>72</v>
      </c>
      <c r="AY284" s="153" t="s">
        <v>195</v>
      </c>
    </row>
    <row r="285" spans="2:51" s="13" customFormat="1" ht="12">
      <c r="B285" s="159"/>
      <c r="D285" s="152" t="s">
        <v>203</v>
      </c>
      <c r="E285" s="160" t="s">
        <v>1</v>
      </c>
      <c r="F285" s="161" t="s">
        <v>205</v>
      </c>
      <c r="H285" s="162">
        <v>15.555</v>
      </c>
      <c r="I285" s="163"/>
      <c r="L285" s="159"/>
      <c r="M285" s="164"/>
      <c r="T285" s="165"/>
      <c r="AT285" s="160" t="s">
        <v>203</v>
      </c>
      <c r="AU285" s="160" t="s">
        <v>81</v>
      </c>
      <c r="AV285" s="13" t="s">
        <v>201</v>
      </c>
      <c r="AW285" s="13" t="s">
        <v>29</v>
      </c>
      <c r="AX285" s="13" t="s">
        <v>79</v>
      </c>
      <c r="AY285" s="160" t="s">
        <v>195</v>
      </c>
    </row>
    <row r="286" spans="2:65" s="1" customFormat="1" ht="33" customHeight="1">
      <c r="B286" s="136"/>
      <c r="C286" s="137" t="s">
        <v>417</v>
      </c>
      <c r="D286" s="137" t="s">
        <v>197</v>
      </c>
      <c r="E286" s="138" t="s">
        <v>418</v>
      </c>
      <c r="F286" s="139" t="s">
        <v>419</v>
      </c>
      <c r="G286" s="140" t="s">
        <v>212</v>
      </c>
      <c r="H286" s="141">
        <v>181.66</v>
      </c>
      <c r="I286" s="142"/>
      <c r="J286" s="143">
        <f>ROUND(I286*H286,2)</f>
        <v>0</v>
      </c>
      <c r="K286" s="144"/>
      <c r="L286" s="31"/>
      <c r="M286" s="145" t="s">
        <v>1</v>
      </c>
      <c r="N286" s="146" t="s">
        <v>37</v>
      </c>
      <c r="P286" s="147">
        <f>O286*H286</f>
        <v>0</v>
      </c>
      <c r="Q286" s="147">
        <v>2.50235</v>
      </c>
      <c r="R286" s="147">
        <f>Q286*H286</f>
        <v>454.57690099999996</v>
      </c>
      <c r="S286" s="147">
        <v>0</v>
      </c>
      <c r="T286" s="148">
        <f>S286*H286</f>
        <v>0</v>
      </c>
      <c r="AR286" s="149" t="s">
        <v>201</v>
      </c>
      <c r="AT286" s="149" t="s">
        <v>197</v>
      </c>
      <c r="AU286" s="149" t="s">
        <v>81</v>
      </c>
      <c r="AY286" s="16" t="s">
        <v>195</v>
      </c>
      <c r="BE286" s="150">
        <f>IF(N286="základní",J286,0)</f>
        <v>0</v>
      </c>
      <c r="BF286" s="150">
        <f>IF(N286="snížená",J286,0)</f>
        <v>0</v>
      </c>
      <c r="BG286" s="150">
        <f>IF(N286="zákl. přenesená",J286,0)</f>
        <v>0</v>
      </c>
      <c r="BH286" s="150">
        <f>IF(N286="sníž. přenesená",J286,0)</f>
        <v>0</v>
      </c>
      <c r="BI286" s="150">
        <f>IF(N286="nulová",J286,0)</f>
        <v>0</v>
      </c>
      <c r="BJ286" s="16" t="s">
        <v>79</v>
      </c>
      <c r="BK286" s="150">
        <f>ROUND(I286*H286,2)</f>
        <v>0</v>
      </c>
      <c r="BL286" s="16" t="s">
        <v>201</v>
      </c>
      <c r="BM286" s="149" t="s">
        <v>420</v>
      </c>
    </row>
    <row r="287" spans="2:51" s="12" customFormat="1" ht="12">
      <c r="B287" s="151"/>
      <c r="D287" s="152" t="s">
        <v>203</v>
      </c>
      <c r="E287" s="153" t="s">
        <v>1</v>
      </c>
      <c r="F287" s="154" t="s">
        <v>421</v>
      </c>
      <c r="H287" s="155">
        <v>62.55</v>
      </c>
      <c r="I287" s="156"/>
      <c r="L287" s="151"/>
      <c r="M287" s="157"/>
      <c r="T287" s="158"/>
      <c r="AT287" s="153" t="s">
        <v>203</v>
      </c>
      <c r="AU287" s="153" t="s">
        <v>81</v>
      </c>
      <c r="AV287" s="12" t="s">
        <v>81</v>
      </c>
      <c r="AW287" s="12" t="s">
        <v>29</v>
      </c>
      <c r="AX287" s="12" t="s">
        <v>72</v>
      </c>
      <c r="AY287" s="153" t="s">
        <v>195</v>
      </c>
    </row>
    <row r="288" spans="2:51" s="12" customFormat="1" ht="33.75">
      <c r="B288" s="151"/>
      <c r="D288" s="152" t="s">
        <v>203</v>
      </c>
      <c r="E288" s="153" t="s">
        <v>1</v>
      </c>
      <c r="F288" s="154" t="s">
        <v>422</v>
      </c>
      <c r="H288" s="155">
        <v>119.11</v>
      </c>
      <c r="I288" s="156"/>
      <c r="L288" s="151"/>
      <c r="M288" s="157"/>
      <c r="T288" s="158"/>
      <c r="AT288" s="153" t="s">
        <v>203</v>
      </c>
      <c r="AU288" s="153" t="s">
        <v>81</v>
      </c>
      <c r="AV288" s="12" t="s">
        <v>81</v>
      </c>
      <c r="AW288" s="12" t="s">
        <v>29</v>
      </c>
      <c r="AX288" s="12" t="s">
        <v>72</v>
      </c>
      <c r="AY288" s="153" t="s">
        <v>195</v>
      </c>
    </row>
    <row r="289" spans="2:51" s="13" customFormat="1" ht="12">
      <c r="B289" s="159"/>
      <c r="D289" s="152" t="s">
        <v>203</v>
      </c>
      <c r="E289" s="160" t="s">
        <v>1</v>
      </c>
      <c r="F289" s="161" t="s">
        <v>205</v>
      </c>
      <c r="H289" s="162">
        <v>181.66</v>
      </c>
      <c r="I289" s="163"/>
      <c r="L289" s="159"/>
      <c r="M289" s="164"/>
      <c r="T289" s="165"/>
      <c r="AT289" s="160" t="s">
        <v>203</v>
      </c>
      <c r="AU289" s="160" t="s">
        <v>81</v>
      </c>
      <c r="AV289" s="13" t="s">
        <v>201</v>
      </c>
      <c r="AW289" s="13" t="s">
        <v>29</v>
      </c>
      <c r="AX289" s="13" t="s">
        <v>79</v>
      </c>
      <c r="AY289" s="160" t="s">
        <v>195</v>
      </c>
    </row>
    <row r="290" spans="2:65" s="1" customFormat="1" ht="33" customHeight="1">
      <c r="B290" s="136"/>
      <c r="C290" s="137" t="s">
        <v>423</v>
      </c>
      <c r="D290" s="137" t="s">
        <v>197</v>
      </c>
      <c r="E290" s="138" t="s">
        <v>424</v>
      </c>
      <c r="F290" s="139" t="s">
        <v>425</v>
      </c>
      <c r="G290" s="140" t="s">
        <v>288</v>
      </c>
      <c r="H290" s="141">
        <v>611.93</v>
      </c>
      <c r="I290" s="142"/>
      <c r="J290" s="143">
        <f>ROUND(I290*H290,2)</f>
        <v>0</v>
      </c>
      <c r="K290" s="144"/>
      <c r="L290" s="31"/>
      <c r="M290" s="145" t="s">
        <v>1</v>
      </c>
      <c r="N290" s="146" t="s">
        <v>37</v>
      </c>
      <c r="P290" s="147">
        <f>O290*H290</f>
        <v>0</v>
      </c>
      <c r="Q290" s="147">
        <v>0.00247</v>
      </c>
      <c r="R290" s="147">
        <f>Q290*H290</f>
        <v>1.5114671</v>
      </c>
      <c r="S290" s="147">
        <v>0</v>
      </c>
      <c r="T290" s="148">
        <f>S290*H290</f>
        <v>0</v>
      </c>
      <c r="AR290" s="149" t="s">
        <v>201</v>
      </c>
      <c r="AT290" s="149" t="s">
        <v>197</v>
      </c>
      <c r="AU290" s="149" t="s">
        <v>81</v>
      </c>
      <c r="AY290" s="16" t="s">
        <v>195</v>
      </c>
      <c r="BE290" s="150">
        <f>IF(N290="základní",J290,0)</f>
        <v>0</v>
      </c>
      <c r="BF290" s="150">
        <f>IF(N290="snížená",J290,0)</f>
        <v>0</v>
      </c>
      <c r="BG290" s="150">
        <f>IF(N290="zákl. přenesená",J290,0)</f>
        <v>0</v>
      </c>
      <c r="BH290" s="150">
        <f>IF(N290="sníž. přenesená",J290,0)</f>
        <v>0</v>
      </c>
      <c r="BI290" s="150">
        <f>IF(N290="nulová",J290,0)</f>
        <v>0</v>
      </c>
      <c r="BJ290" s="16" t="s">
        <v>79</v>
      </c>
      <c r="BK290" s="150">
        <f>ROUND(I290*H290,2)</f>
        <v>0</v>
      </c>
      <c r="BL290" s="16" t="s">
        <v>201</v>
      </c>
      <c r="BM290" s="149" t="s">
        <v>426</v>
      </c>
    </row>
    <row r="291" spans="2:51" s="12" customFormat="1" ht="22.5">
      <c r="B291" s="151"/>
      <c r="D291" s="152" t="s">
        <v>203</v>
      </c>
      <c r="E291" s="153" t="s">
        <v>1</v>
      </c>
      <c r="F291" s="154" t="s">
        <v>427</v>
      </c>
      <c r="H291" s="155">
        <v>45.38</v>
      </c>
      <c r="I291" s="156"/>
      <c r="L291" s="151"/>
      <c r="M291" s="157"/>
      <c r="T291" s="158"/>
      <c r="AT291" s="153" t="s">
        <v>203</v>
      </c>
      <c r="AU291" s="153" t="s">
        <v>81</v>
      </c>
      <c r="AV291" s="12" t="s">
        <v>81</v>
      </c>
      <c r="AW291" s="12" t="s">
        <v>29</v>
      </c>
      <c r="AX291" s="12" t="s">
        <v>72</v>
      </c>
      <c r="AY291" s="153" t="s">
        <v>195</v>
      </c>
    </row>
    <row r="292" spans="2:51" s="12" customFormat="1" ht="12">
      <c r="B292" s="151"/>
      <c r="D292" s="152" t="s">
        <v>203</v>
      </c>
      <c r="E292" s="153" t="s">
        <v>1</v>
      </c>
      <c r="F292" s="154" t="s">
        <v>428</v>
      </c>
      <c r="H292" s="155">
        <v>19.65</v>
      </c>
      <c r="I292" s="156"/>
      <c r="L292" s="151"/>
      <c r="M292" s="157"/>
      <c r="T292" s="158"/>
      <c r="AT292" s="153" t="s">
        <v>203</v>
      </c>
      <c r="AU292" s="153" t="s">
        <v>81</v>
      </c>
      <c r="AV292" s="12" t="s">
        <v>81</v>
      </c>
      <c r="AW292" s="12" t="s">
        <v>29</v>
      </c>
      <c r="AX292" s="12" t="s">
        <v>72</v>
      </c>
      <c r="AY292" s="153" t="s">
        <v>195</v>
      </c>
    </row>
    <row r="293" spans="2:51" s="12" customFormat="1" ht="12">
      <c r="B293" s="151"/>
      <c r="D293" s="152" t="s">
        <v>203</v>
      </c>
      <c r="E293" s="153" t="s">
        <v>1</v>
      </c>
      <c r="F293" s="154" t="s">
        <v>429</v>
      </c>
      <c r="H293" s="155">
        <v>205.675</v>
      </c>
      <c r="I293" s="156"/>
      <c r="L293" s="151"/>
      <c r="M293" s="157"/>
      <c r="T293" s="158"/>
      <c r="AT293" s="153" t="s">
        <v>203</v>
      </c>
      <c r="AU293" s="153" t="s">
        <v>81</v>
      </c>
      <c r="AV293" s="12" t="s">
        <v>81</v>
      </c>
      <c r="AW293" s="12" t="s">
        <v>29</v>
      </c>
      <c r="AX293" s="12" t="s">
        <v>72</v>
      </c>
      <c r="AY293" s="153" t="s">
        <v>195</v>
      </c>
    </row>
    <row r="294" spans="2:51" s="12" customFormat="1" ht="12">
      <c r="B294" s="151"/>
      <c r="D294" s="152" t="s">
        <v>203</v>
      </c>
      <c r="E294" s="153" t="s">
        <v>1</v>
      </c>
      <c r="F294" s="154" t="s">
        <v>430</v>
      </c>
      <c r="H294" s="155">
        <v>144</v>
      </c>
      <c r="I294" s="156"/>
      <c r="L294" s="151"/>
      <c r="M294" s="157"/>
      <c r="T294" s="158"/>
      <c r="AT294" s="153" t="s">
        <v>203</v>
      </c>
      <c r="AU294" s="153" t="s">
        <v>81</v>
      </c>
      <c r="AV294" s="12" t="s">
        <v>81</v>
      </c>
      <c r="AW294" s="12" t="s">
        <v>29</v>
      </c>
      <c r="AX294" s="12" t="s">
        <v>72</v>
      </c>
      <c r="AY294" s="153" t="s">
        <v>195</v>
      </c>
    </row>
    <row r="295" spans="2:51" s="12" customFormat="1" ht="22.5">
      <c r="B295" s="151"/>
      <c r="D295" s="152" t="s">
        <v>203</v>
      </c>
      <c r="E295" s="153" t="s">
        <v>1</v>
      </c>
      <c r="F295" s="154" t="s">
        <v>431</v>
      </c>
      <c r="H295" s="155">
        <v>197.225</v>
      </c>
      <c r="I295" s="156"/>
      <c r="L295" s="151"/>
      <c r="M295" s="157"/>
      <c r="T295" s="158"/>
      <c r="AT295" s="153" t="s">
        <v>203</v>
      </c>
      <c r="AU295" s="153" t="s">
        <v>81</v>
      </c>
      <c r="AV295" s="12" t="s">
        <v>81</v>
      </c>
      <c r="AW295" s="12" t="s">
        <v>29</v>
      </c>
      <c r="AX295" s="12" t="s">
        <v>72</v>
      </c>
      <c r="AY295" s="153" t="s">
        <v>195</v>
      </c>
    </row>
    <row r="296" spans="2:51" s="13" customFormat="1" ht="12">
      <c r="B296" s="159"/>
      <c r="D296" s="152" t="s">
        <v>203</v>
      </c>
      <c r="E296" s="160" t="s">
        <v>1</v>
      </c>
      <c r="F296" s="161" t="s">
        <v>205</v>
      </c>
      <c r="H296" s="162">
        <v>611.93</v>
      </c>
      <c r="I296" s="163"/>
      <c r="L296" s="159"/>
      <c r="M296" s="164"/>
      <c r="T296" s="165"/>
      <c r="AT296" s="160" t="s">
        <v>203</v>
      </c>
      <c r="AU296" s="160" t="s">
        <v>81</v>
      </c>
      <c r="AV296" s="13" t="s">
        <v>201</v>
      </c>
      <c r="AW296" s="13" t="s">
        <v>29</v>
      </c>
      <c r="AX296" s="13" t="s">
        <v>79</v>
      </c>
      <c r="AY296" s="160" t="s">
        <v>195</v>
      </c>
    </row>
    <row r="297" spans="2:65" s="1" customFormat="1" ht="33" customHeight="1">
      <c r="B297" s="136"/>
      <c r="C297" s="137" t="s">
        <v>432</v>
      </c>
      <c r="D297" s="137" t="s">
        <v>197</v>
      </c>
      <c r="E297" s="138" t="s">
        <v>433</v>
      </c>
      <c r="F297" s="139" t="s">
        <v>434</v>
      </c>
      <c r="G297" s="140" t="s">
        <v>288</v>
      </c>
      <c r="H297" s="141">
        <v>611.93</v>
      </c>
      <c r="I297" s="142"/>
      <c r="J297" s="143">
        <f>ROUND(I297*H297,2)</f>
        <v>0</v>
      </c>
      <c r="K297" s="144"/>
      <c r="L297" s="31"/>
      <c r="M297" s="145" t="s">
        <v>1</v>
      </c>
      <c r="N297" s="146" t="s">
        <v>37</v>
      </c>
      <c r="P297" s="147">
        <f>O297*H297</f>
        <v>0</v>
      </c>
      <c r="Q297" s="147">
        <v>0</v>
      </c>
      <c r="R297" s="147">
        <f>Q297*H297</f>
        <v>0</v>
      </c>
      <c r="S297" s="147">
        <v>0</v>
      </c>
      <c r="T297" s="148">
        <f>S297*H297</f>
        <v>0</v>
      </c>
      <c r="AR297" s="149" t="s">
        <v>201</v>
      </c>
      <c r="AT297" s="149" t="s">
        <v>197</v>
      </c>
      <c r="AU297" s="149" t="s">
        <v>81</v>
      </c>
      <c r="AY297" s="16" t="s">
        <v>195</v>
      </c>
      <c r="BE297" s="150">
        <f>IF(N297="základní",J297,0)</f>
        <v>0</v>
      </c>
      <c r="BF297" s="150">
        <f>IF(N297="snížená",J297,0)</f>
        <v>0</v>
      </c>
      <c r="BG297" s="150">
        <f>IF(N297="zákl. přenesená",J297,0)</f>
        <v>0</v>
      </c>
      <c r="BH297" s="150">
        <f>IF(N297="sníž. přenesená",J297,0)</f>
        <v>0</v>
      </c>
      <c r="BI297" s="150">
        <f>IF(N297="nulová",J297,0)</f>
        <v>0</v>
      </c>
      <c r="BJ297" s="16" t="s">
        <v>79</v>
      </c>
      <c r="BK297" s="150">
        <f>ROUND(I297*H297,2)</f>
        <v>0</v>
      </c>
      <c r="BL297" s="16" t="s">
        <v>201</v>
      </c>
      <c r="BM297" s="149" t="s">
        <v>435</v>
      </c>
    </row>
    <row r="298" spans="2:65" s="1" customFormat="1" ht="24.2" customHeight="1">
      <c r="B298" s="136"/>
      <c r="C298" s="137" t="s">
        <v>436</v>
      </c>
      <c r="D298" s="137" t="s">
        <v>197</v>
      </c>
      <c r="E298" s="138" t="s">
        <v>437</v>
      </c>
      <c r="F298" s="139" t="s">
        <v>438</v>
      </c>
      <c r="G298" s="140" t="s">
        <v>232</v>
      </c>
      <c r="H298" s="141">
        <v>23.666</v>
      </c>
      <c r="I298" s="142"/>
      <c r="J298" s="143">
        <f>ROUND(I298*H298,2)</f>
        <v>0</v>
      </c>
      <c r="K298" s="144"/>
      <c r="L298" s="31"/>
      <c r="M298" s="145" t="s">
        <v>1</v>
      </c>
      <c r="N298" s="146" t="s">
        <v>37</v>
      </c>
      <c r="P298" s="147">
        <f>O298*H298</f>
        <v>0</v>
      </c>
      <c r="Q298" s="147">
        <v>1.10907</v>
      </c>
      <c r="R298" s="147">
        <f>Q298*H298</f>
        <v>26.24725062</v>
      </c>
      <c r="S298" s="147">
        <v>0</v>
      </c>
      <c r="T298" s="148">
        <f>S298*H298</f>
        <v>0</v>
      </c>
      <c r="AR298" s="149" t="s">
        <v>201</v>
      </c>
      <c r="AT298" s="149" t="s">
        <v>197</v>
      </c>
      <c r="AU298" s="149" t="s">
        <v>81</v>
      </c>
      <c r="AY298" s="16" t="s">
        <v>195</v>
      </c>
      <c r="BE298" s="150">
        <f>IF(N298="základní",J298,0)</f>
        <v>0</v>
      </c>
      <c r="BF298" s="150">
        <f>IF(N298="snížená",J298,0)</f>
        <v>0</v>
      </c>
      <c r="BG298" s="150">
        <f>IF(N298="zákl. přenesená",J298,0)</f>
        <v>0</v>
      </c>
      <c r="BH298" s="150">
        <f>IF(N298="sníž. přenesená",J298,0)</f>
        <v>0</v>
      </c>
      <c r="BI298" s="150">
        <f>IF(N298="nulová",J298,0)</f>
        <v>0</v>
      </c>
      <c r="BJ298" s="16" t="s">
        <v>79</v>
      </c>
      <c r="BK298" s="150">
        <f>ROUND(I298*H298,2)</f>
        <v>0</v>
      </c>
      <c r="BL298" s="16" t="s">
        <v>201</v>
      </c>
      <c r="BM298" s="149" t="s">
        <v>439</v>
      </c>
    </row>
    <row r="299" spans="2:51" s="12" customFormat="1" ht="12">
      <c r="B299" s="151"/>
      <c r="D299" s="152" t="s">
        <v>203</v>
      </c>
      <c r="E299" s="153" t="s">
        <v>1</v>
      </c>
      <c r="F299" s="154" t="s">
        <v>440</v>
      </c>
      <c r="H299" s="155">
        <v>23.666</v>
      </c>
      <c r="I299" s="156"/>
      <c r="L299" s="151"/>
      <c r="M299" s="157"/>
      <c r="T299" s="158"/>
      <c r="AT299" s="153" t="s">
        <v>203</v>
      </c>
      <c r="AU299" s="153" t="s">
        <v>81</v>
      </c>
      <c r="AV299" s="12" t="s">
        <v>81</v>
      </c>
      <c r="AW299" s="12" t="s">
        <v>29</v>
      </c>
      <c r="AX299" s="12" t="s">
        <v>72</v>
      </c>
      <c r="AY299" s="153" t="s">
        <v>195</v>
      </c>
    </row>
    <row r="300" spans="2:51" s="13" customFormat="1" ht="12">
      <c r="B300" s="159"/>
      <c r="D300" s="152" t="s">
        <v>203</v>
      </c>
      <c r="E300" s="160" t="s">
        <v>1</v>
      </c>
      <c r="F300" s="161" t="s">
        <v>205</v>
      </c>
      <c r="H300" s="162">
        <v>23.666</v>
      </c>
      <c r="I300" s="163"/>
      <c r="L300" s="159"/>
      <c r="M300" s="164"/>
      <c r="T300" s="165"/>
      <c r="AT300" s="160" t="s">
        <v>203</v>
      </c>
      <c r="AU300" s="160" t="s">
        <v>81</v>
      </c>
      <c r="AV300" s="13" t="s">
        <v>201</v>
      </c>
      <c r="AW300" s="13" t="s">
        <v>29</v>
      </c>
      <c r="AX300" s="13" t="s">
        <v>79</v>
      </c>
      <c r="AY300" s="160" t="s">
        <v>195</v>
      </c>
    </row>
    <row r="301" spans="2:63" s="11" customFormat="1" ht="22.9" customHeight="1">
      <c r="B301" s="124"/>
      <c r="D301" s="125" t="s">
        <v>71</v>
      </c>
      <c r="E301" s="134" t="s">
        <v>201</v>
      </c>
      <c r="F301" s="134" t="s">
        <v>441</v>
      </c>
      <c r="I301" s="127"/>
      <c r="J301" s="135">
        <f>BK301</f>
        <v>0</v>
      </c>
      <c r="L301" s="124"/>
      <c r="M301" s="129"/>
      <c r="P301" s="130">
        <f>SUM(P302:P311)</f>
        <v>0</v>
      </c>
      <c r="R301" s="130">
        <f>SUM(R302:R311)</f>
        <v>11.26643839</v>
      </c>
      <c r="T301" s="131">
        <f>SUM(T302:T311)</f>
        <v>0</v>
      </c>
      <c r="AR301" s="125" t="s">
        <v>79</v>
      </c>
      <c r="AT301" s="132" t="s">
        <v>71</v>
      </c>
      <c r="AU301" s="132" t="s">
        <v>79</v>
      </c>
      <c r="AY301" s="125" t="s">
        <v>195</v>
      </c>
      <c r="BK301" s="133">
        <f>SUM(BK302:BK311)</f>
        <v>0</v>
      </c>
    </row>
    <row r="302" spans="2:65" s="1" customFormat="1" ht="16.5" customHeight="1">
      <c r="B302" s="136"/>
      <c r="C302" s="137" t="s">
        <v>442</v>
      </c>
      <c r="D302" s="137" t="s">
        <v>197</v>
      </c>
      <c r="E302" s="138" t="s">
        <v>443</v>
      </c>
      <c r="F302" s="139" t="s">
        <v>444</v>
      </c>
      <c r="G302" s="140" t="s">
        <v>212</v>
      </c>
      <c r="H302" s="141">
        <v>4.24</v>
      </c>
      <c r="I302" s="142"/>
      <c r="J302" s="143">
        <f>ROUND(I302*H302,2)</f>
        <v>0</v>
      </c>
      <c r="K302" s="144"/>
      <c r="L302" s="31"/>
      <c r="M302" s="145" t="s">
        <v>1</v>
      </c>
      <c r="N302" s="146" t="s">
        <v>37</v>
      </c>
      <c r="P302" s="147">
        <f>O302*H302</f>
        <v>0</v>
      </c>
      <c r="Q302" s="147">
        <v>2.50198</v>
      </c>
      <c r="R302" s="147">
        <f>Q302*H302</f>
        <v>10.6083952</v>
      </c>
      <c r="S302" s="147">
        <v>0</v>
      </c>
      <c r="T302" s="148">
        <f>S302*H302</f>
        <v>0</v>
      </c>
      <c r="AR302" s="149" t="s">
        <v>201</v>
      </c>
      <c r="AT302" s="149" t="s">
        <v>197</v>
      </c>
      <c r="AU302" s="149" t="s">
        <v>81</v>
      </c>
      <c r="AY302" s="16" t="s">
        <v>195</v>
      </c>
      <c r="BE302" s="150">
        <f>IF(N302="základní",J302,0)</f>
        <v>0</v>
      </c>
      <c r="BF302" s="150">
        <f>IF(N302="snížená",J302,0)</f>
        <v>0</v>
      </c>
      <c r="BG302" s="150">
        <f>IF(N302="zákl. přenesená",J302,0)</f>
        <v>0</v>
      </c>
      <c r="BH302" s="150">
        <f>IF(N302="sníž. přenesená",J302,0)</f>
        <v>0</v>
      </c>
      <c r="BI302" s="150">
        <f>IF(N302="nulová",J302,0)</f>
        <v>0</v>
      </c>
      <c r="BJ302" s="16" t="s">
        <v>79</v>
      </c>
      <c r="BK302" s="150">
        <f>ROUND(I302*H302,2)</f>
        <v>0</v>
      </c>
      <c r="BL302" s="16" t="s">
        <v>201</v>
      </c>
      <c r="BM302" s="149" t="s">
        <v>445</v>
      </c>
    </row>
    <row r="303" spans="2:51" s="12" customFormat="1" ht="12">
      <c r="B303" s="151"/>
      <c r="D303" s="152" t="s">
        <v>203</v>
      </c>
      <c r="E303" s="153" t="s">
        <v>1</v>
      </c>
      <c r="F303" s="154" t="s">
        <v>446</v>
      </c>
      <c r="H303" s="155">
        <v>4.24</v>
      </c>
      <c r="I303" s="156"/>
      <c r="L303" s="151"/>
      <c r="M303" s="157"/>
      <c r="T303" s="158"/>
      <c r="AT303" s="153" t="s">
        <v>203</v>
      </c>
      <c r="AU303" s="153" t="s">
        <v>81</v>
      </c>
      <c r="AV303" s="12" t="s">
        <v>81</v>
      </c>
      <c r="AW303" s="12" t="s">
        <v>29</v>
      </c>
      <c r="AX303" s="12" t="s">
        <v>72</v>
      </c>
      <c r="AY303" s="153" t="s">
        <v>195</v>
      </c>
    </row>
    <row r="304" spans="2:51" s="13" customFormat="1" ht="12">
      <c r="B304" s="159"/>
      <c r="D304" s="152" t="s">
        <v>203</v>
      </c>
      <c r="E304" s="160" t="s">
        <v>1</v>
      </c>
      <c r="F304" s="161" t="s">
        <v>205</v>
      </c>
      <c r="H304" s="162">
        <v>4.24</v>
      </c>
      <c r="I304" s="163"/>
      <c r="L304" s="159"/>
      <c r="M304" s="164"/>
      <c r="T304" s="165"/>
      <c r="AT304" s="160" t="s">
        <v>203</v>
      </c>
      <c r="AU304" s="160" t="s">
        <v>81</v>
      </c>
      <c r="AV304" s="13" t="s">
        <v>201</v>
      </c>
      <c r="AW304" s="13" t="s">
        <v>29</v>
      </c>
      <c r="AX304" s="13" t="s">
        <v>79</v>
      </c>
      <c r="AY304" s="160" t="s">
        <v>195</v>
      </c>
    </row>
    <row r="305" spans="2:65" s="1" customFormat="1" ht="16.5" customHeight="1">
      <c r="B305" s="136"/>
      <c r="C305" s="137" t="s">
        <v>447</v>
      </c>
      <c r="D305" s="137" t="s">
        <v>197</v>
      </c>
      <c r="E305" s="138" t="s">
        <v>448</v>
      </c>
      <c r="F305" s="139" t="s">
        <v>449</v>
      </c>
      <c r="G305" s="140" t="s">
        <v>288</v>
      </c>
      <c r="H305" s="141">
        <v>21.2</v>
      </c>
      <c r="I305" s="142"/>
      <c r="J305" s="143">
        <f>ROUND(I305*H305,2)</f>
        <v>0</v>
      </c>
      <c r="K305" s="144"/>
      <c r="L305" s="31"/>
      <c r="M305" s="145" t="s">
        <v>1</v>
      </c>
      <c r="N305" s="146" t="s">
        <v>37</v>
      </c>
      <c r="P305" s="147">
        <f>O305*H305</f>
        <v>0</v>
      </c>
      <c r="Q305" s="147">
        <v>0.00576</v>
      </c>
      <c r="R305" s="147">
        <f>Q305*H305</f>
        <v>0.122112</v>
      </c>
      <c r="S305" s="147">
        <v>0</v>
      </c>
      <c r="T305" s="148">
        <f>S305*H305</f>
        <v>0</v>
      </c>
      <c r="AR305" s="149" t="s">
        <v>201</v>
      </c>
      <c r="AT305" s="149" t="s">
        <v>197</v>
      </c>
      <c r="AU305" s="149" t="s">
        <v>81</v>
      </c>
      <c r="AY305" s="16" t="s">
        <v>195</v>
      </c>
      <c r="BE305" s="150">
        <f>IF(N305="základní",J305,0)</f>
        <v>0</v>
      </c>
      <c r="BF305" s="150">
        <f>IF(N305="snížená",J305,0)</f>
        <v>0</v>
      </c>
      <c r="BG305" s="150">
        <f>IF(N305="zákl. přenesená",J305,0)</f>
        <v>0</v>
      </c>
      <c r="BH305" s="150">
        <f>IF(N305="sníž. přenesená",J305,0)</f>
        <v>0</v>
      </c>
      <c r="BI305" s="150">
        <f>IF(N305="nulová",J305,0)</f>
        <v>0</v>
      </c>
      <c r="BJ305" s="16" t="s">
        <v>79</v>
      </c>
      <c r="BK305" s="150">
        <f>ROUND(I305*H305,2)</f>
        <v>0</v>
      </c>
      <c r="BL305" s="16" t="s">
        <v>201</v>
      </c>
      <c r="BM305" s="149" t="s">
        <v>450</v>
      </c>
    </row>
    <row r="306" spans="2:51" s="12" customFormat="1" ht="12">
      <c r="B306" s="151"/>
      <c r="D306" s="152" t="s">
        <v>203</v>
      </c>
      <c r="E306" s="153" t="s">
        <v>1</v>
      </c>
      <c r="F306" s="154" t="s">
        <v>451</v>
      </c>
      <c r="H306" s="155">
        <v>21.2</v>
      </c>
      <c r="I306" s="156"/>
      <c r="L306" s="151"/>
      <c r="M306" s="157"/>
      <c r="T306" s="158"/>
      <c r="AT306" s="153" t="s">
        <v>203</v>
      </c>
      <c r="AU306" s="153" t="s">
        <v>81</v>
      </c>
      <c r="AV306" s="12" t="s">
        <v>81</v>
      </c>
      <c r="AW306" s="12" t="s">
        <v>29</v>
      </c>
      <c r="AX306" s="12" t="s">
        <v>72</v>
      </c>
      <c r="AY306" s="153" t="s">
        <v>195</v>
      </c>
    </row>
    <row r="307" spans="2:51" s="13" customFormat="1" ht="12">
      <c r="B307" s="159"/>
      <c r="D307" s="152" t="s">
        <v>203</v>
      </c>
      <c r="E307" s="160" t="s">
        <v>1</v>
      </c>
      <c r="F307" s="161" t="s">
        <v>205</v>
      </c>
      <c r="H307" s="162">
        <v>21.2</v>
      </c>
      <c r="I307" s="163"/>
      <c r="L307" s="159"/>
      <c r="M307" s="164"/>
      <c r="T307" s="165"/>
      <c r="AT307" s="160" t="s">
        <v>203</v>
      </c>
      <c r="AU307" s="160" t="s">
        <v>81</v>
      </c>
      <c r="AV307" s="13" t="s">
        <v>201</v>
      </c>
      <c r="AW307" s="13" t="s">
        <v>29</v>
      </c>
      <c r="AX307" s="13" t="s">
        <v>79</v>
      </c>
      <c r="AY307" s="160" t="s">
        <v>195</v>
      </c>
    </row>
    <row r="308" spans="2:65" s="1" customFormat="1" ht="16.5" customHeight="1">
      <c r="B308" s="136"/>
      <c r="C308" s="137" t="s">
        <v>452</v>
      </c>
      <c r="D308" s="137" t="s">
        <v>197</v>
      </c>
      <c r="E308" s="138" t="s">
        <v>453</v>
      </c>
      <c r="F308" s="139" t="s">
        <v>454</v>
      </c>
      <c r="G308" s="140" t="s">
        <v>288</v>
      </c>
      <c r="H308" s="141">
        <v>21.2</v>
      </c>
      <c r="I308" s="142"/>
      <c r="J308" s="143">
        <f>ROUND(I308*H308,2)</f>
        <v>0</v>
      </c>
      <c r="K308" s="144"/>
      <c r="L308" s="31"/>
      <c r="M308" s="145" t="s">
        <v>1</v>
      </c>
      <c r="N308" s="146" t="s">
        <v>37</v>
      </c>
      <c r="P308" s="147">
        <f>O308*H308</f>
        <v>0</v>
      </c>
      <c r="Q308" s="147">
        <v>0</v>
      </c>
      <c r="R308" s="147">
        <f>Q308*H308</f>
        <v>0</v>
      </c>
      <c r="S308" s="147">
        <v>0</v>
      </c>
      <c r="T308" s="148">
        <f>S308*H308</f>
        <v>0</v>
      </c>
      <c r="AR308" s="149" t="s">
        <v>201</v>
      </c>
      <c r="AT308" s="149" t="s">
        <v>197</v>
      </c>
      <c r="AU308" s="149" t="s">
        <v>81</v>
      </c>
      <c r="AY308" s="16" t="s">
        <v>195</v>
      </c>
      <c r="BE308" s="150">
        <f>IF(N308="základní",J308,0)</f>
        <v>0</v>
      </c>
      <c r="BF308" s="150">
        <f>IF(N308="snížená",J308,0)</f>
        <v>0</v>
      </c>
      <c r="BG308" s="150">
        <f>IF(N308="zákl. přenesená",J308,0)</f>
        <v>0</v>
      </c>
      <c r="BH308" s="150">
        <f>IF(N308="sníž. přenesená",J308,0)</f>
        <v>0</v>
      </c>
      <c r="BI308" s="150">
        <f>IF(N308="nulová",J308,0)</f>
        <v>0</v>
      </c>
      <c r="BJ308" s="16" t="s">
        <v>79</v>
      </c>
      <c r="BK308" s="150">
        <f>ROUND(I308*H308,2)</f>
        <v>0</v>
      </c>
      <c r="BL308" s="16" t="s">
        <v>201</v>
      </c>
      <c r="BM308" s="149" t="s">
        <v>455</v>
      </c>
    </row>
    <row r="309" spans="2:65" s="1" customFormat="1" ht="24.2" customHeight="1">
      <c r="B309" s="136"/>
      <c r="C309" s="137" t="s">
        <v>456</v>
      </c>
      <c r="D309" s="137" t="s">
        <v>197</v>
      </c>
      <c r="E309" s="138" t="s">
        <v>457</v>
      </c>
      <c r="F309" s="139" t="s">
        <v>458</v>
      </c>
      <c r="G309" s="140" t="s">
        <v>232</v>
      </c>
      <c r="H309" s="141">
        <v>0.509</v>
      </c>
      <c r="I309" s="142"/>
      <c r="J309" s="143">
        <f>ROUND(I309*H309,2)</f>
        <v>0</v>
      </c>
      <c r="K309" s="144"/>
      <c r="L309" s="31"/>
      <c r="M309" s="145" t="s">
        <v>1</v>
      </c>
      <c r="N309" s="146" t="s">
        <v>37</v>
      </c>
      <c r="P309" s="147">
        <f>O309*H309</f>
        <v>0</v>
      </c>
      <c r="Q309" s="147">
        <v>1.05291</v>
      </c>
      <c r="R309" s="147">
        <f>Q309*H309</f>
        <v>0.53593119</v>
      </c>
      <c r="S309" s="147">
        <v>0</v>
      </c>
      <c r="T309" s="148">
        <f>S309*H309</f>
        <v>0</v>
      </c>
      <c r="AR309" s="149" t="s">
        <v>201</v>
      </c>
      <c r="AT309" s="149" t="s">
        <v>197</v>
      </c>
      <c r="AU309" s="149" t="s">
        <v>81</v>
      </c>
      <c r="AY309" s="16" t="s">
        <v>195</v>
      </c>
      <c r="BE309" s="150">
        <f>IF(N309="základní",J309,0)</f>
        <v>0</v>
      </c>
      <c r="BF309" s="150">
        <f>IF(N309="snížená",J309,0)</f>
        <v>0</v>
      </c>
      <c r="BG309" s="150">
        <f>IF(N309="zákl. přenesená",J309,0)</f>
        <v>0</v>
      </c>
      <c r="BH309" s="150">
        <f>IF(N309="sníž. přenesená",J309,0)</f>
        <v>0</v>
      </c>
      <c r="BI309" s="150">
        <f>IF(N309="nulová",J309,0)</f>
        <v>0</v>
      </c>
      <c r="BJ309" s="16" t="s">
        <v>79</v>
      </c>
      <c r="BK309" s="150">
        <f>ROUND(I309*H309,2)</f>
        <v>0</v>
      </c>
      <c r="BL309" s="16" t="s">
        <v>201</v>
      </c>
      <c r="BM309" s="149" t="s">
        <v>459</v>
      </c>
    </row>
    <row r="310" spans="2:51" s="12" customFormat="1" ht="12">
      <c r="B310" s="151"/>
      <c r="D310" s="152" t="s">
        <v>203</v>
      </c>
      <c r="E310" s="153" t="s">
        <v>1</v>
      </c>
      <c r="F310" s="154" t="s">
        <v>460</v>
      </c>
      <c r="H310" s="155">
        <v>0.509</v>
      </c>
      <c r="I310" s="156"/>
      <c r="L310" s="151"/>
      <c r="M310" s="157"/>
      <c r="T310" s="158"/>
      <c r="AT310" s="153" t="s">
        <v>203</v>
      </c>
      <c r="AU310" s="153" t="s">
        <v>81</v>
      </c>
      <c r="AV310" s="12" t="s">
        <v>81</v>
      </c>
      <c r="AW310" s="12" t="s">
        <v>29</v>
      </c>
      <c r="AX310" s="12" t="s">
        <v>72</v>
      </c>
      <c r="AY310" s="153" t="s">
        <v>195</v>
      </c>
    </row>
    <row r="311" spans="2:51" s="13" customFormat="1" ht="12">
      <c r="B311" s="159"/>
      <c r="D311" s="152" t="s">
        <v>203</v>
      </c>
      <c r="E311" s="160" t="s">
        <v>1</v>
      </c>
      <c r="F311" s="161" t="s">
        <v>205</v>
      </c>
      <c r="H311" s="162">
        <v>0.509</v>
      </c>
      <c r="I311" s="163"/>
      <c r="L311" s="159"/>
      <c r="M311" s="164"/>
      <c r="T311" s="165"/>
      <c r="AT311" s="160" t="s">
        <v>203</v>
      </c>
      <c r="AU311" s="160" t="s">
        <v>81</v>
      </c>
      <c r="AV311" s="13" t="s">
        <v>201</v>
      </c>
      <c r="AW311" s="13" t="s">
        <v>29</v>
      </c>
      <c r="AX311" s="13" t="s">
        <v>79</v>
      </c>
      <c r="AY311" s="160" t="s">
        <v>195</v>
      </c>
    </row>
    <row r="312" spans="2:63" s="11" customFormat="1" ht="22.9" customHeight="1">
      <c r="B312" s="124"/>
      <c r="D312" s="125" t="s">
        <v>71</v>
      </c>
      <c r="E312" s="134" t="s">
        <v>228</v>
      </c>
      <c r="F312" s="134" t="s">
        <v>461</v>
      </c>
      <c r="I312" s="127"/>
      <c r="J312" s="135">
        <f>BK312</f>
        <v>0</v>
      </c>
      <c r="L312" s="124"/>
      <c r="M312" s="129"/>
      <c r="P312" s="130">
        <f>SUM(P313:P344)</f>
        <v>0</v>
      </c>
      <c r="R312" s="130">
        <f>SUM(R313:R344)</f>
        <v>7.0663192</v>
      </c>
      <c r="T312" s="131">
        <f>SUM(T313:T344)</f>
        <v>0</v>
      </c>
      <c r="AR312" s="125" t="s">
        <v>79</v>
      </c>
      <c r="AT312" s="132" t="s">
        <v>71</v>
      </c>
      <c r="AU312" s="132" t="s">
        <v>79</v>
      </c>
      <c r="AY312" s="125" t="s">
        <v>195</v>
      </c>
      <c r="BK312" s="133">
        <f>SUM(BK313:BK344)</f>
        <v>0</v>
      </c>
    </row>
    <row r="313" spans="2:65" s="1" customFormat="1" ht="16.5" customHeight="1">
      <c r="B313" s="136"/>
      <c r="C313" s="137" t="s">
        <v>462</v>
      </c>
      <c r="D313" s="137" t="s">
        <v>197</v>
      </c>
      <c r="E313" s="138" t="s">
        <v>463</v>
      </c>
      <c r="F313" s="139" t="s">
        <v>464</v>
      </c>
      <c r="G313" s="140" t="s">
        <v>288</v>
      </c>
      <c r="H313" s="141">
        <v>236.66</v>
      </c>
      <c r="I313" s="142"/>
      <c r="J313" s="143">
        <f>ROUND(I313*H313,2)</f>
        <v>0</v>
      </c>
      <c r="K313" s="144"/>
      <c r="L313" s="31"/>
      <c r="M313" s="145" t="s">
        <v>1</v>
      </c>
      <c r="N313" s="146" t="s">
        <v>37</v>
      </c>
      <c r="P313" s="147">
        <f>O313*H313</f>
        <v>0</v>
      </c>
      <c r="Q313" s="147">
        <v>0.0065</v>
      </c>
      <c r="R313" s="147">
        <f>Q313*H313</f>
        <v>1.53829</v>
      </c>
      <c r="S313" s="147">
        <v>0</v>
      </c>
      <c r="T313" s="148">
        <f>S313*H313</f>
        <v>0</v>
      </c>
      <c r="AR313" s="149" t="s">
        <v>201</v>
      </c>
      <c r="AT313" s="149" t="s">
        <v>197</v>
      </c>
      <c r="AU313" s="149" t="s">
        <v>81</v>
      </c>
      <c r="AY313" s="16" t="s">
        <v>195</v>
      </c>
      <c r="BE313" s="150">
        <f>IF(N313="základní",J313,0)</f>
        <v>0</v>
      </c>
      <c r="BF313" s="150">
        <f>IF(N313="snížená",J313,0)</f>
        <v>0</v>
      </c>
      <c r="BG313" s="150">
        <f>IF(N313="zákl. přenesená",J313,0)</f>
        <v>0</v>
      </c>
      <c r="BH313" s="150">
        <f>IF(N313="sníž. přenesená",J313,0)</f>
        <v>0</v>
      </c>
      <c r="BI313" s="150">
        <f>IF(N313="nulová",J313,0)</f>
        <v>0</v>
      </c>
      <c r="BJ313" s="16" t="s">
        <v>79</v>
      </c>
      <c r="BK313" s="150">
        <f>ROUND(I313*H313,2)</f>
        <v>0</v>
      </c>
      <c r="BL313" s="16" t="s">
        <v>201</v>
      </c>
      <c r="BM313" s="149" t="s">
        <v>465</v>
      </c>
    </row>
    <row r="314" spans="2:51" s="12" customFormat="1" ht="22.5">
      <c r="B314" s="151"/>
      <c r="D314" s="152" t="s">
        <v>203</v>
      </c>
      <c r="E314" s="153" t="s">
        <v>1</v>
      </c>
      <c r="F314" s="154" t="s">
        <v>466</v>
      </c>
      <c r="H314" s="155">
        <v>229.32</v>
      </c>
      <c r="I314" s="156"/>
      <c r="L314" s="151"/>
      <c r="M314" s="157"/>
      <c r="T314" s="158"/>
      <c r="AT314" s="153" t="s">
        <v>203</v>
      </c>
      <c r="AU314" s="153" t="s">
        <v>81</v>
      </c>
      <c r="AV314" s="12" t="s">
        <v>81</v>
      </c>
      <c r="AW314" s="12" t="s">
        <v>29</v>
      </c>
      <c r="AX314" s="12" t="s">
        <v>72</v>
      </c>
      <c r="AY314" s="153" t="s">
        <v>195</v>
      </c>
    </row>
    <row r="315" spans="2:51" s="12" customFormat="1" ht="12">
      <c r="B315" s="151"/>
      <c r="D315" s="152" t="s">
        <v>203</v>
      </c>
      <c r="E315" s="153" t="s">
        <v>1</v>
      </c>
      <c r="F315" s="154" t="s">
        <v>394</v>
      </c>
      <c r="H315" s="155">
        <v>31.96</v>
      </c>
      <c r="I315" s="156"/>
      <c r="L315" s="151"/>
      <c r="M315" s="157"/>
      <c r="T315" s="158"/>
      <c r="AT315" s="153" t="s">
        <v>203</v>
      </c>
      <c r="AU315" s="153" t="s">
        <v>81</v>
      </c>
      <c r="AV315" s="12" t="s">
        <v>81</v>
      </c>
      <c r="AW315" s="12" t="s">
        <v>29</v>
      </c>
      <c r="AX315" s="12" t="s">
        <v>72</v>
      </c>
      <c r="AY315" s="153" t="s">
        <v>195</v>
      </c>
    </row>
    <row r="316" spans="2:51" s="14" customFormat="1" ht="12">
      <c r="B316" s="166"/>
      <c r="D316" s="152" t="s">
        <v>203</v>
      </c>
      <c r="E316" s="167" t="s">
        <v>1</v>
      </c>
      <c r="F316" s="168" t="s">
        <v>467</v>
      </c>
      <c r="H316" s="167" t="s">
        <v>1</v>
      </c>
      <c r="I316" s="169"/>
      <c r="L316" s="166"/>
      <c r="M316" s="170"/>
      <c r="T316" s="171"/>
      <c r="AT316" s="167" t="s">
        <v>203</v>
      </c>
      <c r="AU316" s="167" t="s">
        <v>81</v>
      </c>
      <c r="AV316" s="14" t="s">
        <v>79</v>
      </c>
      <c r="AW316" s="14" t="s">
        <v>29</v>
      </c>
      <c r="AX316" s="14" t="s">
        <v>72</v>
      </c>
      <c r="AY316" s="167" t="s">
        <v>195</v>
      </c>
    </row>
    <row r="317" spans="2:51" s="12" customFormat="1" ht="12">
      <c r="B317" s="151"/>
      <c r="D317" s="152" t="s">
        <v>203</v>
      </c>
      <c r="E317" s="153" t="s">
        <v>1</v>
      </c>
      <c r="F317" s="154" t="s">
        <v>468</v>
      </c>
      <c r="H317" s="155">
        <v>-12.8</v>
      </c>
      <c r="I317" s="156"/>
      <c r="L317" s="151"/>
      <c r="M317" s="157"/>
      <c r="T317" s="158"/>
      <c r="AT317" s="153" t="s">
        <v>203</v>
      </c>
      <c r="AU317" s="153" t="s">
        <v>81</v>
      </c>
      <c r="AV317" s="12" t="s">
        <v>81</v>
      </c>
      <c r="AW317" s="12" t="s">
        <v>29</v>
      </c>
      <c r="AX317" s="12" t="s">
        <v>72</v>
      </c>
      <c r="AY317" s="153" t="s">
        <v>195</v>
      </c>
    </row>
    <row r="318" spans="2:51" s="12" customFormat="1" ht="12">
      <c r="B318" s="151"/>
      <c r="D318" s="152" t="s">
        <v>203</v>
      </c>
      <c r="E318" s="153" t="s">
        <v>1</v>
      </c>
      <c r="F318" s="154" t="s">
        <v>469</v>
      </c>
      <c r="H318" s="155">
        <v>-11.82</v>
      </c>
      <c r="I318" s="156"/>
      <c r="L318" s="151"/>
      <c r="M318" s="157"/>
      <c r="T318" s="158"/>
      <c r="AT318" s="153" t="s">
        <v>203</v>
      </c>
      <c r="AU318" s="153" t="s">
        <v>81</v>
      </c>
      <c r="AV318" s="12" t="s">
        <v>81</v>
      </c>
      <c r="AW318" s="12" t="s">
        <v>29</v>
      </c>
      <c r="AX318" s="12" t="s">
        <v>72</v>
      </c>
      <c r="AY318" s="153" t="s">
        <v>195</v>
      </c>
    </row>
    <row r="319" spans="2:51" s="13" customFormat="1" ht="12">
      <c r="B319" s="159"/>
      <c r="D319" s="152" t="s">
        <v>203</v>
      </c>
      <c r="E319" s="160" t="s">
        <v>1</v>
      </c>
      <c r="F319" s="161" t="s">
        <v>205</v>
      </c>
      <c r="H319" s="162">
        <v>236.66</v>
      </c>
      <c r="I319" s="163"/>
      <c r="L319" s="159"/>
      <c r="M319" s="164"/>
      <c r="T319" s="165"/>
      <c r="AT319" s="160" t="s">
        <v>203</v>
      </c>
      <c r="AU319" s="160" t="s">
        <v>81</v>
      </c>
      <c r="AV319" s="13" t="s">
        <v>201</v>
      </c>
      <c r="AW319" s="13" t="s">
        <v>29</v>
      </c>
      <c r="AX319" s="13" t="s">
        <v>79</v>
      </c>
      <c r="AY319" s="160" t="s">
        <v>195</v>
      </c>
    </row>
    <row r="320" spans="2:65" s="1" customFormat="1" ht="24.2" customHeight="1">
      <c r="B320" s="136"/>
      <c r="C320" s="137" t="s">
        <v>470</v>
      </c>
      <c r="D320" s="137" t="s">
        <v>197</v>
      </c>
      <c r="E320" s="138" t="s">
        <v>471</v>
      </c>
      <c r="F320" s="139" t="s">
        <v>472</v>
      </c>
      <c r="G320" s="140" t="s">
        <v>288</v>
      </c>
      <c r="H320" s="141">
        <v>236.66</v>
      </c>
      <c r="I320" s="142"/>
      <c r="J320" s="143">
        <f>ROUND(I320*H320,2)</f>
        <v>0</v>
      </c>
      <c r="K320" s="144"/>
      <c r="L320" s="31"/>
      <c r="M320" s="145" t="s">
        <v>1</v>
      </c>
      <c r="N320" s="146" t="s">
        <v>37</v>
      </c>
      <c r="P320" s="147">
        <f>O320*H320</f>
        <v>0</v>
      </c>
      <c r="Q320" s="147">
        <v>0.0154</v>
      </c>
      <c r="R320" s="147">
        <f>Q320*H320</f>
        <v>3.644564</v>
      </c>
      <c r="S320" s="147">
        <v>0</v>
      </c>
      <c r="T320" s="148">
        <f>S320*H320</f>
        <v>0</v>
      </c>
      <c r="AR320" s="149" t="s">
        <v>201</v>
      </c>
      <c r="AT320" s="149" t="s">
        <v>197</v>
      </c>
      <c r="AU320" s="149" t="s">
        <v>81</v>
      </c>
      <c r="AY320" s="16" t="s">
        <v>195</v>
      </c>
      <c r="BE320" s="150">
        <f>IF(N320="základní",J320,0)</f>
        <v>0</v>
      </c>
      <c r="BF320" s="150">
        <f>IF(N320="snížená",J320,0)</f>
        <v>0</v>
      </c>
      <c r="BG320" s="150">
        <f>IF(N320="zákl. přenesená",J320,0)</f>
        <v>0</v>
      </c>
      <c r="BH320" s="150">
        <f>IF(N320="sníž. přenesená",J320,0)</f>
        <v>0</v>
      </c>
      <c r="BI320" s="150">
        <f>IF(N320="nulová",J320,0)</f>
        <v>0</v>
      </c>
      <c r="BJ320" s="16" t="s">
        <v>79</v>
      </c>
      <c r="BK320" s="150">
        <f>ROUND(I320*H320,2)</f>
        <v>0</v>
      </c>
      <c r="BL320" s="16" t="s">
        <v>201</v>
      </c>
      <c r="BM320" s="149" t="s">
        <v>473</v>
      </c>
    </row>
    <row r="321" spans="2:51" s="12" customFormat="1" ht="22.5">
      <c r="B321" s="151"/>
      <c r="D321" s="152" t="s">
        <v>203</v>
      </c>
      <c r="E321" s="153" t="s">
        <v>1</v>
      </c>
      <c r="F321" s="154" t="s">
        <v>466</v>
      </c>
      <c r="H321" s="155">
        <v>229.32</v>
      </c>
      <c r="I321" s="156"/>
      <c r="L321" s="151"/>
      <c r="M321" s="157"/>
      <c r="T321" s="158"/>
      <c r="AT321" s="153" t="s">
        <v>203</v>
      </c>
      <c r="AU321" s="153" t="s">
        <v>81</v>
      </c>
      <c r="AV321" s="12" t="s">
        <v>81</v>
      </c>
      <c r="AW321" s="12" t="s">
        <v>29</v>
      </c>
      <c r="AX321" s="12" t="s">
        <v>72</v>
      </c>
      <c r="AY321" s="153" t="s">
        <v>195</v>
      </c>
    </row>
    <row r="322" spans="2:51" s="12" customFormat="1" ht="12">
      <c r="B322" s="151"/>
      <c r="D322" s="152" t="s">
        <v>203</v>
      </c>
      <c r="E322" s="153" t="s">
        <v>1</v>
      </c>
      <c r="F322" s="154" t="s">
        <v>394</v>
      </c>
      <c r="H322" s="155">
        <v>31.96</v>
      </c>
      <c r="I322" s="156"/>
      <c r="L322" s="151"/>
      <c r="M322" s="157"/>
      <c r="T322" s="158"/>
      <c r="AT322" s="153" t="s">
        <v>203</v>
      </c>
      <c r="AU322" s="153" t="s">
        <v>81</v>
      </c>
      <c r="AV322" s="12" t="s">
        <v>81</v>
      </c>
      <c r="AW322" s="12" t="s">
        <v>29</v>
      </c>
      <c r="AX322" s="12" t="s">
        <v>72</v>
      </c>
      <c r="AY322" s="153" t="s">
        <v>195</v>
      </c>
    </row>
    <row r="323" spans="2:51" s="14" customFormat="1" ht="12">
      <c r="B323" s="166"/>
      <c r="D323" s="152" t="s">
        <v>203</v>
      </c>
      <c r="E323" s="167" t="s">
        <v>1</v>
      </c>
      <c r="F323" s="168" t="s">
        <v>467</v>
      </c>
      <c r="H323" s="167" t="s">
        <v>1</v>
      </c>
      <c r="I323" s="169"/>
      <c r="L323" s="166"/>
      <c r="M323" s="170"/>
      <c r="T323" s="171"/>
      <c r="AT323" s="167" t="s">
        <v>203</v>
      </c>
      <c r="AU323" s="167" t="s">
        <v>81</v>
      </c>
      <c r="AV323" s="14" t="s">
        <v>79</v>
      </c>
      <c r="AW323" s="14" t="s">
        <v>29</v>
      </c>
      <c r="AX323" s="14" t="s">
        <v>72</v>
      </c>
      <c r="AY323" s="167" t="s">
        <v>195</v>
      </c>
    </row>
    <row r="324" spans="2:51" s="12" customFormat="1" ht="12">
      <c r="B324" s="151"/>
      <c r="D324" s="152" t="s">
        <v>203</v>
      </c>
      <c r="E324" s="153" t="s">
        <v>1</v>
      </c>
      <c r="F324" s="154" t="s">
        <v>468</v>
      </c>
      <c r="H324" s="155">
        <v>-12.8</v>
      </c>
      <c r="I324" s="156"/>
      <c r="L324" s="151"/>
      <c r="M324" s="157"/>
      <c r="T324" s="158"/>
      <c r="AT324" s="153" t="s">
        <v>203</v>
      </c>
      <c r="AU324" s="153" t="s">
        <v>81</v>
      </c>
      <c r="AV324" s="12" t="s">
        <v>81</v>
      </c>
      <c r="AW324" s="12" t="s">
        <v>29</v>
      </c>
      <c r="AX324" s="12" t="s">
        <v>72</v>
      </c>
      <c r="AY324" s="153" t="s">
        <v>195</v>
      </c>
    </row>
    <row r="325" spans="2:51" s="12" customFormat="1" ht="12">
      <c r="B325" s="151"/>
      <c r="D325" s="152" t="s">
        <v>203</v>
      </c>
      <c r="E325" s="153" t="s">
        <v>1</v>
      </c>
      <c r="F325" s="154" t="s">
        <v>469</v>
      </c>
      <c r="H325" s="155">
        <v>-11.82</v>
      </c>
      <c r="I325" s="156"/>
      <c r="L325" s="151"/>
      <c r="M325" s="157"/>
      <c r="T325" s="158"/>
      <c r="AT325" s="153" t="s">
        <v>203</v>
      </c>
      <c r="AU325" s="153" t="s">
        <v>81</v>
      </c>
      <c r="AV325" s="12" t="s">
        <v>81</v>
      </c>
      <c r="AW325" s="12" t="s">
        <v>29</v>
      </c>
      <c r="AX325" s="12" t="s">
        <v>72</v>
      </c>
      <c r="AY325" s="153" t="s">
        <v>195</v>
      </c>
    </row>
    <row r="326" spans="2:51" s="13" customFormat="1" ht="12">
      <c r="B326" s="159"/>
      <c r="D326" s="152" t="s">
        <v>203</v>
      </c>
      <c r="E326" s="160" t="s">
        <v>1</v>
      </c>
      <c r="F326" s="161" t="s">
        <v>205</v>
      </c>
      <c r="H326" s="162">
        <v>236.66</v>
      </c>
      <c r="I326" s="163"/>
      <c r="L326" s="159"/>
      <c r="M326" s="164"/>
      <c r="T326" s="165"/>
      <c r="AT326" s="160" t="s">
        <v>203</v>
      </c>
      <c r="AU326" s="160" t="s">
        <v>81</v>
      </c>
      <c r="AV326" s="13" t="s">
        <v>201</v>
      </c>
      <c r="AW326" s="13" t="s">
        <v>29</v>
      </c>
      <c r="AX326" s="13" t="s">
        <v>79</v>
      </c>
      <c r="AY326" s="160" t="s">
        <v>195</v>
      </c>
    </row>
    <row r="327" spans="2:65" s="1" customFormat="1" ht="24.2" customHeight="1">
      <c r="B327" s="136"/>
      <c r="C327" s="137" t="s">
        <v>474</v>
      </c>
      <c r="D327" s="137" t="s">
        <v>197</v>
      </c>
      <c r="E327" s="138" t="s">
        <v>475</v>
      </c>
      <c r="F327" s="139" t="s">
        <v>476</v>
      </c>
      <c r="G327" s="140" t="s">
        <v>288</v>
      </c>
      <c r="H327" s="141">
        <v>134.54</v>
      </c>
      <c r="I327" s="142"/>
      <c r="J327" s="143">
        <f>ROUND(I327*H327,2)</f>
        <v>0</v>
      </c>
      <c r="K327" s="144"/>
      <c r="L327" s="31"/>
      <c r="M327" s="145" t="s">
        <v>1</v>
      </c>
      <c r="N327" s="146" t="s">
        <v>37</v>
      </c>
      <c r="P327" s="147">
        <f>O327*H327</f>
        <v>0</v>
      </c>
      <c r="Q327" s="147">
        <v>0.0065</v>
      </c>
      <c r="R327" s="147">
        <f>Q327*H327</f>
        <v>0.8745099999999999</v>
      </c>
      <c r="S327" s="147">
        <v>0</v>
      </c>
      <c r="T327" s="148">
        <f>S327*H327</f>
        <v>0</v>
      </c>
      <c r="AR327" s="149" t="s">
        <v>201</v>
      </c>
      <c r="AT327" s="149" t="s">
        <v>197</v>
      </c>
      <c r="AU327" s="149" t="s">
        <v>81</v>
      </c>
      <c r="AY327" s="16" t="s">
        <v>195</v>
      </c>
      <c r="BE327" s="150">
        <f>IF(N327="základní",J327,0)</f>
        <v>0</v>
      </c>
      <c r="BF327" s="150">
        <f>IF(N327="snížená",J327,0)</f>
        <v>0</v>
      </c>
      <c r="BG327" s="150">
        <f>IF(N327="zákl. přenesená",J327,0)</f>
        <v>0</v>
      </c>
      <c r="BH327" s="150">
        <f>IF(N327="sníž. přenesená",J327,0)</f>
        <v>0</v>
      </c>
      <c r="BI327" s="150">
        <f>IF(N327="nulová",J327,0)</f>
        <v>0</v>
      </c>
      <c r="BJ327" s="16" t="s">
        <v>79</v>
      </c>
      <c r="BK327" s="150">
        <f>ROUND(I327*H327,2)</f>
        <v>0</v>
      </c>
      <c r="BL327" s="16" t="s">
        <v>201</v>
      </c>
      <c r="BM327" s="149" t="s">
        <v>477</v>
      </c>
    </row>
    <row r="328" spans="2:51" s="12" customFormat="1" ht="12">
      <c r="B328" s="151"/>
      <c r="D328" s="152" t="s">
        <v>203</v>
      </c>
      <c r="E328" s="153" t="s">
        <v>1</v>
      </c>
      <c r="F328" s="154" t="s">
        <v>478</v>
      </c>
      <c r="H328" s="155">
        <v>146.36</v>
      </c>
      <c r="I328" s="156"/>
      <c r="L328" s="151"/>
      <c r="M328" s="157"/>
      <c r="T328" s="158"/>
      <c r="AT328" s="153" t="s">
        <v>203</v>
      </c>
      <c r="AU328" s="153" t="s">
        <v>81</v>
      </c>
      <c r="AV328" s="12" t="s">
        <v>81</v>
      </c>
      <c r="AW328" s="12" t="s">
        <v>29</v>
      </c>
      <c r="AX328" s="12" t="s">
        <v>72</v>
      </c>
      <c r="AY328" s="153" t="s">
        <v>195</v>
      </c>
    </row>
    <row r="329" spans="2:51" s="14" customFormat="1" ht="12">
      <c r="B329" s="166"/>
      <c r="D329" s="152" t="s">
        <v>203</v>
      </c>
      <c r="E329" s="167" t="s">
        <v>1</v>
      </c>
      <c r="F329" s="168" t="s">
        <v>467</v>
      </c>
      <c r="H329" s="167" t="s">
        <v>1</v>
      </c>
      <c r="I329" s="169"/>
      <c r="L329" s="166"/>
      <c r="M329" s="170"/>
      <c r="T329" s="171"/>
      <c r="AT329" s="167" t="s">
        <v>203</v>
      </c>
      <c r="AU329" s="167" t="s">
        <v>81</v>
      </c>
      <c r="AV329" s="14" t="s">
        <v>79</v>
      </c>
      <c r="AW329" s="14" t="s">
        <v>29</v>
      </c>
      <c r="AX329" s="14" t="s">
        <v>72</v>
      </c>
      <c r="AY329" s="167" t="s">
        <v>195</v>
      </c>
    </row>
    <row r="330" spans="2:51" s="12" customFormat="1" ht="12">
      <c r="B330" s="151"/>
      <c r="D330" s="152" t="s">
        <v>203</v>
      </c>
      <c r="E330" s="153" t="s">
        <v>1</v>
      </c>
      <c r="F330" s="154" t="s">
        <v>469</v>
      </c>
      <c r="H330" s="155">
        <v>-11.82</v>
      </c>
      <c r="I330" s="156"/>
      <c r="L330" s="151"/>
      <c r="M330" s="157"/>
      <c r="T330" s="158"/>
      <c r="AT330" s="153" t="s">
        <v>203</v>
      </c>
      <c r="AU330" s="153" t="s">
        <v>81</v>
      </c>
      <c r="AV330" s="12" t="s">
        <v>81</v>
      </c>
      <c r="AW330" s="12" t="s">
        <v>29</v>
      </c>
      <c r="AX330" s="12" t="s">
        <v>72</v>
      </c>
      <c r="AY330" s="153" t="s">
        <v>195</v>
      </c>
    </row>
    <row r="331" spans="2:51" s="13" customFormat="1" ht="12">
      <c r="B331" s="159"/>
      <c r="D331" s="152" t="s">
        <v>203</v>
      </c>
      <c r="E331" s="160" t="s">
        <v>1</v>
      </c>
      <c r="F331" s="161" t="s">
        <v>205</v>
      </c>
      <c r="H331" s="162">
        <v>134.54</v>
      </c>
      <c r="I331" s="163"/>
      <c r="L331" s="159"/>
      <c r="M331" s="164"/>
      <c r="T331" s="165"/>
      <c r="AT331" s="160" t="s">
        <v>203</v>
      </c>
      <c r="AU331" s="160" t="s">
        <v>81</v>
      </c>
      <c r="AV331" s="13" t="s">
        <v>201</v>
      </c>
      <c r="AW331" s="13" t="s">
        <v>29</v>
      </c>
      <c r="AX331" s="13" t="s">
        <v>79</v>
      </c>
      <c r="AY331" s="160" t="s">
        <v>195</v>
      </c>
    </row>
    <row r="332" spans="2:65" s="1" customFormat="1" ht="24.2" customHeight="1">
      <c r="B332" s="136"/>
      <c r="C332" s="137" t="s">
        <v>130</v>
      </c>
      <c r="D332" s="137" t="s">
        <v>197</v>
      </c>
      <c r="E332" s="138" t="s">
        <v>479</v>
      </c>
      <c r="F332" s="139" t="s">
        <v>480</v>
      </c>
      <c r="G332" s="140" t="s">
        <v>288</v>
      </c>
      <c r="H332" s="141">
        <v>134.54</v>
      </c>
      <c r="I332" s="142"/>
      <c r="J332" s="143">
        <f>ROUND(I332*H332,2)</f>
        <v>0</v>
      </c>
      <c r="K332" s="144"/>
      <c r="L332" s="31"/>
      <c r="M332" s="145" t="s">
        <v>1</v>
      </c>
      <c r="N332" s="146" t="s">
        <v>37</v>
      </c>
      <c r="P332" s="147">
        <f>O332*H332</f>
        <v>0</v>
      </c>
      <c r="Q332" s="147">
        <v>0.00198</v>
      </c>
      <c r="R332" s="147">
        <f>Q332*H332</f>
        <v>0.2663892</v>
      </c>
      <c r="S332" s="147">
        <v>0</v>
      </c>
      <c r="T332" s="148">
        <f>S332*H332</f>
        <v>0</v>
      </c>
      <c r="AR332" s="149" t="s">
        <v>201</v>
      </c>
      <c r="AT332" s="149" t="s">
        <v>197</v>
      </c>
      <c r="AU332" s="149" t="s">
        <v>81</v>
      </c>
      <c r="AY332" s="16" t="s">
        <v>195</v>
      </c>
      <c r="BE332" s="150">
        <f>IF(N332="základní",J332,0)</f>
        <v>0</v>
      </c>
      <c r="BF332" s="150">
        <f>IF(N332="snížená",J332,0)</f>
        <v>0</v>
      </c>
      <c r="BG332" s="150">
        <f>IF(N332="zákl. přenesená",J332,0)</f>
        <v>0</v>
      </c>
      <c r="BH332" s="150">
        <f>IF(N332="sníž. přenesená",J332,0)</f>
        <v>0</v>
      </c>
      <c r="BI332" s="150">
        <f>IF(N332="nulová",J332,0)</f>
        <v>0</v>
      </c>
      <c r="BJ332" s="16" t="s">
        <v>79</v>
      </c>
      <c r="BK332" s="150">
        <f>ROUND(I332*H332,2)</f>
        <v>0</v>
      </c>
      <c r="BL332" s="16" t="s">
        <v>201</v>
      </c>
      <c r="BM332" s="149" t="s">
        <v>481</v>
      </c>
    </row>
    <row r="333" spans="2:51" s="12" customFormat="1" ht="12">
      <c r="B333" s="151"/>
      <c r="D333" s="152" t="s">
        <v>203</v>
      </c>
      <c r="E333" s="153" t="s">
        <v>1</v>
      </c>
      <c r="F333" s="154" t="s">
        <v>478</v>
      </c>
      <c r="H333" s="155">
        <v>146.36</v>
      </c>
      <c r="I333" s="156"/>
      <c r="L333" s="151"/>
      <c r="M333" s="157"/>
      <c r="T333" s="158"/>
      <c r="AT333" s="153" t="s">
        <v>203</v>
      </c>
      <c r="AU333" s="153" t="s">
        <v>81</v>
      </c>
      <c r="AV333" s="12" t="s">
        <v>81</v>
      </c>
      <c r="AW333" s="12" t="s">
        <v>29</v>
      </c>
      <c r="AX333" s="12" t="s">
        <v>72</v>
      </c>
      <c r="AY333" s="153" t="s">
        <v>195</v>
      </c>
    </row>
    <row r="334" spans="2:51" s="14" customFormat="1" ht="12">
      <c r="B334" s="166"/>
      <c r="D334" s="152" t="s">
        <v>203</v>
      </c>
      <c r="E334" s="167" t="s">
        <v>1</v>
      </c>
      <c r="F334" s="168" t="s">
        <v>467</v>
      </c>
      <c r="H334" s="167" t="s">
        <v>1</v>
      </c>
      <c r="I334" s="169"/>
      <c r="L334" s="166"/>
      <c r="M334" s="170"/>
      <c r="T334" s="171"/>
      <c r="AT334" s="167" t="s">
        <v>203</v>
      </c>
      <c r="AU334" s="167" t="s">
        <v>81</v>
      </c>
      <c r="AV334" s="14" t="s">
        <v>79</v>
      </c>
      <c r="AW334" s="14" t="s">
        <v>29</v>
      </c>
      <c r="AX334" s="14" t="s">
        <v>72</v>
      </c>
      <c r="AY334" s="167" t="s">
        <v>195</v>
      </c>
    </row>
    <row r="335" spans="2:51" s="12" customFormat="1" ht="12">
      <c r="B335" s="151"/>
      <c r="D335" s="152" t="s">
        <v>203</v>
      </c>
      <c r="E335" s="153" t="s">
        <v>1</v>
      </c>
      <c r="F335" s="154" t="s">
        <v>469</v>
      </c>
      <c r="H335" s="155">
        <v>-11.82</v>
      </c>
      <c r="I335" s="156"/>
      <c r="L335" s="151"/>
      <c r="M335" s="157"/>
      <c r="T335" s="158"/>
      <c r="AT335" s="153" t="s">
        <v>203</v>
      </c>
      <c r="AU335" s="153" t="s">
        <v>81</v>
      </c>
      <c r="AV335" s="12" t="s">
        <v>81</v>
      </c>
      <c r="AW335" s="12" t="s">
        <v>29</v>
      </c>
      <c r="AX335" s="12" t="s">
        <v>72</v>
      </c>
      <c r="AY335" s="153" t="s">
        <v>195</v>
      </c>
    </row>
    <row r="336" spans="2:51" s="13" customFormat="1" ht="12">
      <c r="B336" s="159"/>
      <c r="D336" s="152" t="s">
        <v>203</v>
      </c>
      <c r="E336" s="160" t="s">
        <v>1</v>
      </c>
      <c r="F336" s="161" t="s">
        <v>205</v>
      </c>
      <c r="H336" s="162">
        <v>134.54</v>
      </c>
      <c r="I336" s="163"/>
      <c r="L336" s="159"/>
      <c r="M336" s="164"/>
      <c r="T336" s="165"/>
      <c r="AT336" s="160" t="s">
        <v>203</v>
      </c>
      <c r="AU336" s="160" t="s">
        <v>81</v>
      </c>
      <c r="AV336" s="13" t="s">
        <v>201</v>
      </c>
      <c r="AW336" s="13" t="s">
        <v>29</v>
      </c>
      <c r="AX336" s="13" t="s">
        <v>79</v>
      </c>
      <c r="AY336" s="160" t="s">
        <v>195</v>
      </c>
    </row>
    <row r="337" spans="2:65" s="1" customFormat="1" ht="21.75" customHeight="1">
      <c r="B337" s="136"/>
      <c r="C337" s="137" t="s">
        <v>138</v>
      </c>
      <c r="D337" s="137" t="s">
        <v>197</v>
      </c>
      <c r="E337" s="138" t="s">
        <v>482</v>
      </c>
      <c r="F337" s="139" t="s">
        <v>483</v>
      </c>
      <c r="G337" s="140" t="s">
        <v>288</v>
      </c>
      <c r="H337" s="141">
        <v>13.2</v>
      </c>
      <c r="I337" s="142"/>
      <c r="J337" s="143">
        <f>ROUND(I337*H337,2)</f>
        <v>0</v>
      </c>
      <c r="K337" s="144"/>
      <c r="L337" s="31"/>
      <c r="M337" s="145" t="s">
        <v>1</v>
      </c>
      <c r="N337" s="146" t="s">
        <v>37</v>
      </c>
      <c r="P337" s="147">
        <f>O337*H337</f>
        <v>0</v>
      </c>
      <c r="Q337" s="147">
        <v>0.00288</v>
      </c>
      <c r="R337" s="147">
        <f>Q337*H337</f>
        <v>0.038016</v>
      </c>
      <c r="S337" s="147">
        <v>0</v>
      </c>
      <c r="T337" s="148">
        <f>S337*H337</f>
        <v>0</v>
      </c>
      <c r="AR337" s="149" t="s">
        <v>201</v>
      </c>
      <c r="AT337" s="149" t="s">
        <v>197</v>
      </c>
      <c r="AU337" s="149" t="s">
        <v>81</v>
      </c>
      <c r="AY337" s="16" t="s">
        <v>195</v>
      </c>
      <c r="BE337" s="150">
        <f>IF(N337="základní",J337,0)</f>
        <v>0</v>
      </c>
      <c r="BF337" s="150">
        <f>IF(N337="snížená",J337,0)</f>
        <v>0</v>
      </c>
      <c r="BG337" s="150">
        <f>IF(N337="zákl. přenesená",J337,0)</f>
        <v>0</v>
      </c>
      <c r="BH337" s="150">
        <f>IF(N337="sníž. přenesená",J337,0)</f>
        <v>0</v>
      </c>
      <c r="BI337" s="150">
        <f>IF(N337="nulová",J337,0)</f>
        <v>0</v>
      </c>
      <c r="BJ337" s="16" t="s">
        <v>79</v>
      </c>
      <c r="BK337" s="150">
        <f>ROUND(I337*H337,2)</f>
        <v>0</v>
      </c>
      <c r="BL337" s="16" t="s">
        <v>201</v>
      </c>
      <c r="BM337" s="149" t="s">
        <v>484</v>
      </c>
    </row>
    <row r="338" spans="2:51" s="14" customFormat="1" ht="12">
      <c r="B338" s="166"/>
      <c r="D338" s="152" t="s">
        <v>203</v>
      </c>
      <c r="E338" s="167" t="s">
        <v>1</v>
      </c>
      <c r="F338" s="168" t="s">
        <v>485</v>
      </c>
      <c r="H338" s="167" t="s">
        <v>1</v>
      </c>
      <c r="I338" s="169"/>
      <c r="L338" s="166"/>
      <c r="M338" s="170"/>
      <c r="T338" s="171"/>
      <c r="AT338" s="167" t="s">
        <v>203</v>
      </c>
      <c r="AU338" s="167" t="s">
        <v>81</v>
      </c>
      <c r="AV338" s="14" t="s">
        <v>79</v>
      </c>
      <c r="AW338" s="14" t="s">
        <v>29</v>
      </c>
      <c r="AX338" s="14" t="s">
        <v>72</v>
      </c>
      <c r="AY338" s="167" t="s">
        <v>195</v>
      </c>
    </row>
    <row r="339" spans="2:51" s="12" customFormat="1" ht="12">
      <c r="B339" s="151"/>
      <c r="D339" s="152" t="s">
        <v>203</v>
      </c>
      <c r="E339" s="153" t="s">
        <v>1</v>
      </c>
      <c r="F339" s="154" t="s">
        <v>486</v>
      </c>
      <c r="H339" s="155">
        <v>13.2</v>
      </c>
      <c r="I339" s="156"/>
      <c r="L339" s="151"/>
      <c r="M339" s="157"/>
      <c r="T339" s="158"/>
      <c r="AT339" s="153" t="s">
        <v>203</v>
      </c>
      <c r="AU339" s="153" t="s">
        <v>81</v>
      </c>
      <c r="AV339" s="12" t="s">
        <v>81</v>
      </c>
      <c r="AW339" s="12" t="s">
        <v>29</v>
      </c>
      <c r="AX339" s="12" t="s">
        <v>72</v>
      </c>
      <c r="AY339" s="153" t="s">
        <v>195</v>
      </c>
    </row>
    <row r="340" spans="2:51" s="13" customFormat="1" ht="12">
      <c r="B340" s="159"/>
      <c r="D340" s="152" t="s">
        <v>203</v>
      </c>
      <c r="E340" s="160" t="s">
        <v>1</v>
      </c>
      <c r="F340" s="161" t="s">
        <v>205</v>
      </c>
      <c r="H340" s="162">
        <v>13.2</v>
      </c>
      <c r="I340" s="163"/>
      <c r="L340" s="159"/>
      <c r="M340" s="164"/>
      <c r="T340" s="165"/>
      <c r="AT340" s="160" t="s">
        <v>203</v>
      </c>
      <c r="AU340" s="160" t="s">
        <v>81</v>
      </c>
      <c r="AV340" s="13" t="s">
        <v>201</v>
      </c>
      <c r="AW340" s="13" t="s">
        <v>29</v>
      </c>
      <c r="AX340" s="13" t="s">
        <v>79</v>
      </c>
      <c r="AY340" s="160" t="s">
        <v>195</v>
      </c>
    </row>
    <row r="341" spans="2:65" s="1" customFormat="1" ht="24.2" customHeight="1">
      <c r="B341" s="136"/>
      <c r="C341" s="137" t="s">
        <v>141</v>
      </c>
      <c r="D341" s="137" t="s">
        <v>197</v>
      </c>
      <c r="E341" s="138" t="s">
        <v>487</v>
      </c>
      <c r="F341" s="139" t="s">
        <v>488</v>
      </c>
      <c r="G341" s="140" t="s">
        <v>288</v>
      </c>
      <c r="H341" s="141">
        <v>9.15</v>
      </c>
      <c r="I341" s="142"/>
      <c r="J341" s="143">
        <f>ROUND(I341*H341,2)</f>
        <v>0</v>
      </c>
      <c r="K341" s="144"/>
      <c r="L341" s="31"/>
      <c r="M341" s="145" t="s">
        <v>1</v>
      </c>
      <c r="N341" s="146" t="s">
        <v>37</v>
      </c>
      <c r="P341" s="147">
        <f>O341*H341</f>
        <v>0</v>
      </c>
      <c r="Q341" s="147">
        <v>0.077</v>
      </c>
      <c r="R341" s="147">
        <f>Q341*H341</f>
        <v>0.70455</v>
      </c>
      <c r="S341" s="147">
        <v>0</v>
      </c>
      <c r="T341" s="148">
        <f>S341*H341</f>
        <v>0</v>
      </c>
      <c r="AR341" s="149" t="s">
        <v>201</v>
      </c>
      <c r="AT341" s="149" t="s">
        <v>197</v>
      </c>
      <c r="AU341" s="149" t="s">
        <v>81</v>
      </c>
      <c r="AY341" s="16" t="s">
        <v>195</v>
      </c>
      <c r="BE341" s="150">
        <f>IF(N341="základní",J341,0)</f>
        <v>0</v>
      </c>
      <c r="BF341" s="150">
        <f>IF(N341="snížená",J341,0)</f>
        <v>0</v>
      </c>
      <c r="BG341" s="150">
        <f>IF(N341="zákl. přenesená",J341,0)</f>
        <v>0</v>
      </c>
      <c r="BH341" s="150">
        <f>IF(N341="sníž. přenesená",J341,0)</f>
        <v>0</v>
      </c>
      <c r="BI341" s="150">
        <f>IF(N341="nulová",J341,0)</f>
        <v>0</v>
      </c>
      <c r="BJ341" s="16" t="s">
        <v>79</v>
      </c>
      <c r="BK341" s="150">
        <f>ROUND(I341*H341,2)</f>
        <v>0</v>
      </c>
      <c r="BL341" s="16" t="s">
        <v>201</v>
      </c>
      <c r="BM341" s="149" t="s">
        <v>489</v>
      </c>
    </row>
    <row r="342" spans="2:51" s="14" customFormat="1" ht="12">
      <c r="B342" s="166"/>
      <c r="D342" s="152" t="s">
        <v>203</v>
      </c>
      <c r="E342" s="167" t="s">
        <v>1</v>
      </c>
      <c r="F342" s="168" t="s">
        <v>490</v>
      </c>
      <c r="H342" s="167" t="s">
        <v>1</v>
      </c>
      <c r="I342" s="169"/>
      <c r="L342" s="166"/>
      <c r="M342" s="170"/>
      <c r="T342" s="171"/>
      <c r="AT342" s="167" t="s">
        <v>203</v>
      </c>
      <c r="AU342" s="167" t="s">
        <v>81</v>
      </c>
      <c r="AV342" s="14" t="s">
        <v>79</v>
      </c>
      <c r="AW342" s="14" t="s">
        <v>29</v>
      </c>
      <c r="AX342" s="14" t="s">
        <v>72</v>
      </c>
      <c r="AY342" s="167" t="s">
        <v>195</v>
      </c>
    </row>
    <row r="343" spans="2:51" s="12" customFormat="1" ht="12">
      <c r="B343" s="151"/>
      <c r="D343" s="152" t="s">
        <v>203</v>
      </c>
      <c r="E343" s="153" t="s">
        <v>1</v>
      </c>
      <c r="F343" s="154" t="s">
        <v>491</v>
      </c>
      <c r="H343" s="155">
        <v>9.15</v>
      </c>
      <c r="I343" s="156"/>
      <c r="L343" s="151"/>
      <c r="M343" s="157"/>
      <c r="T343" s="158"/>
      <c r="AT343" s="153" t="s">
        <v>203</v>
      </c>
      <c r="AU343" s="153" t="s">
        <v>81</v>
      </c>
      <c r="AV343" s="12" t="s">
        <v>81</v>
      </c>
      <c r="AW343" s="12" t="s">
        <v>29</v>
      </c>
      <c r="AX343" s="12" t="s">
        <v>72</v>
      </c>
      <c r="AY343" s="153" t="s">
        <v>195</v>
      </c>
    </row>
    <row r="344" spans="2:51" s="13" customFormat="1" ht="12">
      <c r="B344" s="159"/>
      <c r="D344" s="152" t="s">
        <v>203</v>
      </c>
      <c r="E344" s="160" t="s">
        <v>1</v>
      </c>
      <c r="F344" s="161" t="s">
        <v>205</v>
      </c>
      <c r="H344" s="162">
        <v>9.15</v>
      </c>
      <c r="I344" s="163"/>
      <c r="L344" s="159"/>
      <c r="M344" s="164"/>
      <c r="T344" s="165"/>
      <c r="AT344" s="160" t="s">
        <v>203</v>
      </c>
      <c r="AU344" s="160" t="s">
        <v>81</v>
      </c>
      <c r="AV344" s="13" t="s">
        <v>201</v>
      </c>
      <c r="AW344" s="13" t="s">
        <v>29</v>
      </c>
      <c r="AX344" s="13" t="s">
        <v>79</v>
      </c>
      <c r="AY344" s="160" t="s">
        <v>195</v>
      </c>
    </row>
    <row r="345" spans="2:63" s="11" customFormat="1" ht="22.9" customHeight="1">
      <c r="B345" s="124"/>
      <c r="D345" s="125" t="s">
        <v>71</v>
      </c>
      <c r="E345" s="134" t="s">
        <v>233</v>
      </c>
      <c r="F345" s="134" t="s">
        <v>492</v>
      </c>
      <c r="I345" s="127"/>
      <c r="J345" s="135">
        <f>BK345</f>
        <v>0</v>
      </c>
      <c r="L345" s="124"/>
      <c r="M345" s="129"/>
      <c r="P345" s="130">
        <f>SUM(P346:P350)</f>
        <v>0</v>
      </c>
      <c r="R345" s="130">
        <f>SUM(R346:R350)</f>
        <v>1.09676</v>
      </c>
      <c r="T345" s="131">
        <f>SUM(T346:T350)</f>
        <v>0</v>
      </c>
      <c r="AR345" s="125" t="s">
        <v>79</v>
      </c>
      <c r="AT345" s="132" t="s">
        <v>71</v>
      </c>
      <c r="AU345" s="132" t="s">
        <v>79</v>
      </c>
      <c r="AY345" s="125" t="s">
        <v>195</v>
      </c>
      <c r="BK345" s="133">
        <f>SUM(BK346:BK350)</f>
        <v>0</v>
      </c>
    </row>
    <row r="346" spans="2:65" s="1" customFormat="1" ht="24.2" customHeight="1">
      <c r="B346" s="136"/>
      <c r="C346" s="137" t="s">
        <v>493</v>
      </c>
      <c r="D346" s="137" t="s">
        <v>197</v>
      </c>
      <c r="E346" s="138" t="s">
        <v>494</v>
      </c>
      <c r="F346" s="139" t="s">
        <v>495</v>
      </c>
      <c r="G346" s="140" t="s">
        <v>496</v>
      </c>
      <c r="H346" s="141">
        <v>4</v>
      </c>
      <c r="I346" s="142"/>
      <c r="J346" s="143">
        <f>ROUND(I346*H346,2)</f>
        <v>0</v>
      </c>
      <c r="K346" s="144"/>
      <c r="L346" s="31"/>
      <c r="M346" s="145" t="s">
        <v>1</v>
      </c>
      <c r="N346" s="146" t="s">
        <v>37</v>
      </c>
      <c r="P346" s="147">
        <f>O346*H346</f>
        <v>0</v>
      </c>
      <c r="Q346" s="147">
        <v>0.01019</v>
      </c>
      <c r="R346" s="147">
        <f>Q346*H346</f>
        <v>0.04076</v>
      </c>
      <c r="S346" s="147">
        <v>0</v>
      </c>
      <c r="T346" s="148">
        <f>S346*H346</f>
        <v>0</v>
      </c>
      <c r="AR346" s="149" t="s">
        <v>201</v>
      </c>
      <c r="AT346" s="149" t="s">
        <v>197</v>
      </c>
      <c r="AU346" s="149" t="s">
        <v>81</v>
      </c>
      <c r="AY346" s="16" t="s">
        <v>195</v>
      </c>
      <c r="BE346" s="150">
        <f>IF(N346="základní",J346,0)</f>
        <v>0</v>
      </c>
      <c r="BF346" s="150">
        <f>IF(N346="snížená",J346,0)</f>
        <v>0</v>
      </c>
      <c r="BG346" s="150">
        <f>IF(N346="zákl. přenesená",J346,0)</f>
        <v>0</v>
      </c>
      <c r="BH346" s="150">
        <f>IF(N346="sníž. přenesená",J346,0)</f>
        <v>0</v>
      </c>
      <c r="BI346" s="150">
        <f>IF(N346="nulová",J346,0)</f>
        <v>0</v>
      </c>
      <c r="BJ346" s="16" t="s">
        <v>79</v>
      </c>
      <c r="BK346" s="150">
        <f>ROUND(I346*H346,2)</f>
        <v>0</v>
      </c>
      <c r="BL346" s="16" t="s">
        <v>201</v>
      </c>
      <c r="BM346" s="149" t="s">
        <v>497</v>
      </c>
    </row>
    <row r="347" spans="2:51" s="14" customFormat="1" ht="12">
      <c r="B347" s="166"/>
      <c r="D347" s="152" t="s">
        <v>203</v>
      </c>
      <c r="E347" s="167" t="s">
        <v>1</v>
      </c>
      <c r="F347" s="168" t="s">
        <v>362</v>
      </c>
      <c r="H347" s="167" t="s">
        <v>1</v>
      </c>
      <c r="I347" s="169"/>
      <c r="L347" s="166"/>
      <c r="M347" s="170"/>
      <c r="T347" s="171"/>
      <c r="AT347" s="167" t="s">
        <v>203</v>
      </c>
      <c r="AU347" s="167" t="s">
        <v>81</v>
      </c>
      <c r="AV347" s="14" t="s">
        <v>79</v>
      </c>
      <c r="AW347" s="14" t="s">
        <v>29</v>
      </c>
      <c r="AX347" s="14" t="s">
        <v>72</v>
      </c>
      <c r="AY347" s="167" t="s">
        <v>195</v>
      </c>
    </row>
    <row r="348" spans="2:51" s="12" customFormat="1" ht="12">
      <c r="B348" s="151"/>
      <c r="D348" s="152" t="s">
        <v>203</v>
      </c>
      <c r="E348" s="153" t="s">
        <v>1</v>
      </c>
      <c r="F348" s="154" t="s">
        <v>498</v>
      </c>
      <c r="H348" s="155">
        <v>4</v>
      </c>
      <c r="I348" s="156"/>
      <c r="L348" s="151"/>
      <c r="M348" s="157"/>
      <c r="T348" s="158"/>
      <c r="AT348" s="153" t="s">
        <v>203</v>
      </c>
      <c r="AU348" s="153" t="s">
        <v>81</v>
      </c>
      <c r="AV348" s="12" t="s">
        <v>81</v>
      </c>
      <c r="AW348" s="12" t="s">
        <v>29</v>
      </c>
      <c r="AX348" s="12" t="s">
        <v>72</v>
      </c>
      <c r="AY348" s="153" t="s">
        <v>195</v>
      </c>
    </row>
    <row r="349" spans="2:51" s="13" customFormat="1" ht="12">
      <c r="B349" s="159"/>
      <c r="D349" s="152" t="s">
        <v>203</v>
      </c>
      <c r="E349" s="160" t="s">
        <v>1</v>
      </c>
      <c r="F349" s="161" t="s">
        <v>205</v>
      </c>
      <c r="H349" s="162">
        <v>4</v>
      </c>
      <c r="I349" s="163"/>
      <c r="L349" s="159"/>
      <c r="M349" s="164"/>
      <c r="T349" s="165"/>
      <c r="AT349" s="160" t="s">
        <v>203</v>
      </c>
      <c r="AU349" s="160" t="s">
        <v>81</v>
      </c>
      <c r="AV349" s="13" t="s">
        <v>201</v>
      </c>
      <c r="AW349" s="13" t="s">
        <v>29</v>
      </c>
      <c r="AX349" s="13" t="s">
        <v>79</v>
      </c>
      <c r="AY349" s="160" t="s">
        <v>195</v>
      </c>
    </row>
    <row r="350" spans="2:65" s="1" customFormat="1" ht="16.5" customHeight="1">
      <c r="B350" s="136"/>
      <c r="C350" s="172" t="s">
        <v>499</v>
      </c>
      <c r="D350" s="172" t="s">
        <v>229</v>
      </c>
      <c r="E350" s="173" t="s">
        <v>500</v>
      </c>
      <c r="F350" s="174" t="s">
        <v>501</v>
      </c>
      <c r="G350" s="175" t="s">
        <v>496</v>
      </c>
      <c r="H350" s="176">
        <v>4</v>
      </c>
      <c r="I350" s="177"/>
      <c r="J350" s="178">
        <f>ROUND(I350*H350,2)</f>
        <v>0</v>
      </c>
      <c r="K350" s="179"/>
      <c r="L350" s="180"/>
      <c r="M350" s="181" t="s">
        <v>1</v>
      </c>
      <c r="N350" s="182" t="s">
        <v>37</v>
      </c>
      <c r="P350" s="147">
        <f>O350*H350</f>
        <v>0</v>
      </c>
      <c r="Q350" s="147">
        <v>0.264</v>
      </c>
      <c r="R350" s="147">
        <f>Q350*H350</f>
        <v>1.056</v>
      </c>
      <c r="S350" s="147">
        <v>0</v>
      </c>
      <c r="T350" s="148">
        <f>S350*H350</f>
        <v>0</v>
      </c>
      <c r="AR350" s="149" t="s">
        <v>233</v>
      </c>
      <c r="AT350" s="149" t="s">
        <v>229</v>
      </c>
      <c r="AU350" s="149" t="s">
        <v>81</v>
      </c>
      <c r="AY350" s="16" t="s">
        <v>195</v>
      </c>
      <c r="BE350" s="150">
        <f>IF(N350="základní",J350,0)</f>
        <v>0</v>
      </c>
      <c r="BF350" s="150">
        <f>IF(N350="snížená",J350,0)</f>
        <v>0</v>
      </c>
      <c r="BG350" s="150">
        <f>IF(N350="zákl. přenesená",J350,0)</f>
        <v>0</v>
      </c>
      <c r="BH350" s="150">
        <f>IF(N350="sníž. přenesená",J350,0)</f>
        <v>0</v>
      </c>
      <c r="BI350" s="150">
        <f>IF(N350="nulová",J350,0)</f>
        <v>0</v>
      </c>
      <c r="BJ350" s="16" t="s">
        <v>79</v>
      </c>
      <c r="BK350" s="150">
        <f>ROUND(I350*H350,2)</f>
        <v>0</v>
      </c>
      <c r="BL350" s="16" t="s">
        <v>201</v>
      </c>
      <c r="BM350" s="149" t="s">
        <v>502</v>
      </c>
    </row>
    <row r="351" spans="2:63" s="11" customFormat="1" ht="22.9" customHeight="1">
      <c r="B351" s="124"/>
      <c r="D351" s="125" t="s">
        <v>71</v>
      </c>
      <c r="E351" s="134" t="s">
        <v>252</v>
      </c>
      <c r="F351" s="134" t="s">
        <v>503</v>
      </c>
      <c r="I351" s="127"/>
      <c r="J351" s="135">
        <f>BK351</f>
        <v>0</v>
      </c>
      <c r="L351" s="124"/>
      <c r="M351" s="129"/>
      <c r="P351" s="130">
        <f>SUM(P352:P383)</f>
        <v>0</v>
      </c>
      <c r="R351" s="130">
        <f>SUM(R352:R383)</f>
        <v>1.3757139999999999</v>
      </c>
      <c r="T351" s="131">
        <f>SUM(T352:T383)</f>
        <v>0</v>
      </c>
      <c r="AR351" s="125" t="s">
        <v>79</v>
      </c>
      <c r="AT351" s="132" t="s">
        <v>71</v>
      </c>
      <c r="AU351" s="132" t="s">
        <v>79</v>
      </c>
      <c r="AY351" s="125" t="s">
        <v>195</v>
      </c>
      <c r="BK351" s="133">
        <f>SUM(BK352:BK383)</f>
        <v>0</v>
      </c>
    </row>
    <row r="352" spans="2:65" s="1" customFormat="1" ht="21.75" customHeight="1">
      <c r="B352" s="136"/>
      <c r="C352" s="137" t="s">
        <v>504</v>
      </c>
      <c r="D352" s="137" t="s">
        <v>197</v>
      </c>
      <c r="E352" s="138" t="s">
        <v>505</v>
      </c>
      <c r="F352" s="139" t="s">
        <v>506</v>
      </c>
      <c r="G352" s="140" t="s">
        <v>212</v>
      </c>
      <c r="H352" s="141">
        <v>313.11</v>
      </c>
      <c r="I352" s="142"/>
      <c r="J352" s="143">
        <f>ROUND(I352*H352,2)</f>
        <v>0</v>
      </c>
      <c r="K352" s="144"/>
      <c r="L352" s="31"/>
      <c r="M352" s="145" t="s">
        <v>1</v>
      </c>
      <c r="N352" s="146" t="s">
        <v>37</v>
      </c>
      <c r="P352" s="147">
        <f>O352*H352</f>
        <v>0</v>
      </c>
      <c r="Q352" s="147">
        <v>0</v>
      </c>
      <c r="R352" s="147">
        <f>Q352*H352</f>
        <v>0</v>
      </c>
      <c r="S352" s="147">
        <v>0</v>
      </c>
      <c r="T352" s="148">
        <f>S352*H352</f>
        <v>0</v>
      </c>
      <c r="AR352" s="149" t="s">
        <v>201</v>
      </c>
      <c r="AT352" s="149" t="s">
        <v>197</v>
      </c>
      <c r="AU352" s="149" t="s">
        <v>81</v>
      </c>
      <c r="AY352" s="16" t="s">
        <v>195</v>
      </c>
      <c r="BE352" s="150">
        <f>IF(N352="základní",J352,0)</f>
        <v>0</v>
      </c>
      <c r="BF352" s="150">
        <f>IF(N352="snížená",J352,0)</f>
        <v>0</v>
      </c>
      <c r="BG352" s="150">
        <f>IF(N352="zákl. přenesená",J352,0)</f>
        <v>0</v>
      </c>
      <c r="BH352" s="150">
        <f>IF(N352="sníž. přenesená",J352,0)</f>
        <v>0</v>
      </c>
      <c r="BI352" s="150">
        <f>IF(N352="nulová",J352,0)</f>
        <v>0</v>
      </c>
      <c r="BJ352" s="16" t="s">
        <v>79</v>
      </c>
      <c r="BK352" s="150">
        <f>ROUND(I352*H352,2)</f>
        <v>0</v>
      </c>
      <c r="BL352" s="16" t="s">
        <v>201</v>
      </c>
      <c r="BM352" s="149" t="s">
        <v>507</v>
      </c>
    </row>
    <row r="353" spans="2:51" s="12" customFormat="1" ht="12">
      <c r="B353" s="151"/>
      <c r="D353" s="152" t="s">
        <v>203</v>
      </c>
      <c r="E353" s="153" t="s">
        <v>1</v>
      </c>
      <c r="F353" s="154" t="s">
        <v>508</v>
      </c>
      <c r="H353" s="155">
        <v>313.11</v>
      </c>
      <c r="I353" s="156"/>
      <c r="L353" s="151"/>
      <c r="M353" s="157"/>
      <c r="T353" s="158"/>
      <c r="AT353" s="153" t="s">
        <v>203</v>
      </c>
      <c r="AU353" s="153" t="s">
        <v>81</v>
      </c>
      <c r="AV353" s="12" t="s">
        <v>81</v>
      </c>
      <c r="AW353" s="12" t="s">
        <v>29</v>
      </c>
      <c r="AX353" s="12" t="s">
        <v>72</v>
      </c>
      <c r="AY353" s="153" t="s">
        <v>195</v>
      </c>
    </row>
    <row r="354" spans="2:51" s="13" customFormat="1" ht="12">
      <c r="B354" s="159"/>
      <c r="D354" s="152" t="s">
        <v>203</v>
      </c>
      <c r="E354" s="160" t="s">
        <v>1</v>
      </c>
      <c r="F354" s="161" t="s">
        <v>205</v>
      </c>
      <c r="H354" s="162">
        <v>313.11</v>
      </c>
      <c r="I354" s="163"/>
      <c r="L354" s="159"/>
      <c r="M354" s="164"/>
      <c r="T354" s="165"/>
      <c r="AT354" s="160" t="s">
        <v>203</v>
      </c>
      <c r="AU354" s="160" t="s">
        <v>81</v>
      </c>
      <c r="AV354" s="13" t="s">
        <v>201</v>
      </c>
      <c r="AW354" s="13" t="s">
        <v>29</v>
      </c>
      <c r="AX354" s="13" t="s">
        <v>79</v>
      </c>
      <c r="AY354" s="160" t="s">
        <v>195</v>
      </c>
    </row>
    <row r="355" spans="2:65" s="1" customFormat="1" ht="16.5" customHeight="1">
      <c r="B355" s="136"/>
      <c r="C355" s="172" t="s">
        <v>509</v>
      </c>
      <c r="D355" s="172" t="s">
        <v>229</v>
      </c>
      <c r="E355" s="173" t="s">
        <v>510</v>
      </c>
      <c r="F355" s="174" t="s">
        <v>511</v>
      </c>
      <c r="G355" s="175" t="s">
        <v>212</v>
      </c>
      <c r="H355" s="176">
        <v>313.11</v>
      </c>
      <c r="I355" s="177"/>
      <c r="J355" s="178">
        <f>ROUND(I355*H355,2)</f>
        <v>0</v>
      </c>
      <c r="K355" s="179"/>
      <c r="L355" s="180"/>
      <c r="M355" s="181" t="s">
        <v>1</v>
      </c>
      <c r="N355" s="182" t="s">
        <v>37</v>
      </c>
      <c r="P355" s="147">
        <f>O355*H355</f>
        <v>0</v>
      </c>
      <c r="Q355" s="147">
        <v>0</v>
      </c>
      <c r="R355" s="147">
        <f>Q355*H355</f>
        <v>0</v>
      </c>
      <c r="S355" s="147">
        <v>0</v>
      </c>
      <c r="T355" s="148">
        <f>S355*H355</f>
        <v>0</v>
      </c>
      <c r="AR355" s="149" t="s">
        <v>233</v>
      </c>
      <c r="AT355" s="149" t="s">
        <v>229</v>
      </c>
      <c r="AU355" s="149" t="s">
        <v>81</v>
      </c>
      <c r="AY355" s="16" t="s">
        <v>195</v>
      </c>
      <c r="BE355" s="150">
        <f>IF(N355="základní",J355,0)</f>
        <v>0</v>
      </c>
      <c r="BF355" s="150">
        <f>IF(N355="snížená",J355,0)</f>
        <v>0</v>
      </c>
      <c r="BG355" s="150">
        <f>IF(N355="zákl. přenesená",J355,0)</f>
        <v>0</v>
      </c>
      <c r="BH355" s="150">
        <f>IF(N355="sníž. přenesená",J355,0)</f>
        <v>0</v>
      </c>
      <c r="BI355" s="150">
        <f>IF(N355="nulová",J355,0)</f>
        <v>0</v>
      </c>
      <c r="BJ355" s="16" t="s">
        <v>79</v>
      </c>
      <c r="BK355" s="150">
        <f>ROUND(I355*H355,2)</f>
        <v>0</v>
      </c>
      <c r="BL355" s="16" t="s">
        <v>201</v>
      </c>
      <c r="BM355" s="149" t="s">
        <v>512</v>
      </c>
    </row>
    <row r="356" spans="2:65" s="1" customFormat="1" ht="24.2" customHeight="1">
      <c r="B356" s="136"/>
      <c r="C356" s="137" t="s">
        <v>513</v>
      </c>
      <c r="D356" s="137" t="s">
        <v>197</v>
      </c>
      <c r="E356" s="138" t="s">
        <v>514</v>
      </c>
      <c r="F356" s="139" t="s">
        <v>515</v>
      </c>
      <c r="G356" s="140" t="s">
        <v>223</v>
      </c>
      <c r="H356" s="141">
        <v>49</v>
      </c>
      <c r="I356" s="142"/>
      <c r="J356" s="143">
        <f>ROUND(I356*H356,2)</f>
        <v>0</v>
      </c>
      <c r="K356" s="144"/>
      <c r="L356" s="31"/>
      <c r="M356" s="145" t="s">
        <v>1</v>
      </c>
      <c r="N356" s="146" t="s">
        <v>37</v>
      </c>
      <c r="P356" s="147">
        <f>O356*H356</f>
        <v>0</v>
      </c>
      <c r="Q356" s="147">
        <v>0.01688</v>
      </c>
      <c r="R356" s="147">
        <f>Q356*H356</f>
        <v>0.82712</v>
      </c>
      <c r="S356" s="147">
        <v>0</v>
      </c>
      <c r="T356" s="148">
        <f>S356*H356</f>
        <v>0</v>
      </c>
      <c r="AR356" s="149" t="s">
        <v>201</v>
      </c>
      <c r="AT356" s="149" t="s">
        <v>197</v>
      </c>
      <c r="AU356" s="149" t="s">
        <v>81</v>
      </c>
      <c r="AY356" s="16" t="s">
        <v>195</v>
      </c>
      <c r="BE356" s="150">
        <f>IF(N356="základní",J356,0)</f>
        <v>0</v>
      </c>
      <c r="BF356" s="150">
        <f>IF(N356="snížená",J356,0)</f>
        <v>0</v>
      </c>
      <c r="BG356" s="150">
        <f>IF(N356="zákl. přenesená",J356,0)</f>
        <v>0</v>
      </c>
      <c r="BH356" s="150">
        <f>IF(N356="sníž. přenesená",J356,0)</f>
        <v>0</v>
      </c>
      <c r="BI356" s="150">
        <f>IF(N356="nulová",J356,0)</f>
        <v>0</v>
      </c>
      <c r="BJ356" s="16" t="s">
        <v>79</v>
      </c>
      <c r="BK356" s="150">
        <f>ROUND(I356*H356,2)</f>
        <v>0</v>
      </c>
      <c r="BL356" s="16" t="s">
        <v>201</v>
      </c>
      <c r="BM356" s="149" t="s">
        <v>516</v>
      </c>
    </row>
    <row r="357" spans="2:51" s="12" customFormat="1" ht="12">
      <c r="B357" s="151"/>
      <c r="D357" s="152" t="s">
        <v>203</v>
      </c>
      <c r="E357" s="153" t="s">
        <v>1</v>
      </c>
      <c r="F357" s="154" t="s">
        <v>517</v>
      </c>
      <c r="H357" s="155">
        <v>49</v>
      </c>
      <c r="I357" s="156"/>
      <c r="L357" s="151"/>
      <c r="M357" s="157"/>
      <c r="T357" s="158"/>
      <c r="AT357" s="153" t="s">
        <v>203</v>
      </c>
      <c r="AU357" s="153" t="s">
        <v>81</v>
      </c>
      <c r="AV357" s="12" t="s">
        <v>81</v>
      </c>
      <c r="AW357" s="12" t="s">
        <v>29</v>
      </c>
      <c r="AX357" s="12" t="s">
        <v>72</v>
      </c>
      <c r="AY357" s="153" t="s">
        <v>195</v>
      </c>
    </row>
    <row r="358" spans="2:51" s="13" customFormat="1" ht="12">
      <c r="B358" s="159"/>
      <c r="D358" s="152" t="s">
        <v>203</v>
      </c>
      <c r="E358" s="160" t="s">
        <v>1</v>
      </c>
      <c r="F358" s="161" t="s">
        <v>205</v>
      </c>
      <c r="H358" s="162">
        <v>49</v>
      </c>
      <c r="I358" s="163"/>
      <c r="L358" s="159"/>
      <c r="M358" s="164"/>
      <c r="T358" s="165"/>
      <c r="AT358" s="160" t="s">
        <v>203</v>
      </c>
      <c r="AU358" s="160" t="s">
        <v>81</v>
      </c>
      <c r="AV358" s="13" t="s">
        <v>201</v>
      </c>
      <c r="AW358" s="13" t="s">
        <v>29</v>
      </c>
      <c r="AX358" s="13" t="s">
        <v>79</v>
      </c>
      <c r="AY358" s="160" t="s">
        <v>195</v>
      </c>
    </row>
    <row r="359" spans="2:65" s="1" customFormat="1" ht="16.5" customHeight="1">
      <c r="B359" s="136"/>
      <c r="C359" s="172" t="s">
        <v>518</v>
      </c>
      <c r="D359" s="172" t="s">
        <v>229</v>
      </c>
      <c r="E359" s="173" t="s">
        <v>519</v>
      </c>
      <c r="F359" s="174" t="s">
        <v>520</v>
      </c>
      <c r="G359" s="175" t="s">
        <v>223</v>
      </c>
      <c r="H359" s="176">
        <v>49</v>
      </c>
      <c r="I359" s="177"/>
      <c r="J359" s="178">
        <f>ROUND(I359*H359,2)</f>
        <v>0</v>
      </c>
      <c r="K359" s="179"/>
      <c r="L359" s="180"/>
      <c r="M359" s="181" t="s">
        <v>1</v>
      </c>
      <c r="N359" s="182" t="s">
        <v>37</v>
      </c>
      <c r="P359" s="147">
        <f>O359*H359</f>
        <v>0</v>
      </c>
      <c r="Q359" s="147">
        <v>0.008</v>
      </c>
      <c r="R359" s="147">
        <f>Q359*H359</f>
        <v>0.392</v>
      </c>
      <c r="S359" s="147">
        <v>0</v>
      </c>
      <c r="T359" s="148">
        <f>S359*H359</f>
        <v>0</v>
      </c>
      <c r="AR359" s="149" t="s">
        <v>233</v>
      </c>
      <c r="AT359" s="149" t="s">
        <v>229</v>
      </c>
      <c r="AU359" s="149" t="s">
        <v>81</v>
      </c>
      <c r="AY359" s="16" t="s">
        <v>195</v>
      </c>
      <c r="BE359" s="150">
        <f>IF(N359="základní",J359,0)</f>
        <v>0</v>
      </c>
      <c r="BF359" s="150">
        <f>IF(N359="snížená",J359,0)</f>
        <v>0</v>
      </c>
      <c r="BG359" s="150">
        <f>IF(N359="zákl. přenesená",J359,0)</f>
        <v>0</v>
      </c>
      <c r="BH359" s="150">
        <f>IF(N359="sníž. přenesená",J359,0)</f>
        <v>0</v>
      </c>
      <c r="BI359" s="150">
        <f>IF(N359="nulová",J359,0)</f>
        <v>0</v>
      </c>
      <c r="BJ359" s="16" t="s">
        <v>79</v>
      </c>
      <c r="BK359" s="150">
        <f>ROUND(I359*H359,2)</f>
        <v>0</v>
      </c>
      <c r="BL359" s="16" t="s">
        <v>201</v>
      </c>
      <c r="BM359" s="149" t="s">
        <v>521</v>
      </c>
    </row>
    <row r="360" spans="2:65" s="1" customFormat="1" ht="37.9" customHeight="1">
      <c r="B360" s="136"/>
      <c r="C360" s="137" t="s">
        <v>522</v>
      </c>
      <c r="D360" s="137" t="s">
        <v>197</v>
      </c>
      <c r="E360" s="138" t="s">
        <v>523</v>
      </c>
      <c r="F360" s="139" t="s">
        <v>524</v>
      </c>
      <c r="G360" s="140" t="s">
        <v>288</v>
      </c>
      <c r="H360" s="141">
        <v>239</v>
      </c>
      <c r="I360" s="142"/>
      <c r="J360" s="143">
        <f>ROUND(I360*H360,2)</f>
        <v>0</v>
      </c>
      <c r="K360" s="144"/>
      <c r="L360" s="31"/>
      <c r="M360" s="145" t="s">
        <v>1</v>
      </c>
      <c r="N360" s="146" t="s">
        <v>37</v>
      </c>
      <c r="P360" s="147">
        <f>O360*H360</f>
        <v>0</v>
      </c>
      <c r="Q360" s="147">
        <v>0</v>
      </c>
      <c r="R360" s="147">
        <f>Q360*H360</f>
        <v>0</v>
      </c>
      <c r="S360" s="147">
        <v>0</v>
      </c>
      <c r="T360" s="148">
        <f>S360*H360</f>
        <v>0</v>
      </c>
      <c r="AR360" s="149" t="s">
        <v>201</v>
      </c>
      <c r="AT360" s="149" t="s">
        <v>197</v>
      </c>
      <c r="AU360" s="149" t="s">
        <v>81</v>
      </c>
      <c r="AY360" s="16" t="s">
        <v>195</v>
      </c>
      <c r="BE360" s="150">
        <f>IF(N360="základní",J360,0)</f>
        <v>0</v>
      </c>
      <c r="BF360" s="150">
        <f>IF(N360="snížená",J360,0)</f>
        <v>0</v>
      </c>
      <c r="BG360" s="150">
        <f>IF(N360="zákl. přenesená",J360,0)</f>
        <v>0</v>
      </c>
      <c r="BH360" s="150">
        <f>IF(N360="sníž. přenesená",J360,0)</f>
        <v>0</v>
      </c>
      <c r="BI360" s="150">
        <f>IF(N360="nulová",J360,0)</f>
        <v>0</v>
      </c>
      <c r="BJ360" s="16" t="s">
        <v>79</v>
      </c>
      <c r="BK360" s="150">
        <f>ROUND(I360*H360,2)</f>
        <v>0</v>
      </c>
      <c r="BL360" s="16" t="s">
        <v>201</v>
      </c>
      <c r="BM360" s="149" t="s">
        <v>525</v>
      </c>
    </row>
    <row r="361" spans="2:51" s="12" customFormat="1" ht="12">
      <c r="B361" s="151"/>
      <c r="D361" s="152" t="s">
        <v>203</v>
      </c>
      <c r="E361" s="153" t="s">
        <v>1</v>
      </c>
      <c r="F361" s="154" t="s">
        <v>526</v>
      </c>
      <c r="H361" s="155">
        <v>239</v>
      </c>
      <c r="I361" s="156"/>
      <c r="L361" s="151"/>
      <c r="M361" s="157"/>
      <c r="T361" s="158"/>
      <c r="AT361" s="153" t="s">
        <v>203</v>
      </c>
      <c r="AU361" s="153" t="s">
        <v>81</v>
      </c>
      <c r="AV361" s="12" t="s">
        <v>81</v>
      </c>
      <c r="AW361" s="12" t="s">
        <v>29</v>
      </c>
      <c r="AX361" s="12" t="s">
        <v>72</v>
      </c>
      <c r="AY361" s="153" t="s">
        <v>195</v>
      </c>
    </row>
    <row r="362" spans="2:51" s="13" customFormat="1" ht="12">
      <c r="B362" s="159"/>
      <c r="D362" s="152" t="s">
        <v>203</v>
      </c>
      <c r="E362" s="160" t="s">
        <v>1</v>
      </c>
      <c r="F362" s="161" t="s">
        <v>205</v>
      </c>
      <c r="H362" s="162">
        <v>239</v>
      </c>
      <c r="I362" s="163"/>
      <c r="L362" s="159"/>
      <c r="M362" s="164"/>
      <c r="T362" s="165"/>
      <c r="AT362" s="160" t="s">
        <v>203</v>
      </c>
      <c r="AU362" s="160" t="s">
        <v>81</v>
      </c>
      <c r="AV362" s="13" t="s">
        <v>201</v>
      </c>
      <c r="AW362" s="13" t="s">
        <v>29</v>
      </c>
      <c r="AX362" s="13" t="s">
        <v>79</v>
      </c>
      <c r="AY362" s="160" t="s">
        <v>195</v>
      </c>
    </row>
    <row r="363" spans="2:65" s="1" customFormat="1" ht="33" customHeight="1">
      <c r="B363" s="136"/>
      <c r="C363" s="137" t="s">
        <v>527</v>
      </c>
      <c r="D363" s="137" t="s">
        <v>197</v>
      </c>
      <c r="E363" s="138" t="s">
        <v>528</v>
      </c>
      <c r="F363" s="139" t="s">
        <v>529</v>
      </c>
      <c r="G363" s="140" t="s">
        <v>288</v>
      </c>
      <c r="H363" s="141">
        <v>4780</v>
      </c>
      <c r="I363" s="142"/>
      <c r="J363" s="143">
        <f>ROUND(I363*H363,2)</f>
        <v>0</v>
      </c>
      <c r="K363" s="144"/>
      <c r="L363" s="31"/>
      <c r="M363" s="145" t="s">
        <v>1</v>
      </c>
      <c r="N363" s="146" t="s">
        <v>37</v>
      </c>
      <c r="P363" s="147">
        <f>O363*H363</f>
        <v>0</v>
      </c>
      <c r="Q363" s="147">
        <v>0</v>
      </c>
      <c r="R363" s="147">
        <f>Q363*H363</f>
        <v>0</v>
      </c>
      <c r="S363" s="147">
        <v>0</v>
      </c>
      <c r="T363" s="148">
        <f>S363*H363</f>
        <v>0</v>
      </c>
      <c r="AR363" s="149" t="s">
        <v>201</v>
      </c>
      <c r="AT363" s="149" t="s">
        <v>197</v>
      </c>
      <c r="AU363" s="149" t="s">
        <v>81</v>
      </c>
      <c r="AY363" s="16" t="s">
        <v>195</v>
      </c>
      <c r="BE363" s="150">
        <f>IF(N363="základní",J363,0)</f>
        <v>0</v>
      </c>
      <c r="BF363" s="150">
        <f>IF(N363="snížená",J363,0)</f>
        <v>0</v>
      </c>
      <c r="BG363" s="150">
        <f>IF(N363="zákl. přenesená",J363,0)</f>
        <v>0</v>
      </c>
      <c r="BH363" s="150">
        <f>IF(N363="sníž. přenesená",J363,0)</f>
        <v>0</v>
      </c>
      <c r="BI363" s="150">
        <f>IF(N363="nulová",J363,0)</f>
        <v>0</v>
      </c>
      <c r="BJ363" s="16" t="s">
        <v>79</v>
      </c>
      <c r="BK363" s="150">
        <f>ROUND(I363*H363,2)</f>
        <v>0</v>
      </c>
      <c r="BL363" s="16" t="s">
        <v>201</v>
      </c>
      <c r="BM363" s="149" t="s">
        <v>530</v>
      </c>
    </row>
    <row r="364" spans="2:51" s="12" customFormat="1" ht="12">
      <c r="B364" s="151"/>
      <c r="D364" s="152" t="s">
        <v>203</v>
      </c>
      <c r="F364" s="154" t="s">
        <v>531</v>
      </c>
      <c r="H364" s="155">
        <v>4780</v>
      </c>
      <c r="I364" s="156"/>
      <c r="L364" s="151"/>
      <c r="M364" s="157"/>
      <c r="T364" s="158"/>
      <c r="AT364" s="153" t="s">
        <v>203</v>
      </c>
      <c r="AU364" s="153" t="s">
        <v>81</v>
      </c>
      <c r="AV364" s="12" t="s">
        <v>81</v>
      </c>
      <c r="AW364" s="12" t="s">
        <v>3</v>
      </c>
      <c r="AX364" s="12" t="s">
        <v>79</v>
      </c>
      <c r="AY364" s="153" t="s">
        <v>195</v>
      </c>
    </row>
    <row r="365" spans="2:65" s="1" customFormat="1" ht="37.9" customHeight="1">
      <c r="B365" s="136"/>
      <c r="C365" s="137" t="s">
        <v>532</v>
      </c>
      <c r="D365" s="137" t="s">
        <v>197</v>
      </c>
      <c r="E365" s="138" t="s">
        <v>533</v>
      </c>
      <c r="F365" s="139" t="s">
        <v>534</v>
      </c>
      <c r="G365" s="140" t="s">
        <v>288</v>
      </c>
      <c r="H365" s="141">
        <v>239</v>
      </c>
      <c r="I365" s="142"/>
      <c r="J365" s="143">
        <f>ROUND(I365*H365,2)</f>
        <v>0</v>
      </c>
      <c r="K365" s="144"/>
      <c r="L365" s="31"/>
      <c r="M365" s="145" t="s">
        <v>1</v>
      </c>
      <c r="N365" s="146" t="s">
        <v>37</v>
      </c>
      <c r="P365" s="147">
        <f>O365*H365</f>
        <v>0</v>
      </c>
      <c r="Q365" s="147">
        <v>0</v>
      </c>
      <c r="R365" s="147">
        <f>Q365*H365</f>
        <v>0</v>
      </c>
      <c r="S365" s="147">
        <v>0</v>
      </c>
      <c r="T365" s="148">
        <f>S365*H365</f>
        <v>0</v>
      </c>
      <c r="AR365" s="149" t="s">
        <v>201</v>
      </c>
      <c r="AT365" s="149" t="s">
        <v>197</v>
      </c>
      <c r="AU365" s="149" t="s">
        <v>81</v>
      </c>
      <c r="AY365" s="16" t="s">
        <v>195</v>
      </c>
      <c r="BE365" s="150">
        <f>IF(N365="základní",J365,0)</f>
        <v>0</v>
      </c>
      <c r="BF365" s="150">
        <f>IF(N365="snížená",J365,0)</f>
        <v>0</v>
      </c>
      <c r="BG365" s="150">
        <f>IF(N365="zákl. přenesená",J365,0)</f>
        <v>0</v>
      </c>
      <c r="BH365" s="150">
        <f>IF(N365="sníž. přenesená",J365,0)</f>
        <v>0</v>
      </c>
      <c r="BI365" s="150">
        <f>IF(N365="nulová",J365,0)</f>
        <v>0</v>
      </c>
      <c r="BJ365" s="16" t="s">
        <v>79</v>
      </c>
      <c r="BK365" s="150">
        <f>ROUND(I365*H365,2)</f>
        <v>0</v>
      </c>
      <c r="BL365" s="16" t="s">
        <v>201</v>
      </c>
      <c r="BM365" s="149" t="s">
        <v>535</v>
      </c>
    </row>
    <row r="366" spans="2:65" s="1" customFormat="1" ht="24.2" customHeight="1">
      <c r="B366" s="136"/>
      <c r="C366" s="137" t="s">
        <v>536</v>
      </c>
      <c r="D366" s="137" t="s">
        <v>197</v>
      </c>
      <c r="E366" s="138" t="s">
        <v>537</v>
      </c>
      <c r="F366" s="139" t="s">
        <v>538</v>
      </c>
      <c r="G366" s="140" t="s">
        <v>212</v>
      </c>
      <c r="H366" s="141">
        <v>496.496</v>
      </c>
      <c r="I366" s="142"/>
      <c r="J366" s="143">
        <f>ROUND(I366*H366,2)</f>
        <v>0</v>
      </c>
      <c r="K366" s="144"/>
      <c r="L366" s="31"/>
      <c r="M366" s="145" t="s">
        <v>1</v>
      </c>
      <c r="N366" s="146" t="s">
        <v>37</v>
      </c>
      <c r="P366" s="147">
        <f>O366*H366</f>
        <v>0</v>
      </c>
      <c r="Q366" s="147">
        <v>0</v>
      </c>
      <c r="R366" s="147">
        <f>Q366*H366</f>
        <v>0</v>
      </c>
      <c r="S366" s="147">
        <v>0</v>
      </c>
      <c r="T366" s="148">
        <f>S366*H366</f>
        <v>0</v>
      </c>
      <c r="AR366" s="149" t="s">
        <v>201</v>
      </c>
      <c r="AT366" s="149" t="s">
        <v>197</v>
      </c>
      <c r="AU366" s="149" t="s">
        <v>81</v>
      </c>
      <c r="AY366" s="16" t="s">
        <v>195</v>
      </c>
      <c r="BE366" s="150">
        <f>IF(N366="základní",J366,0)</f>
        <v>0</v>
      </c>
      <c r="BF366" s="150">
        <f>IF(N366="snížená",J366,0)</f>
        <v>0</v>
      </c>
      <c r="BG366" s="150">
        <f>IF(N366="zákl. přenesená",J366,0)</f>
        <v>0</v>
      </c>
      <c r="BH366" s="150">
        <f>IF(N366="sníž. přenesená",J366,0)</f>
        <v>0</v>
      </c>
      <c r="BI366" s="150">
        <f>IF(N366="nulová",J366,0)</f>
        <v>0</v>
      </c>
      <c r="BJ366" s="16" t="s">
        <v>79</v>
      </c>
      <c r="BK366" s="150">
        <f>ROUND(I366*H366,2)</f>
        <v>0</v>
      </c>
      <c r="BL366" s="16" t="s">
        <v>201</v>
      </c>
      <c r="BM366" s="149" t="s">
        <v>539</v>
      </c>
    </row>
    <row r="367" spans="2:51" s="12" customFormat="1" ht="12">
      <c r="B367" s="151"/>
      <c r="D367" s="152" t="s">
        <v>203</v>
      </c>
      <c r="E367" s="153" t="s">
        <v>1</v>
      </c>
      <c r="F367" s="154" t="s">
        <v>540</v>
      </c>
      <c r="H367" s="155">
        <v>496.496</v>
      </c>
      <c r="I367" s="156"/>
      <c r="L367" s="151"/>
      <c r="M367" s="157"/>
      <c r="T367" s="158"/>
      <c r="AT367" s="153" t="s">
        <v>203</v>
      </c>
      <c r="AU367" s="153" t="s">
        <v>81</v>
      </c>
      <c r="AV367" s="12" t="s">
        <v>81</v>
      </c>
      <c r="AW367" s="12" t="s">
        <v>29</v>
      </c>
      <c r="AX367" s="12" t="s">
        <v>72</v>
      </c>
      <c r="AY367" s="153" t="s">
        <v>195</v>
      </c>
    </row>
    <row r="368" spans="2:51" s="13" customFormat="1" ht="12">
      <c r="B368" s="159"/>
      <c r="D368" s="152" t="s">
        <v>203</v>
      </c>
      <c r="E368" s="160" t="s">
        <v>1</v>
      </c>
      <c r="F368" s="161" t="s">
        <v>205</v>
      </c>
      <c r="H368" s="162">
        <v>496.496</v>
      </c>
      <c r="I368" s="163"/>
      <c r="L368" s="159"/>
      <c r="M368" s="164"/>
      <c r="T368" s="165"/>
      <c r="AT368" s="160" t="s">
        <v>203</v>
      </c>
      <c r="AU368" s="160" t="s">
        <v>81</v>
      </c>
      <c r="AV368" s="13" t="s">
        <v>201</v>
      </c>
      <c r="AW368" s="13" t="s">
        <v>29</v>
      </c>
      <c r="AX368" s="13" t="s">
        <v>79</v>
      </c>
      <c r="AY368" s="160" t="s">
        <v>195</v>
      </c>
    </row>
    <row r="369" spans="2:65" s="1" customFormat="1" ht="33" customHeight="1">
      <c r="B369" s="136"/>
      <c r="C369" s="137" t="s">
        <v>541</v>
      </c>
      <c r="D369" s="137" t="s">
        <v>197</v>
      </c>
      <c r="E369" s="138" t="s">
        <v>542</v>
      </c>
      <c r="F369" s="139" t="s">
        <v>543</v>
      </c>
      <c r="G369" s="140" t="s">
        <v>212</v>
      </c>
      <c r="H369" s="141">
        <v>9929.92</v>
      </c>
      <c r="I369" s="142"/>
      <c r="J369" s="143">
        <f>ROUND(I369*H369,2)</f>
        <v>0</v>
      </c>
      <c r="K369" s="144"/>
      <c r="L369" s="31"/>
      <c r="M369" s="145" t="s">
        <v>1</v>
      </c>
      <c r="N369" s="146" t="s">
        <v>37</v>
      </c>
      <c r="P369" s="147">
        <f>O369*H369</f>
        <v>0</v>
      </c>
      <c r="Q369" s="147">
        <v>0</v>
      </c>
      <c r="R369" s="147">
        <f>Q369*H369</f>
        <v>0</v>
      </c>
      <c r="S369" s="147">
        <v>0</v>
      </c>
      <c r="T369" s="148">
        <f>S369*H369</f>
        <v>0</v>
      </c>
      <c r="AR369" s="149" t="s">
        <v>201</v>
      </c>
      <c r="AT369" s="149" t="s">
        <v>197</v>
      </c>
      <c r="AU369" s="149" t="s">
        <v>81</v>
      </c>
      <c r="AY369" s="16" t="s">
        <v>195</v>
      </c>
      <c r="BE369" s="150">
        <f>IF(N369="základní",J369,0)</f>
        <v>0</v>
      </c>
      <c r="BF369" s="150">
        <f>IF(N369="snížená",J369,0)</f>
        <v>0</v>
      </c>
      <c r="BG369" s="150">
        <f>IF(N369="zákl. přenesená",J369,0)</f>
        <v>0</v>
      </c>
      <c r="BH369" s="150">
        <f>IF(N369="sníž. přenesená",J369,0)</f>
        <v>0</v>
      </c>
      <c r="BI369" s="150">
        <f>IF(N369="nulová",J369,0)</f>
        <v>0</v>
      </c>
      <c r="BJ369" s="16" t="s">
        <v>79</v>
      </c>
      <c r="BK369" s="150">
        <f>ROUND(I369*H369,2)</f>
        <v>0</v>
      </c>
      <c r="BL369" s="16" t="s">
        <v>201</v>
      </c>
      <c r="BM369" s="149" t="s">
        <v>544</v>
      </c>
    </row>
    <row r="370" spans="2:51" s="12" customFormat="1" ht="12">
      <c r="B370" s="151"/>
      <c r="D370" s="152" t="s">
        <v>203</v>
      </c>
      <c r="F370" s="154" t="s">
        <v>545</v>
      </c>
      <c r="H370" s="155">
        <v>9929.92</v>
      </c>
      <c r="I370" s="156"/>
      <c r="L370" s="151"/>
      <c r="M370" s="157"/>
      <c r="T370" s="158"/>
      <c r="AT370" s="153" t="s">
        <v>203</v>
      </c>
      <c r="AU370" s="153" t="s">
        <v>81</v>
      </c>
      <c r="AV370" s="12" t="s">
        <v>81</v>
      </c>
      <c r="AW370" s="12" t="s">
        <v>3</v>
      </c>
      <c r="AX370" s="12" t="s">
        <v>79</v>
      </c>
      <c r="AY370" s="153" t="s">
        <v>195</v>
      </c>
    </row>
    <row r="371" spans="2:65" s="1" customFormat="1" ht="33" customHeight="1">
      <c r="B371" s="136"/>
      <c r="C371" s="137" t="s">
        <v>546</v>
      </c>
      <c r="D371" s="137" t="s">
        <v>197</v>
      </c>
      <c r="E371" s="138" t="s">
        <v>547</v>
      </c>
      <c r="F371" s="139" t="s">
        <v>548</v>
      </c>
      <c r="G371" s="140" t="s">
        <v>212</v>
      </c>
      <c r="H371" s="141">
        <v>496.496</v>
      </c>
      <c r="I371" s="142"/>
      <c r="J371" s="143">
        <f>ROUND(I371*H371,2)</f>
        <v>0</v>
      </c>
      <c r="K371" s="144"/>
      <c r="L371" s="31"/>
      <c r="M371" s="145" t="s">
        <v>1</v>
      </c>
      <c r="N371" s="146" t="s">
        <v>37</v>
      </c>
      <c r="P371" s="147">
        <f>O371*H371</f>
        <v>0</v>
      </c>
      <c r="Q371" s="147">
        <v>0</v>
      </c>
      <c r="R371" s="147">
        <f>Q371*H371</f>
        <v>0</v>
      </c>
      <c r="S371" s="147">
        <v>0</v>
      </c>
      <c r="T371" s="148">
        <f>S371*H371</f>
        <v>0</v>
      </c>
      <c r="AR371" s="149" t="s">
        <v>201</v>
      </c>
      <c r="AT371" s="149" t="s">
        <v>197</v>
      </c>
      <c r="AU371" s="149" t="s">
        <v>81</v>
      </c>
      <c r="AY371" s="16" t="s">
        <v>195</v>
      </c>
      <c r="BE371" s="150">
        <f>IF(N371="základní",J371,0)</f>
        <v>0</v>
      </c>
      <c r="BF371" s="150">
        <f>IF(N371="snížená",J371,0)</f>
        <v>0</v>
      </c>
      <c r="BG371" s="150">
        <f>IF(N371="zákl. přenesená",J371,0)</f>
        <v>0</v>
      </c>
      <c r="BH371" s="150">
        <f>IF(N371="sníž. přenesená",J371,0)</f>
        <v>0</v>
      </c>
      <c r="BI371" s="150">
        <f>IF(N371="nulová",J371,0)</f>
        <v>0</v>
      </c>
      <c r="BJ371" s="16" t="s">
        <v>79</v>
      </c>
      <c r="BK371" s="150">
        <f>ROUND(I371*H371,2)</f>
        <v>0</v>
      </c>
      <c r="BL371" s="16" t="s">
        <v>201</v>
      </c>
      <c r="BM371" s="149" t="s">
        <v>549</v>
      </c>
    </row>
    <row r="372" spans="2:65" s="1" customFormat="1" ht="33" customHeight="1">
      <c r="B372" s="136"/>
      <c r="C372" s="137" t="s">
        <v>550</v>
      </c>
      <c r="D372" s="137" t="s">
        <v>197</v>
      </c>
      <c r="E372" s="138" t="s">
        <v>551</v>
      </c>
      <c r="F372" s="139" t="s">
        <v>552</v>
      </c>
      <c r="G372" s="140" t="s">
        <v>288</v>
      </c>
      <c r="H372" s="141">
        <v>168.96</v>
      </c>
      <c r="I372" s="142"/>
      <c r="J372" s="143">
        <f>ROUND(I372*H372,2)</f>
        <v>0</v>
      </c>
      <c r="K372" s="144"/>
      <c r="L372" s="31"/>
      <c r="M372" s="145" t="s">
        <v>1</v>
      </c>
      <c r="N372" s="146" t="s">
        <v>37</v>
      </c>
      <c r="P372" s="147">
        <f>O372*H372</f>
        <v>0</v>
      </c>
      <c r="Q372" s="147">
        <v>0.00013</v>
      </c>
      <c r="R372" s="147">
        <f>Q372*H372</f>
        <v>0.0219648</v>
      </c>
      <c r="S372" s="147">
        <v>0</v>
      </c>
      <c r="T372" s="148">
        <f>S372*H372</f>
        <v>0</v>
      </c>
      <c r="AR372" s="149" t="s">
        <v>201</v>
      </c>
      <c r="AT372" s="149" t="s">
        <v>197</v>
      </c>
      <c r="AU372" s="149" t="s">
        <v>81</v>
      </c>
      <c r="AY372" s="16" t="s">
        <v>195</v>
      </c>
      <c r="BE372" s="150">
        <f>IF(N372="základní",J372,0)</f>
        <v>0</v>
      </c>
      <c r="BF372" s="150">
        <f>IF(N372="snížená",J372,0)</f>
        <v>0</v>
      </c>
      <c r="BG372" s="150">
        <f>IF(N372="zákl. přenesená",J372,0)</f>
        <v>0</v>
      </c>
      <c r="BH372" s="150">
        <f>IF(N372="sníž. přenesená",J372,0)</f>
        <v>0</v>
      </c>
      <c r="BI372" s="150">
        <f>IF(N372="nulová",J372,0)</f>
        <v>0</v>
      </c>
      <c r="BJ372" s="16" t="s">
        <v>79</v>
      </c>
      <c r="BK372" s="150">
        <f>ROUND(I372*H372,2)</f>
        <v>0</v>
      </c>
      <c r="BL372" s="16" t="s">
        <v>201</v>
      </c>
      <c r="BM372" s="149" t="s">
        <v>553</v>
      </c>
    </row>
    <row r="373" spans="2:51" s="12" customFormat="1" ht="12">
      <c r="B373" s="151"/>
      <c r="D373" s="152" t="s">
        <v>203</v>
      </c>
      <c r="E373" s="153" t="s">
        <v>1</v>
      </c>
      <c r="F373" s="154" t="s">
        <v>554</v>
      </c>
      <c r="H373" s="155">
        <v>168.96</v>
      </c>
      <c r="I373" s="156"/>
      <c r="L373" s="151"/>
      <c r="M373" s="157"/>
      <c r="T373" s="158"/>
      <c r="AT373" s="153" t="s">
        <v>203</v>
      </c>
      <c r="AU373" s="153" t="s">
        <v>81</v>
      </c>
      <c r="AV373" s="12" t="s">
        <v>81</v>
      </c>
      <c r="AW373" s="12" t="s">
        <v>29</v>
      </c>
      <c r="AX373" s="12" t="s">
        <v>72</v>
      </c>
      <c r="AY373" s="153" t="s">
        <v>195</v>
      </c>
    </row>
    <row r="374" spans="2:51" s="13" customFormat="1" ht="12">
      <c r="B374" s="159"/>
      <c r="D374" s="152" t="s">
        <v>203</v>
      </c>
      <c r="E374" s="160" t="s">
        <v>1</v>
      </c>
      <c r="F374" s="161" t="s">
        <v>205</v>
      </c>
      <c r="H374" s="162">
        <v>168.96</v>
      </c>
      <c r="I374" s="163"/>
      <c r="L374" s="159"/>
      <c r="M374" s="164"/>
      <c r="T374" s="165"/>
      <c r="AT374" s="160" t="s">
        <v>203</v>
      </c>
      <c r="AU374" s="160" t="s">
        <v>81</v>
      </c>
      <c r="AV374" s="13" t="s">
        <v>201</v>
      </c>
      <c r="AW374" s="13" t="s">
        <v>29</v>
      </c>
      <c r="AX374" s="13" t="s">
        <v>79</v>
      </c>
      <c r="AY374" s="160" t="s">
        <v>195</v>
      </c>
    </row>
    <row r="375" spans="2:65" s="1" customFormat="1" ht="24.2" customHeight="1">
      <c r="B375" s="136"/>
      <c r="C375" s="137" t="s">
        <v>555</v>
      </c>
      <c r="D375" s="137" t="s">
        <v>197</v>
      </c>
      <c r="E375" s="138" t="s">
        <v>556</v>
      </c>
      <c r="F375" s="139" t="s">
        <v>557</v>
      </c>
      <c r="G375" s="140" t="s">
        <v>288</v>
      </c>
      <c r="H375" s="141">
        <v>112.64</v>
      </c>
      <c r="I375" s="142"/>
      <c r="J375" s="143">
        <f>ROUND(I375*H375,2)</f>
        <v>0</v>
      </c>
      <c r="K375" s="144"/>
      <c r="L375" s="31"/>
      <c r="M375" s="145" t="s">
        <v>1</v>
      </c>
      <c r="N375" s="146" t="s">
        <v>37</v>
      </c>
      <c r="P375" s="147">
        <f>O375*H375</f>
        <v>0</v>
      </c>
      <c r="Q375" s="147">
        <v>3E-05</v>
      </c>
      <c r="R375" s="147">
        <f>Q375*H375</f>
        <v>0.0033792</v>
      </c>
      <c r="S375" s="147">
        <v>0</v>
      </c>
      <c r="T375" s="148">
        <f>S375*H375</f>
        <v>0</v>
      </c>
      <c r="AR375" s="149" t="s">
        <v>201</v>
      </c>
      <c r="AT375" s="149" t="s">
        <v>197</v>
      </c>
      <c r="AU375" s="149" t="s">
        <v>81</v>
      </c>
      <c r="AY375" s="16" t="s">
        <v>195</v>
      </c>
      <c r="BE375" s="150">
        <f>IF(N375="základní",J375,0)</f>
        <v>0</v>
      </c>
      <c r="BF375" s="150">
        <f>IF(N375="snížená",J375,0)</f>
        <v>0</v>
      </c>
      <c r="BG375" s="150">
        <f>IF(N375="zákl. přenesená",J375,0)</f>
        <v>0</v>
      </c>
      <c r="BH375" s="150">
        <f>IF(N375="sníž. přenesená",J375,0)</f>
        <v>0</v>
      </c>
      <c r="BI375" s="150">
        <f>IF(N375="nulová",J375,0)</f>
        <v>0</v>
      </c>
      <c r="BJ375" s="16" t="s">
        <v>79</v>
      </c>
      <c r="BK375" s="150">
        <f>ROUND(I375*H375,2)</f>
        <v>0</v>
      </c>
      <c r="BL375" s="16" t="s">
        <v>201</v>
      </c>
      <c r="BM375" s="149" t="s">
        <v>558</v>
      </c>
    </row>
    <row r="376" spans="2:51" s="12" customFormat="1" ht="12">
      <c r="B376" s="151"/>
      <c r="D376" s="152" t="s">
        <v>203</v>
      </c>
      <c r="E376" s="153" t="s">
        <v>1</v>
      </c>
      <c r="F376" s="154" t="s">
        <v>559</v>
      </c>
      <c r="H376" s="155">
        <v>112.64</v>
      </c>
      <c r="I376" s="156"/>
      <c r="L376" s="151"/>
      <c r="M376" s="157"/>
      <c r="T376" s="158"/>
      <c r="AT376" s="153" t="s">
        <v>203</v>
      </c>
      <c r="AU376" s="153" t="s">
        <v>81</v>
      </c>
      <c r="AV376" s="12" t="s">
        <v>81</v>
      </c>
      <c r="AW376" s="12" t="s">
        <v>29</v>
      </c>
      <c r="AX376" s="12" t="s">
        <v>72</v>
      </c>
      <c r="AY376" s="153" t="s">
        <v>195</v>
      </c>
    </row>
    <row r="377" spans="2:51" s="13" customFormat="1" ht="12">
      <c r="B377" s="159"/>
      <c r="D377" s="152" t="s">
        <v>203</v>
      </c>
      <c r="E377" s="160" t="s">
        <v>1</v>
      </c>
      <c r="F377" s="161" t="s">
        <v>205</v>
      </c>
      <c r="H377" s="162">
        <v>112.64</v>
      </c>
      <c r="I377" s="163"/>
      <c r="L377" s="159"/>
      <c r="M377" s="164"/>
      <c r="T377" s="165"/>
      <c r="AT377" s="160" t="s">
        <v>203</v>
      </c>
      <c r="AU377" s="160" t="s">
        <v>81</v>
      </c>
      <c r="AV377" s="13" t="s">
        <v>201</v>
      </c>
      <c r="AW377" s="13" t="s">
        <v>29</v>
      </c>
      <c r="AX377" s="13" t="s">
        <v>79</v>
      </c>
      <c r="AY377" s="160" t="s">
        <v>195</v>
      </c>
    </row>
    <row r="378" spans="2:65" s="1" customFormat="1" ht="16.5" customHeight="1">
      <c r="B378" s="136"/>
      <c r="C378" s="137" t="s">
        <v>560</v>
      </c>
      <c r="D378" s="137" t="s">
        <v>197</v>
      </c>
      <c r="E378" s="138" t="s">
        <v>561</v>
      </c>
      <c r="F378" s="139" t="s">
        <v>562</v>
      </c>
      <c r="G378" s="140" t="s">
        <v>288</v>
      </c>
      <c r="H378" s="141">
        <v>14</v>
      </c>
      <c r="I378" s="142"/>
      <c r="J378" s="143">
        <f>ROUND(I378*H378,2)</f>
        <v>0</v>
      </c>
      <c r="K378" s="144"/>
      <c r="L378" s="31"/>
      <c r="M378" s="145" t="s">
        <v>1</v>
      </c>
      <c r="N378" s="146" t="s">
        <v>37</v>
      </c>
      <c r="P378" s="147">
        <f>O378*H378</f>
        <v>0</v>
      </c>
      <c r="Q378" s="147">
        <v>0.00525</v>
      </c>
      <c r="R378" s="147">
        <f>Q378*H378</f>
        <v>0.07350000000000001</v>
      </c>
      <c r="S378" s="147">
        <v>0</v>
      </c>
      <c r="T378" s="148">
        <f>S378*H378</f>
        <v>0</v>
      </c>
      <c r="AR378" s="149" t="s">
        <v>201</v>
      </c>
      <c r="AT378" s="149" t="s">
        <v>197</v>
      </c>
      <c r="AU378" s="149" t="s">
        <v>81</v>
      </c>
      <c r="AY378" s="16" t="s">
        <v>195</v>
      </c>
      <c r="BE378" s="150">
        <f>IF(N378="základní",J378,0)</f>
        <v>0</v>
      </c>
      <c r="BF378" s="150">
        <f>IF(N378="snížená",J378,0)</f>
        <v>0</v>
      </c>
      <c r="BG378" s="150">
        <f>IF(N378="zákl. přenesená",J378,0)</f>
        <v>0</v>
      </c>
      <c r="BH378" s="150">
        <f>IF(N378="sníž. přenesená",J378,0)</f>
        <v>0</v>
      </c>
      <c r="BI378" s="150">
        <f>IF(N378="nulová",J378,0)</f>
        <v>0</v>
      </c>
      <c r="BJ378" s="16" t="s">
        <v>79</v>
      </c>
      <c r="BK378" s="150">
        <f>ROUND(I378*H378,2)</f>
        <v>0</v>
      </c>
      <c r="BL378" s="16" t="s">
        <v>201</v>
      </c>
      <c r="BM378" s="149" t="s">
        <v>563</v>
      </c>
    </row>
    <row r="379" spans="2:51" s="12" customFormat="1" ht="12">
      <c r="B379" s="151"/>
      <c r="D379" s="152" t="s">
        <v>203</v>
      </c>
      <c r="E379" s="153" t="s">
        <v>1</v>
      </c>
      <c r="F379" s="154" t="s">
        <v>564</v>
      </c>
      <c r="H379" s="155">
        <v>14</v>
      </c>
      <c r="I379" s="156"/>
      <c r="L379" s="151"/>
      <c r="M379" s="157"/>
      <c r="T379" s="158"/>
      <c r="AT379" s="153" t="s">
        <v>203</v>
      </c>
      <c r="AU379" s="153" t="s">
        <v>81</v>
      </c>
      <c r="AV379" s="12" t="s">
        <v>81</v>
      </c>
      <c r="AW379" s="12" t="s">
        <v>29</v>
      </c>
      <c r="AX379" s="12" t="s">
        <v>72</v>
      </c>
      <c r="AY379" s="153" t="s">
        <v>195</v>
      </c>
    </row>
    <row r="380" spans="2:51" s="13" customFormat="1" ht="12">
      <c r="B380" s="159"/>
      <c r="D380" s="152" t="s">
        <v>203</v>
      </c>
      <c r="E380" s="160" t="s">
        <v>1</v>
      </c>
      <c r="F380" s="161" t="s">
        <v>205</v>
      </c>
      <c r="H380" s="162">
        <v>14</v>
      </c>
      <c r="I380" s="163"/>
      <c r="L380" s="159"/>
      <c r="M380" s="164"/>
      <c r="T380" s="165"/>
      <c r="AT380" s="160" t="s">
        <v>203</v>
      </c>
      <c r="AU380" s="160" t="s">
        <v>81</v>
      </c>
      <c r="AV380" s="13" t="s">
        <v>201</v>
      </c>
      <c r="AW380" s="13" t="s">
        <v>29</v>
      </c>
      <c r="AX380" s="13" t="s">
        <v>79</v>
      </c>
      <c r="AY380" s="160" t="s">
        <v>195</v>
      </c>
    </row>
    <row r="381" spans="2:65" s="1" customFormat="1" ht="16.5" customHeight="1">
      <c r="B381" s="136"/>
      <c r="C381" s="137" t="s">
        <v>565</v>
      </c>
      <c r="D381" s="137" t="s">
        <v>197</v>
      </c>
      <c r="E381" s="138" t="s">
        <v>566</v>
      </c>
      <c r="F381" s="139" t="s">
        <v>567</v>
      </c>
      <c r="G381" s="140" t="s">
        <v>288</v>
      </c>
      <c r="H381" s="141">
        <v>11</v>
      </c>
      <c r="I381" s="142"/>
      <c r="J381" s="143">
        <f>ROUND(I381*H381,2)</f>
        <v>0</v>
      </c>
      <c r="K381" s="144"/>
      <c r="L381" s="31"/>
      <c r="M381" s="145" t="s">
        <v>1</v>
      </c>
      <c r="N381" s="146" t="s">
        <v>37</v>
      </c>
      <c r="P381" s="147">
        <f>O381*H381</f>
        <v>0</v>
      </c>
      <c r="Q381" s="147">
        <v>0.00525</v>
      </c>
      <c r="R381" s="147">
        <f>Q381*H381</f>
        <v>0.05775</v>
      </c>
      <c r="S381" s="147">
        <v>0</v>
      </c>
      <c r="T381" s="148">
        <f>S381*H381</f>
        <v>0</v>
      </c>
      <c r="AR381" s="149" t="s">
        <v>201</v>
      </c>
      <c r="AT381" s="149" t="s">
        <v>197</v>
      </c>
      <c r="AU381" s="149" t="s">
        <v>81</v>
      </c>
      <c r="AY381" s="16" t="s">
        <v>195</v>
      </c>
      <c r="BE381" s="150">
        <f>IF(N381="základní",J381,0)</f>
        <v>0</v>
      </c>
      <c r="BF381" s="150">
        <f>IF(N381="snížená",J381,0)</f>
        <v>0</v>
      </c>
      <c r="BG381" s="150">
        <f>IF(N381="zákl. přenesená",J381,0)</f>
        <v>0</v>
      </c>
      <c r="BH381" s="150">
        <f>IF(N381="sníž. přenesená",J381,0)</f>
        <v>0</v>
      </c>
      <c r="BI381" s="150">
        <f>IF(N381="nulová",J381,0)</f>
        <v>0</v>
      </c>
      <c r="BJ381" s="16" t="s">
        <v>79</v>
      </c>
      <c r="BK381" s="150">
        <f>ROUND(I381*H381,2)</f>
        <v>0</v>
      </c>
      <c r="BL381" s="16" t="s">
        <v>201</v>
      </c>
      <c r="BM381" s="149" t="s">
        <v>568</v>
      </c>
    </row>
    <row r="382" spans="2:51" s="12" customFormat="1" ht="12">
      <c r="B382" s="151"/>
      <c r="D382" s="152" t="s">
        <v>203</v>
      </c>
      <c r="E382" s="153" t="s">
        <v>1</v>
      </c>
      <c r="F382" s="154" t="s">
        <v>569</v>
      </c>
      <c r="H382" s="155">
        <v>11</v>
      </c>
      <c r="I382" s="156"/>
      <c r="L382" s="151"/>
      <c r="M382" s="157"/>
      <c r="T382" s="158"/>
      <c r="AT382" s="153" t="s">
        <v>203</v>
      </c>
      <c r="AU382" s="153" t="s">
        <v>81</v>
      </c>
      <c r="AV382" s="12" t="s">
        <v>81</v>
      </c>
      <c r="AW382" s="12" t="s">
        <v>29</v>
      </c>
      <c r="AX382" s="12" t="s">
        <v>72</v>
      </c>
      <c r="AY382" s="153" t="s">
        <v>195</v>
      </c>
    </row>
    <row r="383" spans="2:51" s="13" customFormat="1" ht="12">
      <c r="B383" s="159"/>
      <c r="D383" s="152" t="s">
        <v>203</v>
      </c>
      <c r="E383" s="160" t="s">
        <v>1</v>
      </c>
      <c r="F383" s="161" t="s">
        <v>205</v>
      </c>
      <c r="H383" s="162">
        <v>11</v>
      </c>
      <c r="I383" s="163"/>
      <c r="L383" s="159"/>
      <c r="M383" s="164"/>
      <c r="T383" s="165"/>
      <c r="AT383" s="160" t="s">
        <v>203</v>
      </c>
      <c r="AU383" s="160" t="s">
        <v>81</v>
      </c>
      <c r="AV383" s="13" t="s">
        <v>201</v>
      </c>
      <c r="AW383" s="13" t="s">
        <v>29</v>
      </c>
      <c r="AX383" s="13" t="s">
        <v>79</v>
      </c>
      <c r="AY383" s="160" t="s">
        <v>195</v>
      </c>
    </row>
    <row r="384" spans="2:63" s="11" customFormat="1" ht="22.9" customHeight="1">
      <c r="B384" s="124"/>
      <c r="D384" s="125" t="s">
        <v>71</v>
      </c>
      <c r="E384" s="134" t="s">
        <v>570</v>
      </c>
      <c r="F384" s="134" t="s">
        <v>571</v>
      </c>
      <c r="I384" s="127"/>
      <c r="J384" s="135">
        <f>BK384</f>
        <v>0</v>
      </c>
      <c r="L384" s="124"/>
      <c r="M384" s="129"/>
      <c r="P384" s="130">
        <f>P385</f>
        <v>0</v>
      </c>
      <c r="R384" s="130">
        <f>R385</f>
        <v>0</v>
      </c>
      <c r="T384" s="131">
        <f>T385</f>
        <v>0</v>
      </c>
      <c r="AR384" s="125" t="s">
        <v>79</v>
      </c>
      <c r="AT384" s="132" t="s">
        <v>71</v>
      </c>
      <c r="AU384" s="132" t="s">
        <v>79</v>
      </c>
      <c r="AY384" s="125" t="s">
        <v>195</v>
      </c>
      <c r="BK384" s="133">
        <f>BK385</f>
        <v>0</v>
      </c>
    </row>
    <row r="385" spans="2:65" s="1" customFormat="1" ht="24.2" customHeight="1">
      <c r="B385" s="136"/>
      <c r="C385" s="137" t="s">
        <v>572</v>
      </c>
      <c r="D385" s="137" t="s">
        <v>197</v>
      </c>
      <c r="E385" s="138" t="s">
        <v>573</v>
      </c>
      <c r="F385" s="139" t="s">
        <v>574</v>
      </c>
      <c r="G385" s="140" t="s">
        <v>232</v>
      </c>
      <c r="H385" s="141">
        <v>803.853</v>
      </c>
      <c r="I385" s="142"/>
      <c r="J385" s="143">
        <f>ROUND(I385*H385,2)</f>
        <v>0</v>
      </c>
      <c r="K385" s="144"/>
      <c r="L385" s="31"/>
      <c r="M385" s="145" t="s">
        <v>1</v>
      </c>
      <c r="N385" s="146" t="s">
        <v>37</v>
      </c>
      <c r="P385" s="147">
        <f>O385*H385</f>
        <v>0</v>
      </c>
      <c r="Q385" s="147">
        <v>0</v>
      </c>
      <c r="R385" s="147">
        <f>Q385*H385</f>
        <v>0</v>
      </c>
      <c r="S385" s="147">
        <v>0</v>
      </c>
      <c r="T385" s="148">
        <f>S385*H385</f>
        <v>0</v>
      </c>
      <c r="AR385" s="149" t="s">
        <v>201</v>
      </c>
      <c r="AT385" s="149" t="s">
        <v>197</v>
      </c>
      <c r="AU385" s="149" t="s">
        <v>81</v>
      </c>
      <c r="AY385" s="16" t="s">
        <v>195</v>
      </c>
      <c r="BE385" s="150">
        <f>IF(N385="základní",J385,0)</f>
        <v>0</v>
      </c>
      <c r="BF385" s="150">
        <f>IF(N385="snížená",J385,0)</f>
        <v>0</v>
      </c>
      <c r="BG385" s="150">
        <f>IF(N385="zákl. přenesená",J385,0)</f>
        <v>0</v>
      </c>
      <c r="BH385" s="150">
        <f>IF(N385="sníž. přenesená",J385,0)</f>
        <v>0</v>
      </c>
      <c r="BI385" s="150">
        <f>IF(N385="nulová",J385,0)</f>
        <v>0</v>
      </c>
      <c r="BJ385" s="16" t="s">
        <v>79</v>
      </c>
      <c r="BK385" s="150">
        <f>ROUND(I385*H385,2)</f>
        <v>0</v>
      </c>
      <c r="BL385" s="16" t="s">
        <v>201</v>
      </c>
      <c r="BM385" s="149" t="s">
        <v>575</v>
      </c>
    </row>
    <row r="386" spans="2:63" s="11" customFormat="1" ht="25.9" customHeight="1">
      <c r="B386" s="124"/>
      <c r="D386" s="125" t="s">
        <v>71</v>
      </c>
      <c r="E386" s="126" t="s">
        <v>576</v>
      </c>
      <c r="F386" s="126" t="s">
        <v>577</v>
      </c>
      <c r="I386" s="127"/>
      <c r="J386" s="128">
        <f>BK386</f>
        <v>0</v>
      </c>
      <c r="L386" s="124"/>
      <c r="M386" s="129"/>
      <c r="P386" s="130">
        <f>P387+P402+P431+P464+P494+P500+P549+P579+P605+P617+P626</f>
        <v>0</v>
      </c>
      <c r="R386" s="130">
        <f>R387+R402+R431+R464+R494+R500+R549+R579+R605+R617+R626</f>
        <v>17.92084231</v>
      </c>
      <c r="T386" s="131">
        <f>T387+T402+T431+T464+T494+T500+T549+T579+T605+T617+T626</f>
        <v>0</v>
      </c>
      <c r="AR386" s="125" t="s">
        <v>81</v>
      </c>
      <c r="AT386" s="132" t="s">
        <v>71</v>
      </c>
      <c r="AU386" s="132" t="s">
        <v>72</v>
      </c>
      <c r="AY386" s="125" t="s">
        <v>195</v>
      </c>
      <c r="BK386" s="133">
        <f>BK387+BK402+BK431+BK464+BK494+BK500+BK549+BK579+BK605+BK617+BK626</f>
        <v>0</v>
      </c>
    </row>
    <row r="387" spans="2:63" s="11" customFormat="1" ht="22.9" customHeight="1">
      <c r="B387" s="124"/>
      <c r="D387" s="125" t="s">
        <v>71</v>
      </c>
      <c r="E387" s="134" t="s">
        <v>578</v>
      </c>
      <c r="F387" s="134" t="s">
        <v>579</v>
      </c>
      <c r="I387" s="127"/>
      <c r="J387" s="135">
        <f>BK387</f>
        <v>0</v>
      </c>
      <c r="L387" s="124"/>
      <c r="M387" s="129"/>
      <c r="P387" s="130">
        <f>SUM(P388:P401)</f>
        <v>0</v>
      </c>
      <c r="R387" s="130">
        <f>SUM(R388:R401)</f>
        <v>0.3509372</v>
      </c>
      <c r="T387" s="131">
        <f>SUM(T388:T401)</f>
        <v>0</v>
      </c>
      <c r="AR387" s="125" t="s">
        <v>81</v>
      </c>
      <c r="AT387" s="132" t="s">
        <v>71</v>
      </c>
      <c r="AU387" s="132" t="s">
        <v>79</v>
      </c>
      <c r="AY387" s="125" t="s">
        <v>195</v>
      </c>
      <c r="BK387" s="133">
        <f>SUM(BK388:BK401)</f>
        <v>0</v>
      </c>
    </row>
    <row r="388" spans="2:65" s="1" customFormat="1" ht="24.2" customHeight="1">
      <c r="B388" s="136"/>
      <c r="C388" s="137" t="s">
        <v>580</v>
      </c>
      <c r="D388" s="137" t="s">
        <v>197</v>
      </c>
      <c r="E388" s="138" t="s">
        <v>581</v>
      </c>
      <c r="F388" s="139" t="s">
        <v>582</v>
      </c>
      <c r="G388" s="140" t="s">
        <v>288</v>
      </c>
      <c r="H388" s="141">
        <v>226.2</v>
      </c>
      <c r="I388" s="142"/>
      <c r="J388" s="143">
        <f>ROUND(I388*H388,2)</f>
        <v>0</v>
      </c>
      <c r="K388" s="144"/>
      <c r="L388" s="31"/>
      <c r="M388" s="145" t="s">
        <v>1</v>
      </c>
      <c r="N388" s="146" t="s">
        <v>37</v>
      </c>
      <c r="P388" s="147">
        <f>O388*H388</f>
        <v>0</v>
      </c>
      <c r="Q388" s="147">
        <v>0</v>
      </c>
      <c r="R388" s="147">
        <f>Q388*H388</f>
        <v>0</v>
      </c>
      <c r="S388" s="147">
        <v>0</v>
      </c>
      <c r="T388" s="148">
        <f>S388*H388</f>
        <v>0</v>
      </c>
      <c r="AR388" s="149" t="s">
        <v>291</v>
      </c>
      <c r="AT388" s="149" t="s">
        <v>197</v>
      </c>
      <c r="AU388" s="149" t="s">
        <v>81</v>
      </c>
      <c r="AY388" s="16" t="s">
        <v>195</v>
      </c>
      <c r="BE388" s="150">
        <f>IF(N388="základní",J388,0)</f>
        <v>0</v>
      </c>
      <c r="BF388" s="150">
        <f>IF(N388="snížená",J388,0)</f>
        <v>0</v>
      </c>
      <c r="BG388" s="150">
        <f>IF(N388="zákl. přenesená",J388,0)</f>
        <v>0</v>
      </c>
      <c r="BH388" s="150">
        <f>IF(N388="sníž. přenesená",J388,0)</f>
        <v>0</v>
      </c>
      <c r="BI388" s="150">
        <f>IF(N388="nulová",J388,0)</f>
        <v>0</v>
      </c>
      <c r="BJ388" s="16" t="s">
        <v>79</v>
      </c>
      <c r="BK388" s="150">
        <f>ROUND(I388*H388,2)</f>
        <v>0</v>
      </c>
      <c r="BL388" s="16" t="s">
        <v>291</v>
      </c>
      <c r="BM388" s="149" t="s">
        <v>583</v>
      </c>
    </row>
    <row r="389" spans="2:51" s="14" customFormat="1" ht="12">
      <c r="B389" s="166"/>
      <c r="D389" s="152" t="s">
        <v>203</v>
      </c>
      <c r="E389" s="167" t="s">
        <v>1</v>
      </c>
      <c r="F389" s="168" t="s">
        <v>584</v>
      </c>
      <c r="H389" s="167" t="s">
        <v>1</v>
      </c>
      <c r="I389" s="169"/>
      <c r="L389" s="166"/>
      <c r="M389" s="170"/>
      <c r="T389" s="171"/>
      <c r="AT389" s="167" t="s">
        <v>203</v>
      </c>
      <c r="AU389" s="167" t="s">
        <v>81</v>
      </c>
      <c r="AV389" s="14" t="s">
        <v>79</v>
      </c>
      <c r="AW389" s="14" t="s">
        <v>29</v>
      </c>
      <c r="AX389" s="14" t="s">
        <v>72</v>
      </c>
      <c r="AY389" s="167" t="s">
        <v>195</v>
      </c>
    </row>
    <row r="390" spans="2:51" s="12" customFormat="1" ht="12">
      <c r="B390" s="151"/>
      <c r="D390" s="152" t="s">
        <v>203</v>
      </c>
      <c r="E390" s="153" t="s">
        <v>1</v>
      </c>
      <c r="F390" s="154" t="s">
        <v>585</v>
      </c>
      <c r="H390" s="155">
        <v>226.2</v>
      </c>
      <c r="I390" s="156"/>
      <c r="L390" s="151"/>
      <c r="M390" s="157"/>
      <c r="T390" s="158"/>
      <c r="AT390" s="153" t="s">
        <v>203</v>
      </c>
      <c r="AU390" s="153" t="s">
        <v>81</v>
      </c>
      <c r="AV390" s="12" t="s">
        <v>81</v>
      </c>
      <c r="AW390" s="12" t="s">
        <v>29</v>
      </c>
      <c r="AX390" s="12" t="s">
        <v>72</v>
      </c>
      <c r="AY390" s="153" t="s">
        <v>195</v>
      </c>
    </row>
    <row r="391" spans="2:51" s="13" customFormat="1" ht="12">
      <c r="B391" s="159"/>
      <c r="D391" s="152" t="s">
        <v>203</v>
      </c>
      <c r="E391" s="160" t="s">
        <v>1</v>
      </c>
      <c r="F391" s="161" t="s">
        <v>205</v>
      </c>
      <c r="H391" s="162">
        <v>226.2</v>
      </c>
      <c r="I391" s="163"/>
      <c r="L391" s="159"/>
      <c r="M391" s="164"/>
      <c r="T391" s="165"/>
      <c r="AT391" s="160" t="s">
        <v>203</v>
      </c>
      <c r="AU391" s="160" t="s">
        <v>81</v>
      </c>
      <c r="AV391" s="13" t="s">
        <v>201</v>
      </c>
      <c r="AW391" s="13" t="s">
        <v>29</v>
      </c>
      <c r="AX391" s="13" t="s">
        <v>79</v>
      </c>
      <c r="AY391" s="160" t="s">
        <v>195</v>
      </c>
    </row>
    <row r="392" spans="2:65" s="1" customFormat="1" ht="16.5" customHeight="1">
      <c r="B392" s="136"/>
      <c r="C392" s="172" t="s">
        <v>586</v>
      </c>
      <c r="D392" s="172" t="s">
        <v>229</v>
      </c>
      <c r="E392" s="173" t="s">
        <v>587</v>
      </c>
      <c r="F392" s="174" t="s">
        <v>588</v>
      </c>
      <c r="G392" s="175" t="s">
        <v>232</v>
      </c>
      <c r="H392" s="176">
        <v>0.226</v>
      </c>
      <c r="I392" s="177"/>
      <c r="J392" s="178">
        <f>ROUND(I392*H392,2)</f>
        <v>0</v>
      </c>
      <c r="K392" s="179"/>
      <c r="L392" s="180"/>
      <c r="M392" s="181" t="s">
        <v>1</v>
      </c>
      <c r="N392" s="182" t="s">
        <v>37</v>
      </c>
      <c r="P392" s="147">
        <f>O392*H392</f>
        <v>0</v>
      </c>
      <c r="Q392" s="147">
        <v>1</v>
      </c>
      <c r="R392" s="147">
        <f>Q392*H392</f>
        <v>0.226</v>
      </c>
      <c r="S392" s="147">
        <v>0</v>
      </c>
      <c r="T392" s="148">
        <f>S392*H392</f>
        <v>0</v>
      </c>
      <c r="AR392" s="149" t="s">
        <v>373</v>
      </c>
      <c r="AT392" s="149" t="s">
        <v>229</v>
      </c>
      <c r="AU392" s="149" t="s">
        <v>81</v>
      </c>
      <c r="AY392" s="16" t="s">
        <v>195</v>
      </c>
      <c r="BE392" s="150">
        <f>IF(N392="základní",J392,0)</f>
        <v>0</v>
      </c>
      <c r="BF392" s="150">
        <f>IF(N392="snížená",J392,0)</f>
        <v>0</v>
      </c>
      <c r="BG392" s="150">
        <f>IF(N392="zákl. přenesená",J392,0)</f>
        <v>0</v>
      </c>
      <c r="BH392" s="150">
        <f>IF(N392="sníž. přenesená",J392,0)</f>
        <v>0</v>
      </c>
      <c r="BI392" s="150">
        <f>IF(N392="nulová",J392,0)</f>
        <v>0</v>
      </c>
      <c r="BJ392" s="16" t="s">
        <v>79</v>
      </c>
      <c r="BK392" s="150">
        <f>ROUND(I392*H392,2)</f>
        <v>0</v>
      </c>
      <c r="BL392" s="16" t="s">
        <v>291</v>
      </c>
      <c r="BM392" s="149" t="s">
        <v>589</v>
      </c>
    </row>
    <row r="393" spans="2:51" s="12" customFormat="1" ht="12">
      <c r="B393" s="151"/>
      <c r="D393" s="152" t="s">
        <v>203</v>
      </c>
      <c r="F393" s="154" t="s">
        <v>590</v>
      </c>
      <c r="H393" s="155">
        <v>0.226</v>
      </c>
      <c r="I393" s="156"/>
      <c r="L393" s="151"/>
      <c r="M393" s="157"/>
      <c r="T393" s="158"/>
      <c r="AT393" s="153" t="s">
        <v>203</v>
      </c>
      <c r="AU393" s="153" t="s">
        <v>81</v>
      </c>
      <c r="AV393" s="12" t="s">
        <v>81</v>
      </c>
      <c r="AW393" s="12" t="s">
        <v>3</v>
      </c>
      <c r="AX393" s="12" t="s">
        <v>79</v>
      </c>
      <c r="AY393" s="153" t="s">
        <v>195</v>
      </c>
    </row>
    <row r="394" spans="2:65" s="1" customFormat="1" ht="24.2" customHeight="1">
      <c r="B394" s="136"/>
      <c r="C394" s="137" t="s">
        <v>591</v>
      </c>
      <c r="D394" s="137" t="s">
        <v>197</v>
      </c>
      <c r="E394" s="138" t="s">
        <v>592</v>
      </c>
      <c r="F394" s="139" t="s">
        <v>593</v>
      </c>
      <c r="G394" s="140" t="s">
        <v>288</v>
      </c>
      <c r="H394" s="141">
        <v>46.273</v>
      </c>
      <c r="I394" s="142"/>
      <c r="J394" s="143">
        <f>ROUND(I394*H394,2)</f>
        <v>0</v>
      </c>
      <c r="K394" s="144"/>
      <c r="L394" s="31"/>
      <c r="M394" s="145" t="s">
        <v>1</v>
      </c>
      <c r="N394" s="146" t="s">
        <v>37</v>
      </c>
      <c r="P394" s="147">
        <f>O394*H394</f>
        <v>0</v>
      </c>
      <c r="Q394" s="147">
        <v>0.0004</v>
      </c>
      <c r="R394" s="147">
        <f>Q394*H394</f>
        <v>0.018509200000000003</v>
      </c>
      <c r="S394" s="147">
        <v>0</v>
      </c>
      <c r="T394" s="148">
        <f>S394*H394</f>
        <v>0</v>
      </c>
      <c r="AR394" s="149" t="s">
        <v>291</v>
      </c>
      <c r="AT394" s="149" t="s">
        <v>197</v>
      </c>
      <c r="AU394" s="149" t="s">
        <v>81</v>
      </c>
      <c r="AY394" s="16" t="s">
        <v>195</v>
      </c>
      <c r="BE394" s="150">
        <f>IF(N394="základní",J394,0)</f>
        <v>0</v>
      </c>
      <c r="BF394" s="150">
        <f>IF(N394="snížená",J394,0)</f>
        <v>0</v>
      </c>
      <c r="BG394" s="150">
        <f>IF(N394="zákl. přenesená",J394,0)</f>
        <v>0</v>
      </c>
      <c r="BH394" s="150">
        <f>IF(N394="sníž. přenesená",J394,0)</f>
        <v>0</v>
      </c>
      <c r="BI394" s="150">
        <f>IF(N394="nulová",J394,0)</f>
        <v>0</v>
      </c>
      <c r="BJ394" s="16" t="s">
        <v>79</v>
      </c>
      <c r="BK394" s="150">
        <f>ROUND(I394*H394,2)</f>
        <v>0</v>
      </c>
      <c r="BL394" s="16" t="s">
        <v>291</v>
      </c>
      <c r="BM394" s="149" t="s">
        <v>594</v>
      </c>
    </row>
    <row r="395" spans="2:51" s="14" customFormat="1" ht="12">
      <c r="B395" s="166"/>
      <c r="D395" s="152" t="s">
        <v>203</v>
      </c>
      <c r="E395" s="167" t="s">
        <v>1</v>
      </c>
      <c r="F395" s="168" t="s">
        <v>595</v>
      </c>
      <c r="H395" s="167" t="s">
        <v>1</v>
      </c>
      <c r="I395" s="169"/>
      <c r="L395" s="166"/>
      <c r="M395" s="170"/>
      <c r="T395" s="171"/>
      <c r="AT395" s="167" t="s">
        <v>203</v>
      </c>
      <c r="AU395" s="167" t="s">
        <v>81</v>
      </c>
      <c r="AV395" s="14" t="s">
        <v>79</v>
      </c>
      <c r="AW395" s="14" t="s">
        <v>29</v>
      </c>
      <c r="AX395" s="14" t="s">
        <v>72</v>
      </c>
      <c r="AY395" s="167" t="s">
        <v>195</v>
      </c>
    </row>
    <row r="396" spans="2:51" s="12" customFormat="1" ht="12">
      <c r="B396" s="151"/>
      <c r="D396" s="152" t="s">
        <v>203</v>
      </c>
      <c r="E396" s="153" t="s">
        <v>1</v>
      </c>
      <c r="F396" s="154" t="s">
        <v>596</v>
      </c>
      <c r="H396" s="155">
        <v>46.273</v>
      </c>
      <c r="I396" s="156"/>
      <c r="L396" s="151"/>
      <c r="M396" s="157"/>
      <c r="T396" s="158"/>
      <c r="AT396" s="153" t="s">
        <v>203</v>
      </c>
      <c r="AU396" s="153" t="s">
        <v>81</v>
      </c>
      <c r="AV396" s="12" t="s">
        <v>81</v>
      </c>
      <c r="AW396" s="12" t="s">
        <v>29</v>
      </c>
      <c r="AX396" s="12" t="s">
        <v>72</v>
      </c>
      <c r="AY396" s="153" t="s">
        <v>195</v>
      </c>
    </row>
    <row r="397" spans="2:51" s="13" customFormat="1" ht="12">
      <c r="B397" s="159"/>
      <c r="D397" s="152" t="s">
        <v>203</v>
      </c>
      <c r="E397" s="160" t="s">
        <v>1</v>
      </c>
      <c r="F397" s="161" t="s">
        <v>205</v>
      </c>
      <c r="H397" s="162">
        <v>46.273</v>
      </c>
      <c r="I397" s="163"/>
      <c r="L397" s="159"/>
      <c r="M397" s="164"/>
      <c r="T397" s="165"/>
      <c r="AT397" s="160" t="s">
        <v>203</v>
      </c>
      <c r="AU397" s="160" t="s">
        <v>81</v>
      </c>
      <c r="AV397" s="13" t="s">
        <v>201</v>
      </c>
      <c r="AW397" s="13" t="s">
        <v>29</v>
      </c>
      <c r="AX397" s="13" t="s">
        <v>79</v>
      </c>
      <c r="AY397" s="160" t="s">
        <v>195</v>
      </c>
    </row>
    <row r="398" spans="2:65" s="1" customFormat="1" ht="16.5" customHeight="1">
      <c r="B398" s="136"/>
      <c r="C398" s="172" t="s">
        <v>597</v>
      </c>
      <c r="D398" s="172" t="s">
        <v>229</v>
      </c>
      <c r="E398" s="173" t="s">
        <v>598</v>
      </c>
      <c r="F398" s="174" t="s">
        <v>599</v>
      </c>
      <c r="G398" s="175" t="s">
        <v>288</v>
      </c>
      <c r="H398" s="176">
        <v>53.214</v>
      </c>
      <c r="I398" s="177"/>
      <c r="J398" s="178">
        <f>ROUND(I398*H398,2)</f>
        <v>0</v>
      </c>
      <c r="K398" s="179"/>
      <c r="L398" s="180"/>
      <c r="M398" s="181" t="s">
        <v>1</v>
      </c>
      <c r="N398" s="182" t="s">
        <v>37</v>
      </c>
      <c r="P398" s="147">
        <f>O398*H398</f>
        <v>0</v>
      </c>
      <c r="Q398" s="147">
        <v>0.002</v>
      </c>
      <c r="R398" s="147">
        <f>Q398*H398</f>
        <v>0.106428</v>
      </c>
      <c r="S398" s="147">
        <v>0</v>
      </c>
      <c r="T398" s="148">
        <f>S398*H398</f>
        <v>0</v>
      </c>
      <c r="AR398" s="149" t="s">
        <v>373</v>
      </c>
      <c r="AT398" s="149" t="s">
        <v>229</v>
      </c>
      <c r="AU398" s="149" t="s">
        <v>81</v>
      </c>
      <c r="AY398" s="16" t="s">
        <v>195</v>
      </c>
      <c r="BE398" s="150">
        <f>IF(N398="základní",J398,0)</f>
        <v>0</v>
      </c>
      <c r="BF398" s="150">
        <f>IF(N398="snížená",J398,0)</f>
        <v>0</v>
      </c>
      <c r="BG398" s="150">
        <f>IF(N398="zákl. přenesená",J398,0)</f>
        <v>0</v>
      </c>
      <c r="BH398" s="150">
        <f>IF(N398="sníž. přenesená",J398,0)</f>
        <v>0</v>
      </c>
      <c r="BI398" s="150">
        <f>IF(N398="nulová",J398,0)</f>
        <v>0</v>
      </c>
      <c r="BJ398" s="16" t="s">
        <v>79</v>
      </c>
      <c r="BK398" s="150">
        <f>ROUND(I398*H398,2)</f>
        <v>0</v>
      </c>
      <c r="BL398" s="16" t="s">
        <v>291</v>
      </c>
      <c r="BM398" s="149" t="s">
        <v>600</v>
      </c>
    </row>
    <row r="399" spans="2:51" s="12" customFormat="1" ht="12">
      <c r="B399" s="151"/>
      <c r="D399" s="152" t="s">
        <v>203</v>
      </c>
      <c r="F399" s="154" t="s">
        <v>601</v>
      </c>
      <c r="H399" s="155">
        <v>53.214</v>
      </c>
      <c r="I399" s="156"/>
      <c r="L399" s="151"/>
      <c r="M399" s="157"/>
      <c r="T399" s="158"/>
      <c r="AT399" s="153" t="s">
        <v>203</v>
      </c>
      <c r="AU399" s="153" t="s">
        <v>81</v>
      </c>
      <c r="AV399" s="12" t="s">
        <v>81</v>
      </c>
      <c r="AW399" s="12" t="s">
        <v>3</v>
      </c>
      <c r="AX399" s="12" t="s">
        <v>79</v>
      </c>
      <c r="AY399" s="153" t="s">
        <v>195</v>
      </c>
    </row>
    <row r="400" spans="2:65" s="1" customFormat="1" ht="24.2" customHeight="1">
      <c r="B400" s="136"/>
      <c r="C400" s="137" t="s">
        <v>602</v>
      </c>
      <c r="D400" s="137" t="s">
        <v>197</v>
      </c>
      <c r="E400" s="138" t="s">
        <v>603</v>
      </c>
      <c r="F400" s="139" t="s">
        <v>604</v>
      </c>
      <c r="G400" s="140" t="s">
        <v>605</v>
      </c>
      <c r="H400" s="183"/>
      <c r="I400" s="142"/>
      <c r="J400" s="143">
        <f>ROUND(I400*H400,2)</f>
        <v>0</v>
      </c>
      <c r="K400" s="144"/>
      <c r="L400" s="31"/>
      <c r="M400" s="145" t="s">
        <v>1</v>
      </c>
      <c r="N400" s="146" t="s">
        <v>37</v>
      </c>
      <c r="P400" s="147">
        <f>O400*H400</f>
        <v>0</v>
      </c>
      <c r="Q400" s="147">
        <v>0</v>
      </c>
      <c r="R400" s="147">
        <f>Q400*H400</f>
        <v>0</v>
      </c>
      <c r="S400" s="147">
        <v>0</v>
      </c>
      <c r="T400" s="148">
        <f>S400*H400</f>
        <v>0</v>
      </c>
      <c r="AR400" s="149" t="s">
        <v>291</v>
      </c>
      <c r="AT400" s="149" t="s">
        <v>197</v>
      </c>
      <c r="AU400" s="149" t="s">
        <v>81</v>
      </c>
      <c r="AY400" s="16" t="s">
        <v>195</v>
      </c>
      <c r="BE400" s="150">
        <f>IF(N400="základní",J400,0)</f>
        <v>0</v>
      </c>
      <c r="BF400" s="150">
        <f>IF(N400="snížená",J400,0)</f>
        <v>0</v>
      </c>
      <c r="BG400" s="150">
        <f>IF(N400="zákl. přenesená",J400,0)</f>
        <v>0</v>
      </c>
      <c r="BH400" s="150">
        <f>IF(N400="sníž. přenesená",J400,0)</f>
        <v>0</v>
      </c>
      <c r="BI400" s="150">
        <f>IF(N400="nulová",J400,0)</f>
        <v>0</v>
      </c>
      <c r="BJ400" s="16" t="s">
        <v>79</v>
      </c>
      <c r="BK400" s="150">
        <f>ROUND(I400*H400,2)</f>
        <v>0</v>
      </c>
      <c r="BL400" s="16" t="s">
        <v>291</v>
      </c>
      <c r="BM400" s="149" t="s">
        <v>606</v>
      </c>
    </row>
    <row r="401" spans="2:65" s="1" customFormat="1" ht="24.2" customHeight="1">
      <c r="B401" s="136"/>
      <c r="C401" s="137" t="s">
        <v>607</v>
      </c>
      <c r="D401" s="137" t="s">
        <v>197</v>
      </c>
      <c r="E401" s="138" t="s">
        <v>608</v>
      </c>
      <c r="F401" s="139" t="s">
        <v>609</v>
      </c>
      <c r="G401" s="140" t="s">
        <v>605</v>
      </c>
      <c r="H401" s="183"/>
      <c r="I401" s="142"/>
      <c r="J401" s="143">
        <f>ROUND(I401*H401,2)</f>
        <v>0</v>
      </c>
      <c r="K401" s="144"/>
      <c r="L401" s="31"/>
      <c r="M401" s="145" t="s">
        <v>1</v>
      </c>
      <c r="N401" s="146" t="s">
        <v>37</v>
      </c>
      <c r="P401" s="147">
        <f>O401*H401</f>
        <v>0</v>
      </c>
      <c r="Q401" s="147">
        <v>0</v>
      </c>
      <c r="R401" s="147">
        <f>Q401*H401</f>
        <v>0</v>
      </c>
      <c r="S401" s="147">
        <v>0</v>
      </c>
      <c r="T401" s="148">
        <f>S401*H401</f>
        <v>0</v>
      </c>
      <c r="AR401" s="149" t="s">
        <v>291</v>
      </c>
      <c r="AT401" s="149" t="s">
        <v>197</v>
      </c>
      <c r="AU401" s="149" t="s">
        <v>81</v>
      </c>
      <c r="AY401" s="16" t="s">
        <v>195</v>
      </c>
      <c r="BE401" s="150">
        <f>IF(N401="základní",J401,0)</f>
        <v>0</v>
      </c>
      <c r="BF401" s="150">
        <f>IF(N401="snížená",J401,0)</f>
        <v>0</v>
      </c>
      <c r="BG401" s="150">
        <f>IF(N401="zákl. přenesená",J401,0)</f>
        <v>0</v>
      </c>
      <c r="BH401" s="150">
        <f>IF(N401="sníž. přenesená",J401,0)</f>
        <v>0</v>
      </c>
      <c r="BI401" s="150">
        <f>IF(N401="nulová",J401,0)</f>
        <v>0</v>
      </c>
      <c r="BJ401" s="16" t="s">
        <v>79</v>
      </c>
      <c r="BK401" s="150">
        <f>ROUND(I401*H401,2)</f>
        <v>0</v>
      </c>
      <c r="BL401" s="16" t="s">
        <v>291</v>
      </c>
      <c r="BM401" s="149" t="s">
        <v>610</v>
      </c>
    </row>
    <row r="402" spans="2:63" s="11" customFormat="1" ht="22.9" customHeight="1">
      <c r="B402" s="124"/>
      <c r="D402" s="125" t="s">
        <v>71</v>
      </c>
      <c r="E402" s="134" t="s">
        <v>611</v>
      </c>
      <c r="F402" s="134" t="s">
        <v>612</v>
      </c>
      <c r="I402" s="127"/>
      <c r="J402" s="135">
        <f>BK402</f>
        <v>0</v>
      </c>
      <c r="L402" s="124"/>
      <c r="M402" s="129"/>
      <c r="P402" s="130">
        <f>SUM(P403:P430)</f>
        <v>0</v>
      </c>
      <c r="R402" s="130">
        <f>SUM(R403:R430)</f>
        <v>1.83640844</v>
      </c>
      <c r="T402" s="131">
        <f>SUM(T403:T430)</f>
        <v>0</v>
      </c>
      <c r="AR402" s="125" t="s">
        <v>81</v>
      </c>
      <c r="AT402" s="132" t="s">
        <v>71</v>
      </c>
      <c r="AU402" s="132" t="s">
        <v>79</v>
      </c>
      <c r="AY402" s="125" t="s">
        <v>195</v>
      </c>
      <c r="BK402" s="133">
        <f>SUM(BK403:BK430)</f>
        <v>0</v>
      </c>
    </row>
    <row r="403" spans="2:65" s="1" customFormat="1" ht="24.2" customHeight="1">
      <c r="B403" s="136"/>
      <c r="C403" s="137" t="s">
        <v>613</v>
      </c>
      <c r="D403" s="137" t="s">
        <v>197</v>
      </c>
      <c r="E403" s="138" t="s">
        <v>614</v>
      </c>
      <c r="F403" s="139" t="s">
        <v>615</v>
      </c>
      <c r="G403" s="140" t="s">
        <v>288</v>
      </c>
      <c r="H403" s="141">
        <v>118.44</v>
      </c>
      <c r="I403" s="142"/>
      <c r="J403" s="143">
        <f>ROUND(I403*H403,2)</f>
        <v>0</v>
      </c>
      <c r="K403" s="144"/>
      <c r="L403" s="31"/>
      <c r="M403" s="145" t="s">
        <v>1</v>
      </c>
      <c r="N403" s="146" t="s">
        <v>37</v>
      </c>
      <c r="P403" s="147">
        <f>O403*H403</f>
        <v>0</v>
      </c>
      <c r="Q403" s="147">
        <v>0</v>
      </c>
      <c r="R403" s="147">
        <f>Q403*H403</f>
        <v>0</v>
      </c>
      <c r="S403" s="147">
        <v>0</v>
      </c>
      <c r="T403" s="148">
        <f>S403*H403</f>
        <v>0</v>
      </c>
      <c r="AR403" s="149" t="s">
        <v>291</v>
      </c>
      <c r="AT403" s="149" t="s">
        <v>197</v>
      </c>
      <c r="AU403" s="149" t="s">
        <v>81</v>
      </c>
      <c r="AY403" s="16" t="s">
        <v>195</v>
      </c>
      <c r="BE403" s="150">
        <f>IF(N403="základní",J403,0)</f>
        <v>0</v>
      </c>
      <c r="BF403" s="150">
        <f>IF(N403="snížená",J403,0)</f>
        <v>0</v>
      </c>
      <c r="BG403" s="150">
        <f>IF(N403="zákl. přenesená",J403,0)</f>
        <v>0</v>
      </c>
      <c r="BH403" s="150">
        <f>IF(N403="sníž. přenesená",J403,0)</f>
        <v>0</v>
      </c>
      <c r="BI403" s="150">
        <f>IF(N403="nulová",J403,0)</f>
        <v>0</v>
      </c>
      <c r="BJ403" s="16" t="s">
        <v>79</v>
      </c>
      <c r="BK403" s="150">
        <f>ROUND(I403*H403,2)</f>
        <v>0</v>
      </c>
      <c r="BL403" s="16" t="s">
        <v>291</v>
      </c>
      <c r="BM403" s="149" t="s">
        <v>616</v>
      </c>
    </row>
    <row r="404" spans="2:51" s="12" customFormat="1" ht="12">
      <c r="B404" s="151"/>
      <c r="D404" s="152" t="s">
        <v>203</v>
      </c>
      <c r="E404" s="153" t="s">
        <v>1</v>
      </c>
      <c r="F404" s="154" t="s">
        <v>617</v>
      </c>
      <c r="H404" s="155">
        <v>118.44</v>
      </c>
      <c r="I404" s="156"/>
      <c r="L404" s="151"/>
      <c r="M404" s="157"/>
      <c r="T404" s="158"/>
      <c r="AT404" s="153" t="s">
        <v>203</v>
      </c>
      <c r="AU404" s="153" t="s">
        <v>81</v>
      </c>
      <c r="AV404" s="12" t="s">
        <v>81</v>
      </c>
      <c r="AW404" s="12" t="s">
        <v>29</v>
      </c>
      <c r="AX404" s="12" t="s">
        <v>72</v>
      </c>
      <c r="AY404" s="153" t="s">
        <v>195</v>
      </c>
    </row>
    <row r="405" spans="2:51" s="13" customFormat="1" ht="12">
      <c r="B405" s="159"/>
      <c r="D405" s="152" t="s">
        <v>203</v>
      </c>
      <c r="E405" s="160" t="s">
        <v>1</v>
      </c>
      <c r="F405" s="161" t="s">
        <v>205</v>
      </c>
      <c r="H405" s="162">
        <v>118.44</v>
      </c>
      <c r="I405" s="163"/>
      <c r="L405" s="159"/>
      <c r="M405" s="164"/>
      <c r="T405" s="165"/>
      <c r="AT405" s="160" t="s">
        <v>203</v>
      </c>
      <c r="AU405" s="160" t="s">
        <v>81</v>
      </c>
      <c r="AV405" s="13" t="s">
        <v>201</v>
      </c>
      <c r="AW405" s="13" t="s">
        <v>29</v>
      </c>
      <c r="AX405" s="13" t="s">
        <v>79</v>
      </c>
      <c r="AY405" s="160" t="s">
        <v>195</v>
      </c>
    </row>
    <row r="406" spans="2:65" s="1" customFormat="1" ht="16.5" customHeight="1">
      <c r="B406" s="136"/>
      <c r="C406" s="172" t="s">
        <v>618</v>
      </c>
      <c r="D406" s="172" t="s">
        <v>229</v>
      </c>
      <c r="E406" s="173" t="s">
        <v>619</v>
      </c>
      <c r="F406" s="174" t="s">
        <v>620</v>
      </c>
      <c r="G406" s="175" t="s">
        <v>288</v>
      </c>
      <c r="H406" s="176">
        <v>120.809</v>
      </c>
      <c r="I406" s="177"/>
      <c r="J406" s="178">
        <f>ROUND(I406*H406,2)</f>
        <v>0</v>
      </c>
      <c r="K406" s="179"/>
      <c r="L406" s="180"/>
      <c r="M406" s="181" t="s">
        <v>1</v>
      </c>
      <c r="N406" s="182" t="s">
        <v>37</v>
      </c>
      <c r="P406" s="147">
        <f>O406*H406</f>
        <v>0</v>
      </c>
      <c r="Q406" s="147">
        <v>0.0035</v>
      </c>
      <c r="R406" s="147">
        <f>Q406*H406</f>
        <v>0.4228315</v>
      </c>
      <c r="S406" s="147">
        <v>0</v>
      </c>
      <c r="T406" s="148">
        <f>S406*H406</f>
        <v>0</v>
      </c>
      <c r="AR406" s="149" t="s">
        <v>373</v>
      </c>
      <c r="AT406" s="149" t="s">
        <v>229</v>
      </c>
      <c r="AU406" s="149" t="s">
        <v>81</v>
      </c>
      <c r="AY406" s="16" t="s">
        <v>195</v>
      </c>
      <c r="BE406" s="150">
        <f>IF(N406="základní",J406,0)</f>
        <v>0</v>
      </c>
      <c r="BF406" s="150">
        <f>IF(N406="snížená",J406,0)</f>
        <v>0</v>
      </c>
      <c r="BG406" s="150">
        <f>IF(N406="zákl. přenesená",J406,0)</f>
        <v>0</v>
      </c>
      <c r="BH406" s="150">
        <f>IF(N406="sníž. přenesená",J406,0)</f>
        <v>0</v>
      </c>
      <c r="BI406" s="150">
        <f>IF(N406="nulová",J406,0)</f>
        <v>0</v>
      </c>
      <c r="BJ406" s="16" t="s">
        <v>79</v>
      </c>
      <c r="BK406" s="150">
        <f>ROUND(I406*H406,2)</f>
        <v>0</v>
      </c>
      <c r="BL406" s="16" t="s">
        <v>291</v>
      </c>
      <c r="BM406" s="149" t="s">
        <v>621</v>
      </c>
    </row>
    <row r="407" spans="2:51" s="12" customFormat="1" ht="12">
      <c r="B407" s="151"/>
      <c r="D407" s="152" t="s">
        <v>203</v>
      </c>
      <c r="F407" s="154" t="s">
        <v>622</v>
      </c>
      <c r="H407" s="155">
        <v>120.809</v>
      </c>
      <c r="I407" s="156"/>
      <c r="L407" s="151"/>
      <c r="M407" s="157"/>
      <c r="T407" s="158"/>
      <c r="AT407" s="153" t="s">
        <v>203</v>
      </c>
      <c r="AU407" s="153" t="s">
        <v>81</v>
      </c>
      <c r="AV407" s="12" t="s">
        <v>81</v>
      </c>
      <c r="AW407" s="12" t="s">
        <v>3</v>
      </c>
      <c r="AX407" s="12" t="s">
        <v>79</v>
      </c>
      <c r="AY407" s="153" t="s">
        <v>195</v>
      </c>
    </row>
    <row r="408" spans="2:65" s="1" customFormat="1" ht="24.2" customHeight="1">
      <c r="B408" s="136"/>
      <c r="C408" s="137" t="s">
        <v>623</v>
      </c>
      <c r="D408" s="137" t="s">
        <v>197</v>
      </c>
      <c r="E408" s="138" t="s">
        <v>624</v>
      </c>
      <c r="F408" s="139" t="s">
        <v>625</v>
      </c>
      <c r="G408" s="140" t="s">
        <v>288</v>
      </c>
      <c r="H408" s="141">
        <v>118.44</v>
      </c>
      <c r="I408" s="142"/>
      <c r="J408" s="143">
        <f>ROUND(I408*H408,2)</f>
        <v>0</v>
      </c>
      <c r="K408" s="144"/>
      <c r="L408" s="31"/>
      <c r="M408" s="145" t="s">
        <v>1</v>
      </c>
      <c r="N408" s="146" t="s">
        <v>37</v>
      </c>
      <c r="P408" s="147">
        <f>O408*H408</f>
        <v>0</v>
      </c>
      <c r="Q408" s="147">
        <v>3E-05</v>
      </c>
      <c r="R408" s="147">
        <f>Q408*H408</f>
        <v>0.0035532</v>
      </c>
      <c r="S408" s="147">
        <v>0</v>
      </c>
      <c r="T408" s="148">
        <f>S408*H408</f>
        <v>0</v>
      </c>
      <c r="AR408" s="149" t="s">
        <v>291</v>
      </c>
      <c r="AT408" s="149" t="s">
        <v>197</v>
      </c>
      <c r="AU408" s="149" t="s">
        <v>81</v>
      </c>
      <c r="AY408" s="16" t="s">
        <v>195</v>
      </c>
      <c r="BE408" s="150">
        <f>IF(N408="základní",J408,0)</f>
        <v>0</v>
      </c>
      <c r="BF408" s="150">
        <f>IF(N408="snížená",J408,0)</f>
        <v>0</v>
      </c>
      <c r="BG408" s="150">
        <f>IF(N408="zákl. přenesená",J408,0)</f>
        <v>0</v>
      </c>
      <c r="BH408" s="150">
        <f>IF(N408="sníž. přenesená",J408,0)</f>
        <v>0</v>
      </c>
      <c r="BI408" s="150">
        <f>IF(N408="nulová",J408,0)</f>
        <v>0</v>
      </c>
      <c r="BJ408" s="16" t="s">
        <v>79</v>
      </c>
      <c r="BK408" s="150">
        <f>ROUND(I408*H408,2)</f>
        <v>0</v>
      </c>
      <c r="BL408" s="16" t="s">
        <v>291</v>
      </c>
      <c r="BM408" s="149" t="s">
        <v>626</v>
      </c>
    </row>
    <row r="409" spans="2:51" s="12" customFormat="1" ht="12">
      <c r="B409" s="151"/>
      <c r="D409" s="152" t="s">
        <v>203</v>
      </c>
      <c r="E409" s="153" t="s">
        <v>1</v>
      </c>
      <c r="F409" s="154" t="s">
        <v>617</v>
      </c>
      <c r="H409" s="155">
        <v>118.44</v>
      </c>
      <c r="I409" s="156"/>
      <c r="L409" s="151"/>
      <c r="M409" s="157"/>
      <c r="T409" s="158"/>
      <c r="AT409" s="153" t="s">
        <v>203</v>
      </c>
      <c r="AU409" s="153" t="s">
        <v>81</v>
      </c>
      <c r="AV409" s="12" t="s">
        <v>81</v>
      </c>
      <c r="AW409" s="12" t="s">
        <v>29</v>
      </c>
      <c r="AX409" s="12" t="s">
        <v>72</v>
      </c>
      <c r="AY409" s="153" t="s">
        <v>195</v>
      </c>
    </row>
    <row r="410" spans="2:51" s="13" customFormat="1" ht="12">
      <c r="B410" s="159"/>
      <c r="D410" s="152" t="s">
        <v>203</v>
      </c>
      <c r="E410" s="160" t="s">
        <v>1</v>
      </c>
      <c r="F410" s="161" t="s">
        <v>205</v>
      </c>
      <c r="H410" s="162">
        <v>118.44</v>
      </c>
      <c r="I410" s="163"/>
      <c r="L410" s="159"/>
      <c r="M410" s="164"/>
      <c r="T410" s="165"/>
      <c r="AT410" s="160" t="s">
        <v>203</v>
      </c>
      <c r="AU410" s="160" t="s">
        <v>81</v>
      </c>
      <c r="AV410" s="13" t="s">
        <v>201</v>
      </c>
      <c r="AW410" s="13" t="s">
        <v>29</v>
      </c>
      <c r="AX410" s="13" t="s">
        <v>79</v>
      </c>
      <c r="AY410" s="160" t="s">
        <v>195</v>
      </c>
    </row>
    <row r="411" spans="2:65" s="1" customFormat="1" ht="16.5" customHeight="1">
      <c r="B411" s="136"/>
      <c r="C411" s="172" t="s">
        <v>627</v>
      </c>
      <c r="D411" s="172" t="s">
        <v>229</v>
      </c>
      <c r="E411" s="173" t="s">
        <v>628</v>
      </c>
      <c r="F411" s="174" t="s">
        <v>629</v>
      </c>
      <c r="G411" s="175" t="s">
        <v>288</v>
      </c>
      <c r="H411" s="176">
        <v>124.362</v>
      </c>
      <c r="I411" s="177"/>
      <c r="J411" s="178">
        <f>ROUND(I411*H411,2)</f>
        <v>0</v>
      </c>
      <c r="K411" s="179"/>
      <c r="L411" s="180"/>
      <c r="M411" s="181" t="s">
        <v>1</v>
      </c>
      <c r="N411" s="182" t="s">
        <v>37</v>
      </c>
      <c r="P411" s="147">
        <f>O411*H411</f>
        <v>0</v>
      </c>
      <c r="Q411" s="147">
        <v>0.00017</v>
      </c>
      <c r="R411" s="147">
        <f>Q411*H411</f>
        <v>0.02114154</v>
      </c>
      <c r="S411" s="147">
        <v>0</v>
      </c>
      <c r="T411" s="148">
        <f>S411*H411</f>
        <v>0</v>
      </c>
      <c r="AR411" s="149" t="s">
        <v>373</v>
      </c>
      <c r="AT411" s="149" t="s">
        <v>229</v>
      </c>
      <c r="AU411" s="149" t="s">
        <v>81</v>
      </c>
      <c r="AY411" s="16" t="s">
        <v>195</v>
      </c>
      <c r="BE411" s="150">
        <f>IF(N411="základní",J411,0)</f>
        <v>0</v>
      </c>
      <c r="BF411" s="150">
        <f>IF(N411="snížená",J411,0)</f>
        <v>0</v>
      </c>
      <c r="BG411" s="150">
        <f>IF(N411="zákl. přenesená",J411,0)</f>
        <v>0</v>
      </c>
      <c r="BH411" s="150">
        <f>IF(N411="sníž. přenesená",J411,0)</f>
        <v>0</v>
      </c>
      <c r="BI411" s="150">
        <f>IF(N411="nulová",J411,0)</f>
        <v>0</v>
      </c>
      <c r="BJ411" s="16" t="s">
        <v>79</v>
      </c>
      <c r="BK411" s="150">
        <f>ROUND(I411*H411,2)</f>
        <v>0</v>
      </c>
      <c r="BL411" s="16" t="s">
        <v>291</v>
      </c>
      <c r="BM411" s="149" t="s">
        <v>630</v>
      </c>
    </row>
    <row r="412" spans="2:51" s="12" customFormat="1" ht="12">
      <c r="B412" s="151"/>
      <c r="D412" s="152" t="s">
        <v>203</v>
      </c>
      <c r="F412" s="154" t="s">
        <v>631</v>
      </c>
      <c r="H412" s="155">
        <v>124.362</v>
      </c>
      <c r="I412" s="156"/>
      <c r="L412" s="151"/>
      <c r="M412" s="157"/>
      <c r="T412" s="158"/>
      <c r="AT412" s="153" t="s">
        <v>203</v>
      </c>
      <c r="AU412" s="153" t="s">
        <v>81</v>
      </c>
      <c r="AV412" s="12" t="s">
        <v>81</v>
      </c>
      <c r="AW412" s="12" t="s">
        <v>3</v>
      </c>
      <c r="AX412" s="12" t="s">
        <v>79</v>
      </c>
      <c r="AY412" s="153" t="s">
        <v>195</v>
      </c>
    </row>
    <row r="413" spans="2:65" s="1" customFormat="1" ht="24.2" customHeight="1">
      <c r="B413" s="136"/>
      <c r="C413" s="137" t="s">
        <v>632</v>
      </c>
      <c r="D413" s="137" t="s">
        <v>197</v>
      </c>
      <c r="E413" s="138" t="s">
        <v>633</v>
      </c>
      <c r="F413" s="139" t="s">
        <v>634</v>
      </c>
      <c r="G413" s="140" t="s">
        <v>288</v>
      </c>
      <c r="H413" s="141">
        <v>60.48</v>
      </c>
      <c r="I413" s="142"/>
      <c r="J413" s="143">
        <f>ROUND(I413*H413,2)</f>
        <v>0</v>
      </c>
      <c r="K413" s="144"/>
      <c r="L413" s="31"/>
      <c r="M413" s="145" t="s">
        <v>1</v>
      </c>
      <c r="N413" s="146" t="s">
        <v>37</v>
      </c>
      <c r="P413" s="147">
        <f>O413*H413</f>
        <v>0</v>
      </c>
      <c r="Q413" s="147">
        <v>0.003</v>
      </c>
      <c r="R413" s="147">
        <f>Q413*H413</f>
        <v>0.18144</v>
      </c>
      <c r="S413" s="147">
        <v>0</v>
      </c>
      <c r="T413" s="148">
        <f>S413*H413</f>
        <v>0</v>
      </c>
      <c r="AR413" s="149" t="s">
        <v>291</v>
      </c>
      <c r="AT413" s="149" t="s">
        <v>197</v>
      </c>
      <c r="AU413" s="149" t="s">
        <v>81</v>
      </c>
      <c r="AY413" s="16" t="s">
        <v>195</v>
      </c>
      <c r="BE413" s="150">
        <f>IF(N413="základní",J413,0)</f>
        <v>0</v>
      </c>
      <c r="BF413" s="150">
        <f>IF(N413="snížená",J413,0)</f>
        <v>0</v>
      </c>
      <c r="BG413" s="150">
        <f>IF(N413="zákl. přenesená",J413,0)</f>
        <v>0</v>
      </c>
      <c r="BH413" s="150">
        <f>IF(N413="sníž. přenesená",J413,0)</f>
        <v>0</v>
      </c>
      <c r="BI413" s="150">
        <f>IF(N413="nulová",J413,0)</f>
        <v>0</v>
      </c>
      <c r="BJ413" s="16" t="s">
        <v>79</v>
      </c>
      <c r="BK413" s="150">
        <f>ROUND(I413*H413,2)</f>
        <v>0</v>
      </c>
      <c r="BL413" s="16" t="s">
        <v>291</v>
      </c>
      <c r="BM413" s="149" t="s">
        <v>635</v>
      </c>
    </row>
    <row r="414" spans="2:51" s="14" customFormat="1" ht="12">
      <c r="B414" s="166"/>
      <c r="D414" s="152" t="s">
        <v>203</v>
      </c>
      <c r="E414" s="167" t="s">
        <v>1</v>
      </c>
      <c r="F414" s="168" t="s">
        <v>584</v>
      </c>
      <c r="H414" s="167" t="s">
        <v>1</v>
      </c>
      <c r="I414" s="169"/>
      <c r="L414" s="166"/>
      <c r="M414" s="170"/>
      <c r="T414" s="171"/>
      <c r="AT414" s="167" t="s">
        <v>203</v>
      </c>
      <c r="AU414" s="167" t="s">
        <v>81</v>
      </c>
      <c r="AV414" s="14" t="s">
        <v>79</v>
      </c>
      <c r="AW414" s="14" t="s">
        <v>29</v>
      </c>
      <c r="AX414" s="14" t="s">
        <v>72</v>
      </c>
      <c r="AY414" s="167" t="s">
        <v>195</v>
      </c>
    </row>
    <row r="415" spans="2:51" s="12" customFormat="1" ht="12">
      <c r="B415" s="151"/>
      <c r="D415" s="152" t="s">
        <v>203</v>
      </c>
      <c r="E415" s="153" t="s">
        <v>1</v>
      </c>
      <c r="F415" s="154" t="s">
        <v>636</v>
      </c>
      <c r="H415" s="155">
        <v>60.48</v>
      </c>
      <c r="I415" s="156"/>
      <c r="L415" s="151"/>
      <c r="M415" s="157"/>
      <c r="T415" s="158"/>
      <c r="AT415" s="153" t="s">
        <v>203</v>
      </c>
      <c r="AU415" s="153" t="s">
        <v>81</v>
      </c>
      <c r="AV415" s="12" t="s">
        <v>81</v>
      </c>
      <c r="AW415" s="12" t="s">
        <v>29</v>
      </c>
      <c r="AX415" s="12" t="s">
        <v>72</v>
      </c>
      <c r="AY415" s="153" t="s">
        <v>195</v>
      </c>
    </row>
    <row r="416" spans="2:51" s="13" customFormat="1" ht="12">
      <c r="B416" s="159"/>
      <c r="D416" s="152" t="s">
        <v>203</v>
      </c>
      <c r="E416" s="160" t="s">
        <v>1</v>
      </c>
      <c r="F416" s="161" t="s">
        <v>205</v>
      </c>
      <c r="H416" s="162">
        <v>60.48</v>
      </c>
      <c r="I416" s="163"/>
      <c r="L416" s="159"/>
      <c r="M416" s="164"/>
      <c r="T416" s="165"/>
      <c r="AT416" s="160" t="s">
        <v>203</v>
      </c>
      <c r="AU416" s="160" t="s">
        <v>81</v>
      </c>
      <c r="AV416" s="13" t="s">
        <v>201</v>
      </c>
      <c r="AW416" s="13" t="s">
        <v>29</v>
      </c>
      <c r="AX416" s="13" t="s">
        <v>79</v>
      </c>
      <c r="AY416" s="160" t="s">
        <v>195</v>
      </c>
    </row>
    <row r="417" spans="2:65" s="1" customFormat="1" ht="24.2" customHeight="1">
      <c r="B417" s="136"/>
      <c r="C417" s="172" t="s">
        <v>637</v>
      </c>
      <c r="D417" s="172" t="s">
        <v>229</v>
      </c>
      <c r="E417" s="173" t="s">
        <v>638</v>
      </c>
      <c r="F417" s="174" t="s">
        <v>639</v>
      </c>
      <c r="G417" s="175" t="s">
        <v>288</v>
      </c>
      <c r="H417" s="176">
        <v>63.504</v>
      </c>
      <c r="I417" s="177"/>
      <c r="J417" s="178">
        <f>ROUND(I417*H417,2)</f>
        <v>0</v>
      </c>
      <c r="K417" s="179"/>
      <c r="L417" s="180"/>
      <c r="M417" s="181" t="s">
        <v>1</v>
      </c>
      <c r="N417" s="182" t="s">
        <v>37</v>
      </c>
      <c r="P417" s="147">
        <f>O417*H417</f>
        <v>0</v>
      </c>
      <c r="Q417" s="147">
        <v>0.003</v>
      </c>
      <c r="R417" s="147">
        <f>Q417*H417</f>
        <v>0.190512</v>
      </c>
      <c r="S417" s="147">
        <v>0</v>
      </c>
      <c r="T417" s="148">
        <f>S417*H417</f>
        <v>0</v>
      </c>
      <c r="AR417" s="149" t="s">
        <v>373</v>
      </c>
      <c r="AT417" s="149" t="s">
        <v>229</v>
      </c>
      <c r="AU417" s="149" t="s">
        <v>81</v>
      </c>
      <c r="AY417" s="16" t="s">
        <v>195</v>
      </c>
      <c r="BE417" s="150">
        <f>IF(N417="základní",J417,0)</f>
        <v>0</v>
      </c>
      <c r="BF417" s="150">
        <f>IF(N417="snížená",J417,0)</f>
        <v>0</v>
      </c>
      <c r="BG417" s="150">
        <f>IF(N417="zákl. přenesená",J417,0)</f>
        <v>0</v>
      </c>
      <c r="BH417" s="150">
        <f>IF(N417="sníž. přenesená",J417,0)</f>
        <v>0</v>
      </c>
      <c r="BI417" s="150">
        <f>IF(N417="nulová",J417,0)</f>
        <v>0</v>
      </c>
      <c r="BJ417" s="16" t="s">
        <v>79</v>
      </c>
      <c r="BK417" s="150">
        <f>ROUND(I417*H417,2)</f>
        <v>0</v>
      </c>
      <c r="BL417" s="16" t="s">
        <v>291</v>
      </c>
      <c r="BM417" s="149" t="s">
        <v>640</v>
      </c>
    </row>
    <row r="418" spans="2:51" s="12" customFormat="1" ht="12">
      <c r="B418" s="151"/>
      <c r="D418" s="152" t="s">
        <v>203</v>
      </c>
      <c r="F418" s="154" t="s">
        <v>641</v>
      </c>
      <c r="H418" s="155">
        <v>63.504</v>
      </c>
      <c r="I418" s="156"/>
      <c r="L418" s="151"/>
      <c r="M418" s="157"/>
      <c r="T418" s="158"/>
      <c r="AT418" s="153" t="s">
        <v>203</v>
      </c>
      <c r="AU418" s="153" t="s">
        <v>81</v>
      </c>
      <c r="AV418" s="12" t="s">
        <v>81</v>
      </c>
      <c r="AW418" s="12" t="s">
        <v>3</v>
      </c>
      <c r="AX418" s="12" t="s">
        <v>79</v>
      </c>
      <c r="AY418" s="153" t="s">
        <v>195</v>
      </c>
    </row>
    <row r="419" spans="2:65" s="1" customFormat="1" ht="24.2" customHeight="1">
      <c r="B419" s="136"/>
      <c r="C419" s="137" t="s">
        <v>642</v>
      </c>
      <c r="D419" s="137" t="s">
        <v>197</v>
      </c>
      <c r="E419" s="138" t="s">
        <v>643</v>
      </c>
      <c r="F419" s="139" t="s">
        <v>644</v>
      </c>
      <c r="G419" s="140" t="s">
        <v>288</v>
      </c>
      <c r="H419" s="141">
        <v>161.2</v>
      </c>
      <c r="I419" s="142"/>
      <c r="J419" s="143">
        <f>ROUND(I419*H419,2)</f>
        <v>0</v>
      </c>
      <c r="K419" s="144"/>
      <c r="L419" s="31"/>
      <c r="M419" s="145" t="s">
        <v>1</v>
      </c>
      <c r="N419" s="146" t="s">
        <v>37</v>
      </c>
      <c r="P419" s="147">
        <f>O419*H419</f>
        <v>0</v>
      </c>
      <c r="Q419" s="147">
        <v>0</v>
      </c>
      <c r="R419" s="147">
        <f>Q419*H419</f>
        <v>0</v>
      </c>
      <c r="S419" s="147">
        <v>0</v>
      </c>
      <c r="T419" s="148">
        <f>S419*H419</f>
        <v>0</v>
      </c>
      <c r="AR419" s="149" t="s">
        <v>291</v>
      </c>
      <c r="AT419" s="149" t="s">
        <v>197</v>
      </c>
      <c r="AU419" s="149" t="s">
        <v>81</v>
      </c>
      <c r="AY419" s="16" t="s">
        <v>195</v>
      </c>
      <c r="BE419" s="150">
        <f>IF(N419="základní",J419,0)</f>
        <v>0</v>
      </c>
      <c r="BF419" s="150">
        <f>IF(N419="snížená",J419,0)</f>
        <v>0</v>
      </c>
      <c r="BG419" s="150">
        <f>IF(N419="zákl. přenesená",J419,0)</f>
        <v>0</v>
      </c>
      <c r="BH419" s="150">
        <f>IF(N419="sníž. přenesená",J419,0)</f>
        <v>0</v>
      </c>
      <c r="BI419" s="150">
        <f>IF(N419="nulová",J419,0)</f>
        <v>0</v>
      </c>
      <c r="BJ419" s="16" t="s">
        <v>79</v>
      </c>
      <c r="BK419" s="150">
        <f>ROUND(I419*H419,2)</f>
        <v>0</v>
      </c>
      <c r="BL419" s="16" t="s">
        <v>291</v>
      </c>
      <c r="BM419" s="149" t="s">
        <v>645</v>
      </c>
    </row>
    <row r="420" spans="2:51" s="12" customFormat="1" ht="12">
      <c r="B420" s="151"/>
      <c r="D420" s="152" t="s">
        <v>203</v>
      </c>
      <c r="E420" s="153" t="s">
        <v>1</v>
      </c>
      <c r="F420" s="154" t="s">
        <v>646</v>
      </c>
      <c r="H420" s="155">
        <v>161.2</v>
      </c>
      <c r="I420" s="156"/>
      <c r="L420" s="151"/>
      <c r="M420" s="157"/>
      <c r="T420" s="158"/>
      <c r="AT420" s="153" t="s">
        <v>203</v>
      </c>
      <c r="AU420" s="153" t="s">
        <v>81</v>
      </c>
      <c r="AV420" s="12" t="s">
        <v>81</v>
      </c>
      <c r="AW420" s="12" t="s">
        <v>29</v>
      </c>
      <c r="AX420" s="12" t="s">
        <v>72</v>
      </c>
      <c r="AY420" s="153" t="s">
        <v>195</v>
      </c>
    </row>
    <row r="421" spans="2:51" s="13" customFormat="1" ht="12">
      <c r="B421" s="159"/>
      <c r="D421" s="152" t="s">
        <v>203</v>
      </c>
      <c r="E421" s="160" t="s">
        <v>1</v>
      </c>
      <c r="F421" s="161" t="s">
        <v>205</v>
      </c>
      <c r="H421" s="162">
        <v>161.2</v>
      </c>
      <c r="I421" s="163"/>
      <c r="L421" s="159"/>
      <c r="M421" s="164"/>
      <c r="T421" s="165"/>
      <c r="AT421" s="160" t="s">
        <v>203</v>
      </c>
      <c r="AU421" s="160" t="s">
        <v>81</v>
      </c>
      <c r="AV421" s="13" t="s">
        <v>201</v>
      </c>
      <c r="AW421" s="13" t="s">
        <v>29</v>
      </c>
      <c r="AX421" s="13" t="s">
        <v>79</v>
      </c>
      <c r="AY421" s="160" t="s">
        <v>195</v>
      </c>
    </row>
    <row r="422" spans="2:65" s="1" customFormat="1" ht="16.5" customHeight="1">
      <c r="B422" s="136"/>
      <c r="C422" s="172" t="s">
        <v>647</v>
      </c>
      <c r="D422" s="172" t="s">
        <v>229</v>
      </c>
      <c r="E422" s="173" t="s">
        <v>648</v>
      </c>
      <c r="F422" s="174" t="s">
        <v>649</v>
      </c>
      <c r="G422" s="175" t="s">
        <v>288</v>
      </c>
      <c r="H422" s="176">
        <v>164.424</v>
      </c>
      <c r="I422" s="177"/>
      <c r="J422" s="178">
        <f>ROUND(I422*H422,2)</f>
        <v>0</v>
      </c>
      <c r="K422" s="179"/>
      <c r="L422" s="180"/>
      <c r="M422" s="181" t="s">
        <v>1</v>
      </c>
      <c r="N422" s="182" t="s">
        <v>37</v>
      </c>
      <c r="P422" s="147">
        <f>O422*H422</f>
        <v>0</v>
      </c>
      <c r="Q422" s="147">
        <v>0.006</v>
      </c>
      <c r="R422" s="147">
        <f>Q422*H422</f>
        <v>0.9865440000000001</v>
      </c>
      <c r="S422" s="147">
        <v>0</v>
      </c>
      <c r="T422" s="148">
        <f>S422*H422</f>
        <v>0</v>
      </c>
      <c r="AR422" s="149" t="s">
        <v>373</v>
      </c>
      <c r="AT422" s="149" t="s">
        <v>229</v>
      </c>
      <c r="AU422" s="149" t="s">
        <v>81</v>
      </c>
      <c r="AY422" s="16" t="s">
        <v>195</v>
      </c>
      <c r="BE422" s="150">
        <f>IF(N422="základní",J422,0)</f>
        <v>0</v>
      </c>
      <c r="BF422" s="150">
        <f>IF(N422="snížená",J422,0)</f>
        <v>0</v>
      </c>
      <c r="BG422" s="150">
        <f>IF(N422="zákl. přenesená",J422,0)</f>
        <v>0</v>
      </c>
      <c r="BH422" s="150">
        <f>IF(N422="sníž. přenesená",J422,0)</f>
        <v>0</v>
      </c>
      <c r="BI422" s="150">
        <f>IF(N422="nulová",J422,0)</f>
        <v>0</v>
      </c>
      <c r="BJ422" s="16" t="s">
        <v>79</v>
      </c>
      <c r="BK422" s="150">
        <f>ROUND(I422*H422,2)</f>
        <v>0</v>
      </c>
      <c r="BL422" s="16" t="s">
        <v>291</v>
      </c>
      <c r="BM422" s="149" t="s">
        <v>650</v>
      </c>
    </row>
    <row r="423" spans="2:51" s="12" customFormat="1" ht="12">
      <c r="B423" s="151"/>
      <c r="D423" s="152" t="s">
        <v>203</v>
      </c>
      <c r="F423" s="154" t="s">
        <v>651</v>
      </c>
      <c r="H423" s="155">
        <v>164.424</v>
      </c>
      <c r="I423" s="156"/>
      <c r="L423" s="151"/>
      <c r="M423" s="157"/>
      <c r="T423" s="158"/>
      <c r="AT423" s="153" t="s">
        <v>203</v>
      </c>
      <c r="AU423" s="153" t="s">
        <v>81</v>
      </c>
      <c r="AV423" s="12" t="s">
        <v>81</v>
      </c>
      <c r="AW423" s="12" t="s">
        <v>3</v>
      </c>
      <c r="AX423" s="12" t="s">
        <v>79</v>
      </c>
      <c r="AY423" s="153" t="s">
        <v>195</v>
      </c>
    </row>
    <row r="424" spans="2:65" s="1" customFormat="1" ht="24.2" customHeight="1">
      <c r="B424" s="136"/>
      <c r="C424" s="137" t="s">
        <v>652</v>
      </c>
      <c r="D424" s="137" t="s">
        <v>197</v>
      </c>
      <c r="E424" s="138" t="s">
        <v>653</v>
      </c>
      <c r="F424" s="139" t="s">
        <v>654</v>
      </c>
      <c r="G424" s="140" t="s">
        <v>288</v>
      </c>
      <c r="H424" s="141">
        <v>161.2</v>
      </c>
      <c r="I424" s="142"/>
      <c r="J424" s="143">
        <f>ROUND(I424*H424,2)</f>
        <v>0</v>
      </c>
      <c r="K424" s="144"/>
      <c r="L424" s="31"/>
      <c r="M424" s="145" t="s">
        <v>1</v>
      </c>
      <c r="N424" s="146" t="s">
        <v>37</v>
      </c>
      <c r="P424" s="147">
        <f>O424*H424</f>
        <v>0</v>
      </c>
      <c r="Q424" s="147">
        <v>1E-05</v>
      </c>
      <c r="R424" s="147">
        <f>Q424*H424</f>
        <v>0.001612</v>
      </c>
      <c r="S424" s="147">
        <v>0</v>
      </c>
      <c r="T424" s="148">
        <f>S424*H424</f>
        <v>0</v>
      </c>
      <c r="AR424" s="149" t="s">
        <v>291</v>
      </c>
      <c r="AT424" s="149" t="s">
        <v>197</v>
      </c>
      <c r="AU424" s="149" t="s">
        <v>81</v>
      </c>
      <c r="AY424" s="16" t="s">
        <v>195</v>
      </c>
      <c r="BE424" s="150">
        <f>IF(N424="základní",J424,0)</f>
        <v>0</v>
      </c>
      <c r="BF424" s="150">
        <f>IF(N424="snížená",J424,0)</f>
        <v>0</v>
      </c>
      <c r="BG424" s="150">
        <f>IF(N424="zákl. přenesená",J424,0)</f>
        <v>0</v>
      </c>
      <c r="BH424" s="150">
        <f>IF(N424="sníž. přenesená",J424,0)</f>
        <v>0</v>
      </c>
      <c r="BI424" s="150">
        <f>IF(N424="nulová",J424,0)</f>
        <v>0</v>
      </c>
      <c r="BJ424" s="16" t="s">
        <v>79</v>
      </c>
      <c r="BK424" s="150">
        <f>ROUND(I424*H424,2)</f>
        <v>0</v>
      </c>
      <c r="BL424" s="16" t="s">
        <v>291</v>
      </c>
      <c r="BM424" s="149" t="s">
        <v>655</v>
      </c>
    </row>
    <row r="425" spans="2:51" s="12" customFormat="1" ht="12">
      <c r="B425" s="151"/>
      <c r="D425" s="152" t="s">
        <v>203</v>
      </c>
      <c r="E425" s="153" t="s">
        <v>1</v>
      </c>
      <c r="F425" s="154" t="s">
        <v>646</v>
      </c>
      <c r="H425" s="155">
        <v>161.2</v>
      </c>
      <c r="I425" s="156"/>
      <c r="L425" s="151"/>
      <c r="M425" s="157"/>
      <c r="T425" s="158"/>
      <c r="AT425" s="153" t="s">
        <v>203</v>
      </c>
      <c r="AU425" s="153" t="s">
        <v>81</v>
      </c>
      <c r="AV425" s="12" t="s">
        <v>81</v>
      </c>
      <c r="AW425" s="12" t="s">
        <v>29</v>
      </c>
      <c r="AX425" s="12" t="s">
        <v>72</v>
      </c>
      <c r="AY425" s="153" t="s">
        <v>195</v>
      </c>
    </row>
    <row r="426" spans="2:51" s="13" customFormat="1" ht="12">
      <c r="B426" s="159"/>
      <c r="D426" s="152" t="s">
        <v>203</v>
      </c>
      <c r="E426" s="160" t="s">
        <v>1</v>
      </c>
      <c r="F426" s="161" t="s">
        <v>205</v>
      </c>
      <c r="H426" s="162">
        <v>161.2</v>
      </c>
      <c r="I426" s="163"/>
      <c r="L426" s="159"/>
      <c r="M426" s="164"/>
      <c r="T426" s="165"/>
      <c r="AT426" s="160" t="s">
        <v>203</v>
      </c>
      <c r="AU426" s="160" t="s">
        <v>81</v>
      </c>
      <c r="AV426" s="13" t="s">
        <v>201</v>
      </c>
      <c r="AW426" s="13" t="s">
        <v>29</v>
      </c>
      <c r="AX426" s="13" t="s">
        <v>79</v>
      </c>
      <c r="AY426" s="160" t="s">
        <v>195</v>
      </c>
    </row>
    <row r="427" spans="2:65" s="1" customFormat="1" ht="16.5" customHeight="1">
      <c r="B427" s="136"/>
      <c r="C427" s="172" t="s">
        <v>656</v>
      </c>
      <c r="D427" s="172" t="s">
        <v>229</v>
      </c>
      <c r="E427" s="173" t="s">
        <v>628</v>
      </c>
      <c r="F427" s="174" t="s">
        <v>629</v>
      </c>
      <c r="G427" s="175" t="s">
        <v>288</v>
      </c>
      <c r="H427" s="176">
        <v>169.26</v>
      </c>
      <c r="I427" s="177"/>
      <c r="J427" s="178">
        <f>ROUND(I427*H427,2)</f>
        <v>0</v>
      </c>
      <c r="K427" s="179"/>
      <c r="L427" s="180"/>
      <c r="M427" s="181" t="s">
        <v>1</v>
      </c>
      <c r="N427" s="182" t="s">
        <v>37</v>
      </c>
      <c r="P427" s="147">
        <f>O427*H427</f>
        <v>0</v>
      </c>
      <c r="Q427" s="147">
        <v>0.00017</v>
      </c>
      <c r="R427" s="147">
        <f>Q427*H427</f>
        <v>0.0287742</v>
      </c>
      <c r="S427" s="147">
        <v>0</v>
      </c>
      <c r="T427" s="148">
        <f>S427*H427</f>
        <v>0</v>
      </c>
      <c r="AR427" s="149" t="s">
        <v>373</v>
      </c>
      <c r="AT427" s="149" t="s">
        <v>229</v>
      </c>
      <c r="AU427" s="149" t="s">
        <v>81</v>
      </c>
      <c r="AY427" s="16" t="s">
        <v>195</v>
      </c>
      <c r="BE427" s="150">
        <f>IF(N427="základní",J427,0)</f>
        <v>0</v>
      </c>
      <c r="BF427" s="150">
        <f>IF(N427="snížená",J427,0)</f>
        <v>0</v>
      </c>
      <c r="BG427" s="150">
        <f>IF(N427="zákl. přenesená",J427,0)</f>
        <v>0</v>
      </c>
      <c r="BH427" s="150">
        <f>IF(N427="sníž. přenesená",J427,0)</f>
        <v>0</v>
      </c>
      <c r="BI427" s="150">
        <f>IF(N427="nulová",J427,0)</f>
        <v>0</v>
      </c>
      <c r="BJ427" s="16" t="s">
        <v>79</v>
      </c>
      <c r="BK427" s="150">
        <f>ROUND(I427*H427,2)</f>
        <v>0</v>
      </c>
      <c r="BL427" s="16" t="s">
        <v>291</v>
      </c>
      <c r="BM427" s="149" t="s">
        <v>657</v>
      </c>
    </row>
    <row r="428" spans="2:51" s="12" customFormat="1" ht="12">
      <c r="B428" s="151"/>
      <c r="D428" s="152" t="s">
        <v>203</v>
      </c>
      <c r="F428" s="154" t="s">
        <v>658</v>
      </c>
      <c r="H428" s="155">
        <v>169.26</v>
      </c>
      <c r="I428" s="156"/>
      <c r="L428" s="151"/>
      <c r="M428" s="157"/>
      <c r="T428" s="158"/>
      <c r="AT428" s="153" t="s">
        <v>203</v>
      </c>
      <c r="AU428" s="153" t="s">
        <v>81</v>
      </c>
      <c r="AV428" s="12" t="s">
        <v>81</v>
      </c>
      <c r="AW428" s="12" t="s">
        <v>3</v>
      </c>
      <c r="AX428" s="12" t="s">
        <v>79</v>
      </c>
      <c r="AY428" s="153" t="s">
        <v>195</v>
      </c>
    </row>
    <row r="429" spans="2:65" s="1" customFormat="1" ht="24.2" customHeight="1">
      <c r="B429" s="136"/>
      <c r="C429" s="137" t="s">
        <v>659</v>
      </c>
      <c r="D429" s="137" t="s">
        <v>197</v>
      </c>
      <c r="E429" s="138" t="s">
        <v>660</v>
      </c>
      <c r="F429" s="139" t="s">
        <v>661</v>
      </c>
      <c r="G429" s="140" t="s">
        <v>605</v>
      </c>
      <c r="H429" s="183"/>
      <c r="I429" s="142"/>
      <c r="J429" s="143">
        <f>ROUND(I429*H429,2)</f>
        <v>0</v>
      </c>
      <c r="K429" s="144"/>
      <c r="L429" s="31"/>
      <c r="M429" s="145" t="s">
        <v>1</v>
      </c>
      <c r="N429" s="146" t="s">
        <v>37</v>
      </c>
      <c r="P429" s="147">
        <f>O429*H429</f>
        <v>0</v>
      </c>
      <c r="Q429" s="147">
        <v>0</v>
      </c>
      <c r="R429" s="147">
        <f>Q429*H429</f>
        <v>0</v>
      </c>
      <c r="S429" s="147">
        <v>0</v>
      </c>
      <c r="T429" s="148">
        <f>S429*H429</f>
        <v>0</v>
      </c>
      <c r="AR429" s="149" t="s">
        <v>291</v>
      </c>
      <c r="AT429" s="149" t="s">
        <v>197</v>
      </c>
      <c r="AU429" s="149" t="s">
        <v>81</v>
      </c>
      <c r="AY429" s="16" t="s">
        <v>195</v>
      </c>
      <c r="BE429" s="150">
        <f>IF(N429="základní",J429,0)</f>
        <v>0</v>
      </c>
      <c r="BF429" s="150">
        <f>IF(N429="snížená",J429,0)</f>
        <v>0</v>
      </c>
      <c r="BG429" s="150">
        <f>IF(N429="zákl. přenesená",J429,0)</f>
        <v>0</v>
      </c>
      <c r="BH429" s="150">
        <f>IF(N429="sníž. přenesená",J429,0)</f>
        <v>0</v>
      </c>
      <c r="BI429" s="150">
        <f>IF(N429="nulová",J429,0)</f>
        <v>0</v>
      </c>
      <c r="BJ429" s="16" t="s">
        <v>79</v>
      </c>
      <c r="BK429" s="150">
        <f>ROUND(I429*H429,2)</f>
        <v>0</v>
      </c>
      <c r="BL429" s="16" t="s">
        <v>291</v>
      </c>
      <c r="BM429" s="149" t="s">
        <v>662</v>
      </c>
    </row>
    <row r="430" spans="2:65" s="1" customFormat="1" ht="24.2" customHeight="1">
      <c r="B430" s="136"/>
      <c r="C430" s="137" t="s">
        <v>663</v>
      </c>
      <c r="D430" s="137" t="s">
        <v>197</v>
      </c>
      <c r="E430" s="138" t="s">
        <v>664</v>
      </c>
      <c r="F430" s="139" t="s">
        <v>665</v>
      </c>
      <c r="G430" s="140" t="s">
        <v>605</v>
      </c>
      <c r="H430" s="183"/>
      <c r="I430" s="142"/>
      <c r="J430" s="143">
        <f>ROUND(I430*H430,2)</f>
        <v>0</v>
      </c>
      <c r="K430" s="144"/>
      <c r="L430" s="31"/>
      <c r="M430" s="145" t="s">
        <v>1</v>
      </c>
      <c r="N430" s="146" t="s">
        <v>37</v>
      </c>
      <c r="P430" s="147">
        <f>O430*H430</f>
        <v>0</v>
      </c>
      <c r="Q430" s="147">
        <v>0</v>
      </c>
      <c r="R430" s="147">
        <f>Q430*H430</f>
        <v>0</v>
      </c>
      <c r="S430" s="147">
        <v>0</v>
      </c>
      <c r="T430" s="148">
        <f>S430*H430</f>
        <v>0</v>
      </c>
      <c r="AR430" s="149" t="s">
        <v>291</v>
      </c>
      <c r="AT430" s="149" t="s">
        <v>197</v>
      </c>
      <c r="AU430" s="149" t="s">
        <v>81</v>
      </c>
      <c r="AY430" s="16" t="s">
        <v>195</v>
      </c>
      <c r="BE430" s="150">
        <f>IF(N430="základní",J430,0)</f>
        <v>0</v>
      </c>
      <c r="BF430" s="150">
        <f>IF(N430="snížená",J430,0)</f>
        <v>0</v>
      </c>
      <c r="BG430" s="150">
        <f>IF(N430="zákl. přenesená",J430,0)</f>
        <v>0</v>
      </c>
      <c r="BH430" s="150">
        <f>IF(N430="sníž. přenesená",J430,0)</f>
        <v>0</v>
      </c>
      <c r="BI430" s="150">
        <f>IF(N430="nulová",J430,0)</f>
        <v>0</v>
      </c>
      <c r="BJ430" s="16" t="s">
        <v>79</v>
      </c>
      <c r="BK430" s="150">
        <f>ROUND(I430*H430,2)</f>
        <v>0</v>
      </c>
      <c r="BL430" s="16" t="s">
        <v>291</v>
      </c>
      <c r="BM430" s="149" t="s">
        <v>666</v>
      </c>
    </row>
    <row r="431" spans="2:63" s="11" customFormat="1" ht="22.9" customHeight="1">
      <c r="B431" s="124"/>
      <c r="D431" s="125" t="s">
        <v>71</v>
      </c>
      <c r="E431" s="134" t="s">
        <v>667</v>
      </c>
      <c r="F431" s="134" t="s">
        <v>668</v>
      </c>
      <c r="I431" s="127"/>
      <c r="J431" s="135">
        <f>BK431</f>
        <v>0</v>
      </c>
      <c r="L431" s="124"/>
      <c r="M431" s="129"/>
      <c r="P431" s="130">
        <f>SUM(P432:P463)</f>
        <v>0</v>
      </c>
      <c r="R431" s="130">
        <f>SUM(R432:R463)</f>
        <v>5.576926620000001</v>
      </c>
      <c r="T431" s="131">
        <f>SUM(T432:T463)</f>
        <v>0</v>
      </c>
      <c r="AR431" s="125" t="s">
        <v>81</v>
      </c>
      <c r="AT431" s="132" t="s">
        <v>71</v>
      </c>
      <c r="AU431" s="132" t="s">
        <v>79</v>
      </c>
      <c r="AY431" s="125" t="s">
        <v>195</v>
      </c>
      <c r="BK431" s="133">
        <f>SUM(BK432:BK463)</f>
        <v>0</v>
      </c>
    </row>
    <row r="432" spans="2:65" s="1" customFormat="1" ht="24.2" customHeight="1">
      <c r="B432" s="136"/>
      <c r="C432" s="137" t="s">
        <v>669</v>
      </c>
      <c r="D432" s="137" t="s">
        <v>197</v>
      </c>
      <c r="E432" s="138" t="s">
        <v>670</v>
      </c>
      <c r="F432" s="139" t="s">
        <v>671</v>
      </c>
      <c r="G432" s="140" t="s">
        <v>223</v>
      </c>
      <c r="H432" s="141">
        <v>78</v>
      </c>
      <c r="I432" s="142"/>
      <c r="J432" s="143">
        <f>ROUND(I432*H432,2)</f>
        <v>0</v>
      </c>
      <c r="K432" s="144"/>
      <c r="L432" s="31"/>
      <c r="M432" s="145" t="s">
        <v>1</v>
      </c>
      <c r="N432" s="146" t="s">
        <v>37</v>
      </c>
      <c r="P432" s="147">
        <f>O432*H432</f>
        <v>0</v>
      </c>
      <c r="Q432" s="147">
        <v>0</v>
      </c>
      <c r="R432" s="147">
        <f>Q432*H432</f>
        <v>0</v>
      </c>
      <c r="S432" s="147">
        <v>0</v>
      </c>
      <c r="T432" s="148">
        <f>S432*H432</f>
        <v>0</v>
      </c>
      <c r="AR432" s="149" t="s">
        <v>291</v>
      </c>
      <c r="AT432" s="149" t="s">
        <v>197</v>
      </c>
      <c r="AU432" s="149" t="s">
        <v>81</v>
      </c>
      <c r="AY432" s="16" t="s">
        <v>195</v>
      </c>
      <c r="BE432" s="150">
        <f>IF(N432="základní",J432,0)</f>
        <v>0</v>
      </c>
      <c r="BF432" s="150">
        <f>IF(N432="snížená",J432,0)</f>
        <v>0</v>
      </c>
      <c r="BG432" s="150">
        <f>IF(N432="zákl. přenesená",J432,0)</f>
        <v>0</v>
      </c>
      <c r="BH432" s="150">
        <f>IF(N432="sníž. přenesená",J432,0)</f>
        <v>0</v>
      </c>
      <c r="BI432" s="150">
        <f>IF(N432="nulová",J432,0)</f>
        <v>0</v>
      </c>
      <c r="BJ432" s="16" t="s">
        <v>79</v>
      </c>
      <c r="BK432" s="150">
        <f>ROUND(I432*H432,2)</f>
        <v>0</v>
      </c>
      <c r="BL432" s="16" t="s">
        <v>291</v>
      </c>
      <c r="BM432" s="149" t="s">
        <v>672</v>
      </c>
    </row>
    <row r="433" spans="2:51" s="12" customFormat="1" ht="12">
      <c r="B433" s="151"/>
      <c r="D433" s="152" t="s">
        <v>203</v>
      </c>
      <c r="E433" s="153" t="s">
        <v>1</v>
      </c>
      <c r="F433" s="154" t="s">
        <v>673</v>
      </c>
      <c r="H433" s="155">
        <v>78</v>
      </c>
      <c r="I433" s="156"/>
      <c r="L433" s="151"/>
      <c r="M433" s="157"/>
      <c r="T433" s="158"/>
      <c r="AT433" s="153" t="s">
        <v>203</v>
      </c>
      <c r="AU433" s="153" t="s">
        <v>81</v>
      </c>
      <c r="AV433" s="12" t="s">
        <v>81</v>
      </c>
      <c r="AW433" s="12" t="s">
        <v>29</v>
      </c>
      <c r="AX433" s="12" t="s">
        <v>72</v>
      </c>
      <c r="AY433" s="153" t="s">
        <v>195</v>
      </c>
    </row>
    <row r="434" spans="2:51" s="13" customFormat="1" ht="12">
      <c r="B434" s="159"/>
      <c r="D434" s="152" t="s">
        <v>203</v>
      </c>
      <c r="E434" s="160" t="s">
        <v>1</v>
      </c>
      <c r="F434" s="161" t="s">
        <v>205</v>
      </c>
      <c r="H434" s="162">
        <v>78</v>
      </c>
      <c r="I434" s="163"/>
      <c r="L434" s="159"/>
      <c r="M434" s="164"/>
      <c r="T434" s="165"/>
      <c r="AT434" s="160" t="s">
        <v>203</v>
      </c>
      <c r="AU434" s="160" t="s">
        <v>81</v>
      </c>
      <c r="AV434" s="13" t="s">
        <v>201</v>
      </c>
      <c r="AW434" s="13" t="s">
        <v>29</v>
      </c>
      <c r="AX434" s="13" t="s">
        <v>79</v>
      </c>
      <c r="AY434" s="160" t="s">
        <v>195</v>
      </c>
    </row>
    <row r="435" spans="2:65" s="1" customFormat="1" ht="21.75" customHeight="1">
      <c r="B435" s="136"/>
      <c r="C435" s="172" t="s">
        <v>674</v>
      </c>
      <c r="D435" s="172" t="s">
        <v>229</v>
      </c>
      <c r="E435" s="173" t="s">
        <v>675</v>
      </c>
      <c r="F435" s="174" t="s">
        <v>676</v>
      </c>
      <c r="G435" s="175" t="s">
        <v>212</v>
      </c>
      <c r="H435" s="176">
        <v>0.624</v>
      </c>
      <c r="I435" s="177"/>
      <c r="J435" s="178">
        <f>ROUND(I435*H435,2)</f>
        <v>0</v>
      </c>
      <c r="K435" s="179"/>
      <c r="L435" s="180"/>
      <c r="M435" s="181" t="s">
        <v>1</v>
      </c>
      <c r="N435" s="182" t="s">
        <v>37</v>
      </c>
      <c r="P435" s="147">
        <f>O435*H435</f>
        <v>0</v>
      </c>
      <c r="Q435" s="147">
        <v>0.55</v>
      </c>
      <c r="R435" s="147">
        <f>Q435*H435</f>
        <v>0.3432</v>
      </c>
      <c r="S435" s="147">
        <v>0</v>
      </c>
      <c r="T435" s="148">
        <f>S435*H435</f>
        <v>0</v>
      </c>
      <c r="AR435" s="149" t="s">
        <v>373</v>
      </c>
      <c r="AT435" s="149" t="s">
        <v>229</v>
      </c>
      <c r="AU435" s="149" t="s">
        <v>81</v>
      </c>
      <c r="AY435" s="16" t="s">
        <v>195</v>
      </c>
      <c r="BE435" s="150">
        <f>IF(N435="základní",J435,0)</f>
        <v>0</v>
      </c>
      <c r="BF435" s="150">
        <f>IF(N435="snížená",J435,0)</f>
        <v>0</v>
      </c>
      <c r="BG435" s="150">
        <f>IF(N435="zákl. přenesená",J435,0)</f>
        <v>0</v>
      </c>
      <c r="BH435" s="150">
        <f>IF(N435="sníž. přenesená",J435,0)</f>
        <v>0</v>
      </c>
      <c r="BI435" s="150">
        <f>IF(N435="nulová",J435,0)</f>
        <v>0</v>
      </c>
      <c r="BJ435" s="16" t="s">
        <v>79</v>
      </c>
      <c r="BK435" s="150">
        <f>ROUND(I435*H435,2)</f>
        <v>0</v>
      </c>
      <c r="BL435" s="16" t="s">
        <v>291</v>
      </c>
      <c r="BM435" s="149" t="s">
        <v>677</v>
      </c>
    </row>
    <row r="436" spans="2:51" s="12" customFormat="1" ht="12">
      <c r="B436" s="151"/>
      <c r="D436" s="152" t="s">
        <v>203</v>
      </c>
      <c r="E436" s="153" t="s">
        <v>1</v>
      </c>
      <c r="F436" s="154" t="s">
        <v>678</v>
      </c>
      <c r="H436" s="155">
        <v>0.624</v>
      </c>
      <c r="I436" s="156"/>
      <c r="L436" s="151"/>
      <c r="M436" s="157"/>
      <c r="T436" s="158"/>
      <c r="AT436" s="153" t="s">
        <v>203</v>
      </c>
      <c r="AU436" s="153" t="s">
        <v>81</v>
      </c>
      <c r="AV436" s="12" t="s">
        <v>81</v>
      </c>
      <c r="AW436" s="12" t="s">
        <v>29</v>
      </c>
      <c r="AX436" s="12" t="s">
        <v>72</v>
      </c>
      <c r="AY436" s="153" t="s">
        <v>195</v>
      </c>
    </row>
    <row r="437" spans="2:51" s="13" customFormat="1" ht="12">
      <c r="B437" s="159"/>
      <c r="D437" s="152" t="s">
        <v>203</v>
      </c>
      <c r="E437" s="160" t="s">
        <v>1</v>
      </c>
      <c r="F437" s="161" t="s">
        <v>205</v>
      </c>
      <c r="H437" s="162">
        <v>0.624</v>
      </c>
      <c r="I437" s="163"/>
      <c r="L437" s="159"/>
      <c r="M437" s="164"/>
      <c r="T437" s="165"/>
      <c r="AT437" s="160" t="s">
        <v>203</v>
      </c>
      <c r="AU437" s="160" t="s">
        <v>81</v>
      </c>
      <c r="AV437" s="13" t="s">
        <v>201</v>
      </c>
      <c r="AW437" s="13" t="s">
        <v>29</v>
      </c>
      <c r="AX437" s="13" t="s">
        <v>79</v>
      </c>
      <c r="AY437" s="160" t="s">
        <v>195</v>
      </c>
    </row>
    <row r="438" spans="2:65" s="1" customFormat="1" ht="33" customHeight="1">
      <c r="B438" s="136"/>
      <c r="C438" s="137" t="s">
        <v>679</v>
      </c>
      <c r="D438" s="137" t="s">
        <v>197</v>
      </c>
      <c r="E438" s="138" t="s">
        <v>680</v>
      </c>
      <c r="F438" s="139" t="s">
        <v>681</v>
      </c>
      <c r="G438" s="140" t="s">
        <v>223</v>
      </c>
      <c r="H438" s="141">
        <v>186.4</v>
      </c>
      <c r="I438" s="142"/>
      <c r="J438" s="143">
        <f>ROUND(I438*H438,2)</f>
        <v>0</v>
      </c>
      <c r="K438" s="144"/>
      <c r="L438" s="31"/>
      <c r="M438" s="145" t="s">
        <v>1</v>
      </c>
      <c r="N438" s="146" t="s">
        <v>37</v>
      </c>
      <c r="P438" s="147">
        <f>O438*H438</f>
        <v>0</v>
      </c>
      <c r="Q438" s="147">
        <v>0</v>
      </c>
      <c r="R438" s="147">
        <f>Q438*H438</f>
        <v>0</v>
      </c>
      <c r="S438" s="147">
        <v>0</v>
      </c>
      <c r="T438" s="148">
        <f>S438*H438</f>
        <v>0</v>
      </c>
      <c r="AR438" s="149" t="s">
        <v>291</v>
      </c>
      <c r="AT438" s="149" t="s">
        <v>197</v>
      </c>
      <c r="AU438" s="149" t="s">
        <v>81</v>
      </c>
      <c r="AY438" s="16" t="s">
        <v>195</v>
      </c>
      <c r="BE438" s="150">
        <f>IF(N438="základní",J438,0)</f>
        <v>0</v>
      </c>
      <c r="BF438" s="150">
        <f>IF(N438="snížená",J438,0)</f>
        <v>0</v>
      </c>
      <c r="BG438" s="150">
        <f>IF(N438="zákl. přenesená",J438,0)</f>
        <v>0</v>
      </c>
      <c r="BH438" s="150">
        <f>IF(N438="sníž. přenesená",J438,0)</f>
        <v>0</v>
      </c>
      <c r="BI438" s="150">
        <f>IF(N438="nulová",J438,0)</f>
        <v>0</v>
      </c>
      <c r="BJ438" s="16" t="s">
        <v>79</v>
      </c>
      <c r="BK438" s="150">
        <f>ROUND(I438*H438,2)</f>
        <v>0</v>
      </c>
      <c r="BL438" s="16" t="s">
        <v>291</v>
      </c>
      <c r="BM438" s="149" t="s">
        <v>682</v>
      </c>
    </row>
    <row r="439" spans="2:51" s="12" customFormat="1" ht="12">
      <c r="B439" s="151"/>
      <c r="D439" s="152" t="s">
        <v>203</v>
      </c>
      <c r="E439" s="153" t="s">
        <v>1</v>
      </c>
      <c r="F439" s="154" t="s">
        <v>683</v>
      </c>
      <c r="H439" s="155">
        <v>161.2</v>
      </c>
      <c r="I439" s="156"/>
      <c r="L439" s="151"/>
      <c r="M439" s="157"/>
      <c r="T439" s="158"/>
      <c r="AT439" s="153" t="s">
        <v>203</v>
      </c>
      <c r="AU439" s="153" t="s">
        <v>81</v>
      </c>
      <c r="AV439" s="12" t="s">
        <v>81</v>
      </c>
      <c r="AW439" s="12" t="s">
        <v>29</v>
      </c>
      <c r="AX439" s="12" t="s">
        <v>72</v>
      </c>
      <c r="AY439" s="153" t="s">
        <v>195</v>
      </c>
    </row>
    <row r="440" spans="2:51" s="12" customFormat="1" ht="12">
      <c r="B440" s="151"/>
      <c r="D440" s="152" t="s">
        <v>203</v>
      </c>
      <c r="E440" s="153" t="s">
        <v>1</v>
      </c>
      <c r="F440" s="154" t="s">
        <v>684</v>
      </c>
      <c r="H440" s="155">
        <v>25.2</v>
      </c>
      <c r="I440" s="156"/>
      <c r="L440" s="151"/>
      <c r="M440" s="157"/>
      <c r="T440" s="158"/>
      <c r="AT440" s="153" t="s">
        <v>203</v>
      </c>
      <c r="AU440" s="153" t="s">
        <v>81</v>
      </c>
      <c r="AV440" s="12" t="s">
        <v>81</v>
      </c>
      <c r="AW440" s="12" t="s">
        <v>29</v>
      </c>
      <c r="AX440" s="12" t="s">
        <v>72</v>
      </c>
      <c r="AY440" s="153" t="s">
        <v>195</v>
      </c>
    </row>
    <row r="441" spans="2:51" s="13" customFormat="1" ht="12">
      <c r="B441" s="159"/>
      <c r="D441" s="152" t="s">
        <v>203</v>
      </c>
      <c r="E441" s="160" t="s">
        <v>1</v>
      </c>
      <c r="F441" s="161" t="s">
        <v>205</v>
      </c>
      <c r="H441" s="162">
        <v>186.4</v>
      </c>
      <c r="I441" s="163"/>
      <c r="L441" s="159"/>
      <c r="M441" s="164"/>
      <c r="T441" s="165"/>
      <c r="AT441" s="160" t="s">
        <v>203</v>
      </c>
      <c r="AU441" s="160" t="s">
        <v>81</v>
      </c>
      <c r="AV441" s="13" t="s">
        <v>201</v>
      </c>
      <c r="AW441" s="13" t="s">
        <v>29</v>
      </c>
      <c r="AX441" s="13" t="s">
        <v>79</v>
      </c>
      <c r="AY441" s="160" t="s">
        <v>195</v>
      </c>
    </row>
    <row r="442" spans="2:65" s="1" customFormat="1" ht="21.75" customHeight="1">
      <c r="B442" s="136"/>
      <c r="C442" s="172" t="s">
        <v>685</v>
      </c>
      <c r="D442" s="172" t="s">
        <v>229</v>
      </c>
      <c r="E442" s="173" t="s">
        <v>686</v>
      </c>
      <c r="F442" s="174" t="s">
        <v>687</v>
      </c>
      <c r="G442" s="175" t="s">
        <v>212</v>
      </c>
      <c r="H442" s="176">
        <v>3.386</v>
      </c>
      <c r="I442" s="177"/>
      <c r="J442" s="178">
        <f>ROUND(I442*H442,2)</f>
        <v>0</v>
      </c>
      <c r="K442" s="179"/>
      <c r="L442" s="180"/>
      <c r="M442" s="181" t="s">
        <v>1</v>
      </c>
      <c r="N442" s="182" t="s">
        <v>37</v>
      </c>
      <c r="P442" s="147">
        <f>O442*H442</f>
        <v>0</v>
      </c>
      <c r="Q442" s="147">
        <v>0.55</v>
      </c>
      <c r="R442" s="147">
        <f>Q442*H442</f>
        <v>1.8623000000000003</v>
      </c>
      <c r="S442" s="147">
        <v>0</v>
      </c>
      <c r="T442" s="148">
        <f>S442*H442</f>
        <v>0</v>
      </c>
      <c r="AR442" s="149" t="s">
        <v>373</v>
      </c>
      <c r="AT442" s="149" t="s">
        <v>229</v>
      </c>
      <c r="AU442" s="149" t="s">
        <v>81</v>
      </c>
      <c r="AY442" s="16" t="s">
        <v>195</v>
      </c>
      <c r="BE442" s="150">
        <f>IF(N442="základní",J442,0)</f>
        <v>0</v>
      </c>
      <c r="BF442" s="150">
        <f>IF(N442="snížená",J442,0)</f>
        <v>0</v>
      </c>
      <c r="BG442" s="150">
        <f>IF(N442="zákl. přenesená",J442,0)</f>
        <v>0</v>
      </c>
      <c r="BH442" s="150">
        <f>IF(N442="sníž. přenesená",J442,0)</f>
        <v>0</v>
      </c>
      <c r="BI442" s="150">
        <f>IF(N442="nulová",J442,0)</f>
        <v>0</v>
      </c>
      <c r="BJ442" s="16" t="s">
        <v>79</v>
      </c>
      <c r="BK442" s="150">
        <f>ROUND(I442*H442,2)</f>
        <v>0</v>
      </c>
      <c r="BL442" s="16" t="s">
        <v>291</v>
      </c>
      <c r="BM442" s="149" t="s">
        <v>688</v>
      </c>
    </row>
    <row r="443" spans="2:51" s="12" customFormat="1" ht="12">
      <c r="B443" s="151"/>
      <c r="D443" s="152" t="s">
        <v>203</v>
      </c>
      <c r="E443" s="153" t="s">
        <v>1</v>
      </c>
      <c r="F443" s="154" t="s">
        <v>689</v>
      </c>
      <c r="H443" s="155">
        <v>2.902</v>
      </c>
      <c r="I443" s="156"/>
      <c r="L443" s="151"/>
      <c r="M443" s="157"/>
      <c r="T443" s="158"/>
      <c r="AT443" s="153" t="s">
        <v>203</v>
      </c>
      <c r="AU443" s="153" t="s">
        <v>81</v>
      </c>
      <c r="AV443" s="12" t="s">
        <v>81</v>
      </c>
      <c r="AW443" s="12" t="s">
        <v>29</v>
      </c>
      <c r="AX443" s="12" t="s">
        <v>72</v>
      </c>
      <c r="AY443" s="153" t="s">
        <v>195</v>
      </c>
    </row>
    <row r="444" spans="2:51" s="12" customFormat="1" ht="12">
      <c r="B444" s="151"/>
      <c r="D444" s="152" t="s">
        <v>203</v>
      </c>
      <c r="E444" s="153" t="s">
        <v>1</v>
      </c>
      <c r="F444" s="154" t="s">
        <v>690</v>
      </c>
      <c r="H444" s="155">
        <v>0.484</v>
      </c>
      <c r="I444" s="156"/>
      <c r="L444" s="151"/>
      <c r="M444" s="157"/>
      <c r="T444" s="158"/>
      <c r="AT444" s="153" t="s">
        <v>203</v>
      </c>
      <c r="AU444" s="153" t="s">
        <v>81</v>
      </c>
      <c r="AV444" s="12" t="s">
        <v>81</v>
      </c>
      <c r="AW444" s="12" t="s">
        <v>29</v>
      </c>
      <c r="AX444" s="12" t="s">
        <v>72</v>
      </c>
      <c r="AY444" s="153" t="s">
        <v>195</v>
      </c>
    </row>
    <row r="445" spans="2:51" s="13" customFormat="1" ht="12">
      <c r="B445" s="159"/>
      <c r="D445" s="152" t="s">
        <v>203</v>
      </c>
      <c r="E445" s="160" t="s">
        <v>1</v>
      </c>
      <c r="F445" s="161" t="s">
        <v>205</v>
      </c>
      <c r="H445" s="162">
        <v>3.386</v>
      </c>
      <c r="I445" s="163"/>
      <c r="L445" s="159"/>
      <c r="M445" s="164"/>
      <c r="T445" s="165"/>
      <c r="AT445" s="160" t="s">
        <v>203</v>
      </c>
      <c r="AU445" s="160" t="s">
        <v>81</v>
      </c>
      <c r="AV445" s="13" t="s">
        <v>201</v>
      </c>
      <c r="AW445" s="13" t="s">
        <v>29</v>
      </c>
      <c r="AX445" s="13" t="s">
        <v>79</v>
      </c>
      <c r="AY445" s="160" t="s">
        <v>195</v>
      </c>
    </row>
    <row r="446" spans="2:65" s="1" customFormat="1" ht="24.2" customHeight="1">
      <c r="B446" s="136"/>
      <c r="C446" s="137" t="s">
        <v>691</v>
      </c>
      <c r="D446" s="137" t="s">
        <v>197</v>
      </c>
      <c r="E446" s="138" t="s">
        <v>692</v>
      </c>
      <c r="F446" s="139" t="s">
        <v>693</v>
      </c>
      <c r="G446" s="140" t="s">
        <v>288</v>
      </c>
      <c r="H446" s="141">
        <v>322.4</v>
      </c>
      <c r="I446" s="142"/>
      <c r="J446" s="143">
        <f>ROUND(I446*H446,2)</f>
        <v>0</v>
      </c>
      <c r="K446" s="144"/>
      <c r="L446" s="31"/>
      <c r="M446" s="145" t="s">
        <v>1</v>
      </c>
      <c r="N446" s="146" t="s">
        <v>37</v>
      </c>
      <c r="P446" s="147">
        <f>O446*H446</f>
        <v>0</v>
      </c>
      <c r="Q446" s="147">
        <v>0</v>
      </c>
      <c r="R446" s="147">
        <f>Q446*H446</f>
        <v>0</v>
      </c>
      <c r="S446" s="147">
        <v>0</v>
      </c>
      <c r="T446" s="148">
        <f>S446*H446</f>
        <v>0</v>
      </c>
      <c r="AR446" s="149" t="s">
        <v>291</v>
      </c>
      <c r="AT446" s="149" t="s">
        <v>197</v>
      </c>
      <c r="AU446" s="149" t="s">
        <v>81</v>
      </c>
      <c r="AY446" s="16" t="s">
        <v>195</v>
      </c>
      <c r="BE446" s="150">
        <f>IF(N446="základní",J446,0)</f>
        <v>0</v>
      </c>
      <c r="BF446" s="150">
        <f>IF(N446="snížená",J446,0)</f>
        <v>0</v>
      </c>
      <c r="BG446" s="150">
        <f>IF(N446="zákl. přenesená",J446,0)</f>
        <v>0</v>
      </c>
      <c r="BH446" s="150">
        <f>IF(N446="sníž. přenesená",J446,0)</f>
        <v>0</v>
      </c>
      <c r="BI446" s="150">
        <f>IF(N446="nulová",J446,0)</f>
        <v>0</v>
      </c>
      <c r="BJ446" s="16" t="s">
        <v>79</v>
      </c>
      <c r="BK446" s="150">
        <f>ROUND(I446*H446,2)</f>
        <v>0</v>
      </c>
      <c r="BL446" s="16" t="s">
        <v>291</v>
      </c>
      <c r="BM446" s="149" t="s">
        <v>694</v>
      </c>
    </row>
    <row r="447" spans="2:51" s="12" customFormat="1" ht="12">
      <c r="B447" s="151"/>
      <c r="D447" s="152" t="s">
        <v>203</v>
      </c>
      <c r="E447" s="153" t="s">
        <v>1</v>
      </c>
      <c r="F447" s="154" t="s">
        <v>695</v>
      </c>
      <c r="H447" s="155">
        <v>322.4</v>
      </c>
      <c r="I447" s="156"/>
      <c r="L447" s="151"/>
      <c r="M447" s="157"/>
      <c r="T447" s="158"/>
      <c r="AT447" s="153" t="s">
        <v>203</v>
      </c>
      <c r="AU447" s="153" t="s">
        <v>81</v>
      </c>
      <c r="AV447" s="12" t="s">
        <v>81</v>
      </c>
      <c r="AW447" s="12" t="s">
        <v>29</v>
      </c>
      <c r="AX447" s="12" t="s">
        <v>72</v>
      </c>
      <c r="AY447" s="153" t="s">
        <v>195</v>
      </c>
    </row>
    <row r="448" spans="2:51" s="13" customFormat="1" ht="12">
      <c r="B448" s="159"/>
      <c r="D448" s="152" t="s">
        <v>203</v>
      </c>
      <c r="E448" s="160" t="s">
        <v>1</v>
      </c>
      <c r="F448" s="161" t="s">
        <v>205</v>
      </c>
      <c r="H448" s="162">
        <v>322.4</v>
      </c>
      <c r="I448" s="163"/>
      <c r="L448" s="159"/>
      <c r="M448" s="164"/>
      <c r="T448" s="165"/>
      <c r="AT448" s="160" t="s">
        <v>203</v>
      </c>
      <c r="AU448" s="160" t="s">
        <v>81</v>
      </c>
      <c r="AV448" s="13" t="s">
        <v>201</v>
      </c>
      <c r="AW448" s="13" t="s">
        <v>29</v>
      </c>
      <c r="AX448" s="13" t="s">
        <v>79</v>
      </c>
      <c r="AY448" s="160" t="s">
        <v>195</v>
      </c>
    </row>
    <row r="449" spans="2:65" s="1" customFormat="1" ht="16.5" customHeight="1">
      <c r="B449" s="136"/>
      <c r="C449" s="172" t="s">
        <v>696</v>
      </c>
      <c r="D449" s="172" t="s">
        <v>229</v>
      </c>
      <c r="E449" s="173" t="s">
        <v>697</v>
      </c>
      <c r="F449" s="174" t="s">
        <v>698</v>
      </c>
      <c r="G449" s="175" t="s">
        <v>212</v>
      </c>
      <c r="H449" s="176">
        <v>5.416</v>
      </c>
      <c r="I449" s="177"/>
      <c r="J449" s="178">
        <f>ROUND(I449*H449,2)</f>
        <v>0</v>
      </c>
      <c r="K449" s="179"/>
      <c r="L449" s="180"/>
      <c r="M449" s="181" t="s">
        <v>1</v>
      </c>
      <c r="N449" s="182" t="s">
        <v>37</v>
      </c>
      <c r="P449" s="147">
        <f>O449*H449</f>
        <v>0</v>
      </c>
      <c r="Q449" s="147">
        <v>0.55</v>
      </c>
      <c r="R449" s="147">
        <f>Q449*H449</f>
        <v>2.9788000000000006</v>
      </c>
      <c r="S449" s="147">
        <v>0</v>
      </c>
      <c r="T449" s="148">
        <f>S449*H449</f>
        <v>0</v>
      </c>
      <c r="AR449" s="149" t="s">
        <v>373</v>
      </c>
      <c r="AT449" s="149" t="s">
        <v>229</v>
      </c>
      <c r="AU449" s="149" t="s">
        <v>81</v>
      </c>
      <c r="AY449" s="16" t="s">
        <v>195</v>
      </c>
      <c r="BE449" s="150">
        <f>IF(N449="základní",J449,0)</f>
        <v>0</v>
      </c>
      <c r="BF449" s="150">
        <f>IF(N449="snížená",J449,0)</f>
        <v>0</v>
      </c>
      <c r="BG449" s="150">
        <f>IF(N449="zákl. přenesená",J449,0)</f>
        <v>0</v>
      </c>
      <c r="BH449" s="150">
        <f>IF(N449="sníž. přenesená",J449,0)</f>
        <v>0</v>
      </c>
      <c r="BI449" s="150">
        <f>IF(N449="nulová",J449,0)</f>
        <v>0</v>
      </c>
      <c r="BJ449" s="16" t="s">
        <v>79</v>
      </c>
      <c r="BK449" s="150">
        <f>ROUND(I449*H449,2)</f>
        <v>0</v>
      </c>
      <c r="BL449" s="16" t="s">
        <v>291</v>
      </c>
      <c r="BM449" s="149" t="s">
        <v>699</v>
      </c>
    </row>
    <row r="450" spans="2:51" s="12" customFormat="1" ht="12">
      <c r="B450" s="151"/>
      <c r="D450" s="152" t="s">
        <v>203</v>
      </c>
      <c r="E450" s="153" t="s">
        <v>1</v>
      </c>
      <c r="F450" s="154" t="s">
        <v>700</v>
      </c>
      <c r="H450" s="155">
        <v>5.416</v>
      </c>
      <c r="I450" s="156"/>
      <c r="L450" s="151"/>
      <c r="M450" s="157"/>
      <c r="T450" s="158"/>
      <c r="AT450" s="153" t="s">
        <v>203</v>
      </c>
      <c r="AU450" s="153" t="s">
        <v>81</v>
      </c>
      <c r="AV450" s="12" t="s">
        <v>81</v>
      </c>
      <c r="AW450" s="12" t="s">
        <v>29</v>
      </c>
      <c r="AX450" s="12" t="s">
        <v>72</v>
      </c>
      <c r="AY450" s="153" t="s">
        <v>195</v>
      </c>
    </row>
    <row r="451" spans="2:51" s="13" customFormat="1" ht="12">
      <c r="B451" s="159"/>
      <c r="D451" s="152" t="s">
        <v>203</v>
      </c>
      <c r="E451" s="160" t="s">
        <v>1</v>
      </c>
      <c r="F451" s="161" t="s">
        <v>205</v>
      </c>
      <c r="H451" s="162">
        <v>5.416</v>
      </c>
      <c r="I451" s="163"/>
      <c r="L451" s="159"/>
      <c r="M451" s="164"/>
      <c r="T451" s="165"/>
      <c r="AT451" s="160" t="s">
        <v>203</v>
      </c>
      <c r="AU451" s="160" t="s">
        <v>81</v>
      </c>
      <c r="AV451" s="13" t="s">
        <v>201</v>
      </c>
      <c r="AW451" s="13" t="s">
        <v>29</v>
      </c>
      <c r="AX451" s="13" t="s">
        <v>79</v>
      </c>
      <c r="AY451" s="160" t="s">
        <v>195</v>
      </c>
    </row>
    <row r="452" spans="2:65" s="1" customFormat="1" ht="24.2" customHeight="1">
      <c r="B452" s="136"/>
      <c r="C452" s="137" t="s">
        <v>701</v>
      </c>
      <c r="D452" s="137" t="s">
        <v>197</v>
      </c>
      <c r="E452" s="138" t="s">
        <v>702</v>
      </c>
      <c r="F452" s="139" t="s">
        <v>703</v>
      </c>
      <c r="G452" s="140" t="s">
        <v>212</v>
      </c>
      <c r="H452" s="141">
        <v>9.426</v>
      </c>
      <c r="I452" s="142"/>
      <c r="J452" s="143">
        <f>ROUND(I452*H452,2)</f>
        <v>0</v>
      </c>
      <c r="K452" s="144"/>
      <c r="L452" s="31"/>
      <c r="M452" s="145" t="s">
        <v>1</v>
      </c>
      <c r="N452" s="146" t="s">
        <v>37</v>
      </c>
      <c r="P452" s="147">
        <f>O452*H452</f>
        <v>0</v>
      </c>
      <c r="Q452" s="147">
        <v>0.02337</v>
      </c>
      <c r="R452" s="147">
        <f>Q452*H452</f>
        <v>0.22028562</v>
      </c>
      <c r="S452" s="147">
        <v>0</v>
      </c>
      <c r="T452" s="148">
        <f>S452*H452</f>
        <v>0</v>
      </c>
      <c r="AR452" s="149" t="s">
        <v>291</v>
      </c>
      <c r="AT452" s="149" t="s">
        <v>197</v>
      </c>
      <c r="AU452" s="149" t="s">
        <v>81</v>
      </c>
      <c r="AY452" s="16" t="s">
        <v>195</v>
      </c>
      <c r="BE452" s="150">
        <f>IF(N452="základní",J452,0)</f>
        <v>0</v>
      </c>
      <c r="BF452" s="150">
        <f>IF(N452="snížená",J452,0)</f>
        <v>0</v>
      </c>
      <c r="BG452" s="150">
        <f>IF(N452="zákl. přenesená",J452,0)</f>
        <v>0</v>
      </c>
      <c r="BH452" s="150">
        <f>IF(N452="sníž. přenesená",J452,0)</f>
        <v>0</v>
      </c>
      <c r="BI452" s="150">
        <f>IF(N452="nulová",J452,0)</f>
        <v>0</v>
      </c>
      <c r="BJ452" s="16" t="s">
        <v>79</v>
      </c>
      <c r="BK452" s="150">
        <f>ROUND(I452*H452,2)</f>
        <v>0</v>
      </c>
      <c r="BL452" s="16" t="s">
        <v>291</v>
      </c>
      <c r="BM452" s="149" t="s">
        <v>704</v>
      </c>
    </row>
    <row r="453" spans="2:51" s="12" customFormat="1" ht="12">
      <c r="B453" s="151"/>
      <c r="D453" s="152" t="s">
        <v>203</v>
      </c>
      <c r="E453" s="153" t="s">
        <v>1</v>
      </c>
      <c r="F453" s="154" t="s">
        <v>705</v>
      </c>
      <c r="H453" s="155">
        <v>9.426</v>
      </c>
      <c r="I453" s="156"/>
      <c r="L453" s="151"/>
      <c r="M453" s="157"/>
      <c r="T453" s="158"/>
      <c r="AT453" s="153" t="s">
        <v>203</v>
      </c>
      <c r="AU453" s="153" t="s">
        <v>81</v>
      </c>
      <c r="AV453" s="12" t="s">
        <v>81</v>
      </c>
      <c r="AW453" s="12" t="s">
        <v>29</v>
      </c>
      <c r="AX453" s="12" t="s">
        <v>72</v>
      </c>
      <c r="AY453" s="153" t="s">
        <v>195</v>
      </c>
    </row>
    <row r="454" spans="2:51" s="13" customFormat="1" ht="12">
      <c r="B454" s="159"/>
      <c r="D454" s="152" t="s">
        <v>203</v>
      </c>
      <c r="E454" s="160" t="s">
        <v>1</v>
      </c>
      <c r="F454" s="161" t="s">
        <v>205</v>
      </c>
      <c r="H454" s="162">
        <v>9.426</v>
      </c>
      <c r="I454" s="163"/>
      <c r="L454" s="159"/>
      <c r="M454" s="164"/>
      <c r="T454" s="165"/>
      <c r="AT454" s="160" t="s">
        <v>203</v>
      </c>
      <c r="AU454" s="160" t="s">
        <v>81</v>
      </c>
      <c r="AV454" s="13" t="s">
        <v>201</v>
      </c>
      <c r="AW454" s="13" t="s">
        <v>29</v>
      </c>
      <c r="AX454" s="13" t="s">
        <v>79</v>
      </c>
      <c r="AY454" s="160" t="s">
        <v>195</v>
      </c>
    </row>
    <row r="455" spans="2:65" s="1" customFormat="1" ht="16.5" customHeight="1">
      <c r="B455" s="136"/>
      <c r="C455" s="137" t="s">
        <v>706</v>
      </c>
      <c r="D455" s="137" t="s">
        <v>197</v>
      </c>
      <c r="E455" s="138" t="s">
        <v>707</v>
      </c>
      <c r="F455" s="139" t="s">
        <v>708</v>
      </c>
      <c r="G455" s="140" t="s">
        <v>288</v>
      </c>
      <c r="H455" s="141">
        <v>12</v>
      </c>
      <c r="I455" s="142"/>
      <c r="J455" s="143">
        <f>ROUND(I455*H455,2)</f>
        <v>0</v>
      </c>
      <c r="K455" s="144"/>
      <c r="L455" s="31"/>
      <c r="M455" s="145" t="s">
        <v>1</v>
      </c>
      <c r="N455" s="146" t="s">
        <v>37</v>
      </c>
      <c r="P455" s="147">
        <f>O455*H455</f>
        <v>0</v>
      </c>
      <c r="Q455" s="147">
        <v>0</v>
      </c>
      <c r="R455" s="147">
        <f>Q455*H455</f>
        <v>0</v>
      </c>
      <c r="S455" s="147">
        <v>0</v>
      </c>
      <c r="T455" s="148">
        <f>S455*H455</f>
        <v>0</v>
      </c>
      <c r="AR455" s="149" t="s">
        <v>291</v>
      </c>
      <c r="AT455" s="149" t="s">
        <v>197</v>
      </c>
      <c r="AU455" s="149" t="s">
        <v>81</v>
      </c>
      <c r="AY455" s="16" t="s">
        <v>195</v>
      </c>
      <c r="BE455" s="150">
        <f>IF(N455="základní",J455,0)</f>
        <v>0</v>
      </c>
      <c r="BF455" s="150">
        <f>IF(N455="snížená",J455,0)</f>
        <v>0</v>
      </c>
      <c r="BG455" s="150">
        <f>IF(N455="zákl. přenesená",J455,0)</f>
        <v>0</v>
      </c>
      <c r="BH455" s="150">
        <f>IF(N455="sníž. přenesená",J455,0)</f>
        <v>0</v>
      </c>
      <c r="BI455" s="150">
        <f>IF(N455="nulová",J455,0)</f>
        <v>0</v>
      </c>
      <c r="BJ455" s="16" t="s">
        <v>79</v>
      </c>
      <c r="BK455" s="150">
        <f>ROUND(I455*H455,2)</f>
        <v>0</v>
      </c>
      <c r="BL455" s="16" t="s">
        <v>291</v>
      </c>
      <c r="BM455" s="149" t="s">
        <v>709</v>
      </c>
    </row>
    <row r="456" spans="2:51" s="12" customFormat="1" ht="12">
      <c r="B456" s="151"/>
      <c r="D456" s="152" t="s">
        <v>203</v>
      </c>
      <c r="E456" s="153" t="s">
        <v>1</v>
      </c>
      <c r="F456" s="154" t="s">
        <v>710</v>
      </c>
      <c r="H456" s="155">
        <v>12</v>
      </c>
      <c r="I456" s="156"/>
      <c r="L456" s="151"/>
      <c r="M456" s="157"/>
      <c r="T456" s="158"/>
      <c r="AT456" s="153" t="s">
        <v>203</v>
      </c>
      <c r="AU456" s="153" t="s">
        <v>81</v>
      </c>
      <c r="AV456" s="12" t="s">
        <v>81</v>
      </c>
      <c r="AW456" s="12" t="s">
        <v>29</v>
      </c>
      <c r="AX456" s="12" t="s">
        <v>72</v>
      </c>
      <c r="AY456" s="153" t="s">
        <v>195</v>
      </c>
    </row>
    <row r="457" spans="2:51" s="13" customFormat="1" ht="12">
      <c r="B457" s="159"/>
      <c r="D457" s="152" t="s">
        <v>203</v>
      </c>
      <c r="E457" s="160" t="s">
        <v>1</v>
      </c>
      <c r="F457" s="161" t="s">
        <v>205</v>
      </c>
      <c r="H457" s="162">
        <v>12</v>
      </c>
      <c r="I457" s="163"/>
      <c r="L457" s="159"/>
      <c r="M457" s="164"/>
      <c r="T457" s="165"/>
      <c r="AT457" s="160" t="s">
        <v>203</v>
      </c>
      <c r="AU457" s="160" t="s">
        <v>81</v>
      </c>
      <c r="AV457" s="13" t="s">
        <v>201</v>
      </c>
      <c r="AW457" s="13" t="s">
        <v>29</v>
      </c>
      <c r="AX457" s="13" t="s">
        <v>79</v>
      </c>
      <c r="AY457" s="160" t="s">
        <v>195</v>
      </c>
    </row>
    <row r="458" spans="2:65" s="1" customFormat="1" ht="21.75" customHeight="1">
      <c r="B458" s="136"/>
      <c r="C458" s="172" t="s">
        <v>711</v>
      </c>
      <c r="D458" s="172" t="s">
        <v>229</v>
      </c>
      <c r="E458" s="173" t="s">
        <v>712</v>
      </c>
      <c r="F458" s="174" t="s">
        <v>713</v>
      </c>
      <c r="G458" s="175" t="s">
        <v>212</v>
      </c>
      <c r="H458" s="176">
        <v>0.3</v>
      </c>
      <c r="I458" s="177"/>
      <c r="J458" s="178">
        <f>ROUND(I458*H458,2)</f>
        <v>0</v>
      </c>
      <c r="K458" s="179"/>
      <c r="L458" s="180"/>
      <c r="M458" s="181" t="s">
        <v>1</v>
      </c>
      <c r="N458" s="182" t="s">
        <v>37</v>
      </c>
      <c r="P458" s="147">
        <f>O458*H458</f>
        <v>0</v>
      </c>
      <c r="Q458" s="147">
        <v>0.55</v>
      </c>
      <c r="R458" s="147">
        <f>Q458*H458</f>
        <v>0.165</v>
      </c>
      <c r="S458" s="147">
        <v>0</v>
      </c>
      <c r="T458" s="148">
        <f>S458*H458</f>
        <v>0</v>
      </c>
      <c r="AR458" s="149" t="s">
        <v>373</v>
      </c>
      <c r="AT458" s="149" t="s">
        <v>229</v>
      </c>
      <c r="AU458" s="149" t="s">
        <v>81</v>
      </c>
      <c r="AY458" s="16" t="s">
        <v>195</v>
      </c>
      <c r="BE458" s="150">
        <f>IF(N458="základní",J458,0)</f>
        <v>0</v>
      </c>
      <c r="BF458" s="150">
        <f>IF(N458="snížená",J458,0)</f>
        <v>0</v>
      </c>
      <c r="BG458" s="150">
        <f>IF(N458="zákl. přenesená",J458,0)</f>
        <v>0</v>
      </c>
      <c r="BH458" s="150">
        <f>IF(N458="sníž. přenesená",J458,0)</f>
        <v>0</v>
      </c>
      <c r="BI458" s="150">
        <f>IF(N458="nulová",J458,0)</f>
        <v>0</v>
      </c>
      <c r="BJ458" s="16" t="s">
        <v>79</v>
      </c>
      <c r="BK458" s="150">
        <f>ROUND(I458*H458,2)</f>
        <v>0</v>
      </c>
      <c r="BL458" s="16" t="s">
        <v>291</v>
      </c>
      <c r="BM458" s="149" t="s">
        <v>714</v>
      </c>
    </row>
    <row r="459" spans="2:51" s="12" customFormat="1" ht="12">
      <c r="B459" s="151"/>
      <c r="D459" s="152" t="s">
        <v>203</v>
      </c>
      <c r="E459" s="153" t="s">
        <v>1</v>
      </c>
      <c r="F459" s="154" t="s">
        <v>715</v>
      </c>
      <c r="H459" s="155">
        <v>0.3</v>
      </c>
      <c r="I459" s="156"/>
      <c r="L459" s="151"/>
      <c r="M459" s="157"/>
      <c r="T459" s="158"/>
      <c r="AT459" s="153" t="s">
        <v>203</v>
      </c>
      <c r="AU459" s="153" t="s">
        <v>81</v>
      </c>
      <c r="AV459" s="12" t="s">
        <v>81</v>
      </c>
      <c r="AW459" s="12" t="s">
        <v>29</v>
      </c>
      <c r="AX459" s="12" t="s">
        <v>72</v>
      </c>
      <c r="AY459" s="153" t="s">
        <v>195</v>
      </c>
    </row>
    <row r="460" spans="2:51" s="13" customFormat="1" ht="12">
      <c r="B460" s="159"/>
      <c r="D460" s="152" t="s">
        <v>203</v>
      </c>
      <c r="E460" s="160" t="s">
        <v>1</v>
      </c>
      <c r="F460" s="161" t="s">
        <v>205</v>
      </c>
      <c r="H460" s="162">
        <v>0.3</v>
      </c>
      <c r="I460" s="163"/>
      <c r="L460" s="159"/>
      <c r="M460" s="164"/>
      <c r="T460" s="165"/>
      <c r="AT460" s="160" t="s">
        <v>203</v>
      </c>
      <c r="AU460" s="160" t="s">
        <v>81</v>
      </c>
      <c r="AV460" s="13" t="s">
        <v>201</v>
      </c>
      <c r="AW460" s="13" t="s">
        <v>29</v>
      </c>
      <c r="AX460" s="13" t="s">
        <v>79</v>
      </c>
      <c r="AY460" s="160" t="s">
        <v>195</v>
      </c>
    </row>
    <row r="461" spans="2:65" s="1" customFormat="1" ht="24.2" customHeight="1">
      <c r="B461" s="136"/>
      <c r="C461" s="137" t="s">
        <v>716</v>
      </c>
      <c r="D461" s="137" t="s">
        <v>197</v>
      </c>
      <c r="E461" s="138" t="s">
        <v>717</v>
      </c>
      <c r="F461" s="139" t="s">
        <v>718</v>
      </c>
      <c r="G461" s="140" t="s">
        <v>212</v>
      </c>
      <c r="H461" s="141">
        <v>0.3</v>
      </c>
      <c r="I461" s="142"/>
      <c r="J461" s="143">
        <f>ROUND(I461*H461,2)</f>
        <v>0</v>
      </c>
      <c r="K461" s="144"/>
      <c r="L461" s="31"/>
      <c r="M461" s="145" t="s">
        <v>1</v>
      </c>
      <c r="N461" s="146" t="s">
        <v>37</v>
      </c>
      <c r="P461" s="147">
        <f>O461*H461</f>
        <v>0</v>
      </c>
      <c r="Q461" s="147">
        <v>0.02447</v>
      </c>
      <c r="R461" s="147">
        <f>Q461*H461</f>
        <v>0.0073409999999999994</v>
      </c>
      <c r="S461" s="147">
        <v>0</v>
      </c>
      <c r="T461" s="148">
        <f>S461*H461</f>
        <v>0</v>
      </c>
      <c r="AR461" s="149" t="s">
        <v>291</v>
      </c>
      <c r="AT461" s="149" t="s">
        <v>197</v>
      </c>
      <c r="AU461" s="149" t="s">
        <v>81</v>
      </c>
      <c r="AY461" s="16" t="s">
        <v>195</v>
      </c>
      <c r="BE461" s="150">
        <f>IF(N461="základní",J461,0)</f>
        <v>0</v>
      </c>
      <c r="BF461" s="150">
        <f>IF(N461="snížená",J461,0)</f>
        <v>0</v>
      </c>
      <c r="BG461" s="150">
        <f>IF(N461="zákl. přenesená",J461,0)</f>
        <v>0</v>
      </c>
      <c r="BH461" s="150">
        <f>IF(N461="sníž. přenesená",J461,0)</f>
        <v>0</v>
      </c>
      <c r="BI461" s="150">
        <f>IF(N461="nulová",J461,0)</f>
        <v>0</v>
      </c>
      <c r="BJ461" s="16" t="s">
        <v>79</v>
      </c>
      <c r="BK461" s="150">
        <f>ROUND(I461*H461,2)</f>
        <v>0</v>
      </c>
      <c r="BL461" s="16" t="s">
        <v>291</v>
      </c>
      <c r="BM461" s="149" t="s">
        <v>719</v>
      </c>
    </row>
    <row r="462" spans="2:65" s="1" customFormat="1" ht="24.2" customHeight="1">
      <c r="B462" s="136"/>
      <c r="C462" s="137" t="s">
        <v>720</v>
      </c>
      <c r="D462" s="137" t="s">
        <v>197</v>
      </c>
      <c r="E462" s="138" t="s">
        <v>721</v>
      </c>
      <c r="F462" s="139" t="s">
        <v>722</v>
      </c>
      <c r="G462" s="140" t="s">
        <v>605</v>
      </c>
      <c r="H462" s="183"/>
      <c r="I462" s="142"/>
      <c r="J462" s="143">
        <f>ROUND(I462*H462,2)</f>
        <v>0</v>
      </c>
      <c r="K462" s="144"/>
      <c r="L462" s="31"/>
      <c r="M462" s="145" t="s">
        <v>1</v>
      </c>
      <c r="N462" s="146" t="s">
        <v>37</v>
      </c>
      <c r="P462" s="147">
        <f>O462*H462</f>
        <v>0</v>
      </c>
      <c r="Q462" s="147">
        <v>0</v>
      </c>
      <c r="R462" s="147">
        <f>Q462*H462</f>
        <v>0</v>
      </c>
      <c r="S462" s="147">
        <v>0</v>
      </c>
      <c r="T462" s="148">
        <f>S462*H462</f>
        <v>0</v>
      </c>
      <c r="AR462" s="149" t="s">
        <v>291</v>
      </c>
      <c r="AT462" s="149" t="s">
        <v>197</v>
      </c>
      <c r="AU462" s="149" t="s">
        <v>81</v>
      </c>
      <c r="AY462" s="16" t="s">
        <v>195</v>
      </c>
      <c r="BE462" s="150">
        <f>IF(N462="základní",J462,0)</f>
        <v>0</v>
      </c>
      <c r="BF462" s="150">
        <f>IF(N462="snížená",J462,0)</f>
        <v>0</v>
      </c>
      <c r="BG462" s="150">
        <f>IF(N462="zákl. přenesená",J462,0)</f>
        <v>0</v>
      </c>
      <c r="BH462" s="150">
        <f>IF(N462="sníž. přenesená",J462,0)</f>
        <v>0</v>
      </c>
      <c r="BI462" s="150">
        <f>IF(N462="nulová",J462,0)</f>
        <v>0</v>
      </c>
      <c r="BJ462" s="16" t="s">
        <v>79</v>
      </c>
      <c r="BK462" s="150">
        <f>ROUND(I462*H462,2)</f>
        <v>0</v>
      </c>
      <c r="BL462" s="16" t="s">
        <v>291</v>
      </c>
      <c r="BM462" s="149" t="s">
        <v>723</v>
      </c>
    </row>
    <row r="463" spans="2:65" s="1" customFormat="1" ht="24.2" customHeight="1">
      <c r="B463" s="136"/>
      <c r="C463" s="137" t="s">
        <v>724</v>
      </c>
      <c r="D463" s="137" t="s">
        <v>197</v>
      </c>
      <c r="E463" s="138" t="s">
        <v>725</v>
      </c>
      <c r="F463" s="139" t="s">
        <v>726</v>
      </c>
      <c r="G463" s="140" t="s">
        <v>605</v>
      </c>
      <c r="H463" s="183"/>
      <c r="I463" s="142"/>
      <c r="J463" s="143">
        <f>ROUND(I463*H463,2)</f>
        <v>0</v>
      </c>
      <c r="K463" s="144"/>
      <c r="L463" s="31"/>
      <c r="M463" s="145" t="s">
        <v>1</v>
      </c>
      <c r="N463" s="146" t="s">
        <v>37</v>
      </c>
      <c r="P463" s="147">
        <f>O463*H463</f>
        <v>0</v>
      </c>
      <c r="Q463" s="147">
        <v>0</v>
      </c>
      <c r="R463" s="147">
        <f>Q463*H463</f>
        <v>0</v>
      </c>
      <c r="S463" s="147">
        <v>0</v>
      </c>
      <c r="T463" s="148">
        <f>S463*H463</f>
        <v>0</v>
      </c>
      <c r="AR463" s="149" t="s">
        <v>291</v>
      </c>
      <c r="AT463" s="149" t="s">
        <v>197</v>
      </c>
      <c r="AU463" s="149" t="s">
        <v>81</v>
      </c>
      <c r="AY463" s="16" t="s">
        <v>195</v>
      </c>
      <c r="BE463" s="150">
        <f>IF(N463="základní",J463,0)</f>
        <v>0</v>
      </c>
      <c r="BF463" s="150">
        <f>IF(N463="snížená",J463,0)</f>
        <v>0</v>
      </c>
      <c r="BG463" s="150">
        <f>IF(N463="zákl. přenesená",J463,0)</f>
        <v>0</v>
      </c>
      <c r="BH463" s="150">
        <f>IF(N463="sníž. přenesená",J463,0)</f>
        <v>0</v>
      </c>
      <c r="BI463" s="150">
        <f>IF(N463="nulová",J463,0)</f>
        <v>0</v>
      </c>
      <c r="BJ463" s="16" t="s">
        <v>79</v>
      </c>
      <c r="BK463" s="150">
        <f>ROUND(I463*H463,2)</f>
        <v>0</v>
      </c>
      <c r="BL463" s="16" t="s">
        <v>291</v>
      </c>
      <c r="BM463" s="149" t="s">
        <v>727</v>
      </c>
    </row>
    <row r="464" spans="2:63" s="11" customFormat="1" ht="22.9" customHeight="1">
      <c r="B464" s="124"/>
      <c r="D464" s="125" t="s">
        <v>71</v>
      </c>
      <c r="E464" s="134" t="s">
        <v>728</v>
      </c>
      <c r="F464" s="134" t="s">
        <v>729</v>
      </c>
      <c r="I464" s="127"/>
      <c r="J464" s="135">
        <f>BK464</f>
        <v>0</v>
      </c>
      <c r="L464" s="124"/>
      <c r="M464" s="129"/>
      <c r="P464" s="130">
        <f>SUM(P465:P493)</f>
        <v>0</v>
      </c>
      <c r="R464" s="130">
        <f>SUM(R465:R493)</f>
        <v>0.201502</v>
      </c>
      <c r="T464" s="131">
        <f>SUM(T465:T493)</f>
        <v>0</v>
      </c>
      <c r="AR464" s="125" t="s">
        <v>81</v>
      </c>
      <c r="AT464" s="132" t="s">
        <v>71</v>
      </c>
      <c r="AU464" s="132" t="s">
        <v>79</v>
      </c>
      <c r="AY464" s="125" t="s">
        <v>195</v>
      </c>
      <c r="BK464" s="133">
        <f>SUM(BK465:BK493)</f>
        <v>0</v>
      </c>
    </row>
    <row r="465" spans="2:65" s="1" customFormat="1" ht="24.2" customHeight="1">
      <c r="B465" s="136"/>
      <c r="C465" s="137" t="s">
        <v>144</v>
      </c>
      <c r="D465" s="137" t="s">
        <v>197</v>
      </c>
      <c r="E465" s="138" t="s">
        <v>730</v>
      </c>
      <c r="F465" s="139" t="s">
        <v>731</v>
      </c>
      <c r="G465" s="140" t="s">
        <v>223</v>
      </c>
      <c r="H465" s="141">
        <v>26.2</v>
      </c>
      <c r="I465" s="142"/>
      <c r="J465" s="143">
        <f>ROUND(I465*H465,2)</f>
        <v>0</v>
      </c>
      <c r="K465" s="144"/>
      <c r="L465" s="31"/>
      <c r="M465" s="145" t="s">
        <v>1</v>
      </c>
      <c r="N465" s="146" t="s">
        <v>37</v>
      </c>
      <c r="P465" s="147">
        <f>O465*H465</f>
        <v>0</v>
      </c>
      <c r="Q465" s="147">
        <v>0.00224</v>
      </c>
      <c r="R465" s="147">
        <f>Q465*H465</f>
        <v>0.05868799999999999</v>
      </c>
      <c r="S465" s="147">
        <v>0</v>
      </c>
      <c r="T465" s="148">
        <f>S465*H465</f>
        <v>0</v>
      </c>
      <c r="AR465" s="149" t="s">
        <v>291</v>
      </c>
      <c r="AT465" s="149" t="s">
        <v>197</v>
      </c>
      <c r="AU465" s="149" t="s">
        <v>81</v>
      </c>
      <c r="AY465" s="16" t="s">
        <v>195</v>
      </c>
      <c r="BE465" s="150">
        <f>IF(N465="základní",J465,0)</f>
        <v>0</v>
      </c>
      <c r="BF465" s="150">
        <f>IF(N465="snížená",J465,0)</f>
        <v>0</v>
      </c>
      <c r="BG465" s="150">
        <f>IF(N465="zákl. přenesená",J465,0)</f>
        <v>0</v>
      </c>
      <c r="BH465" s="150">
        <f>IF(N465="sníž. přenesená",J465,0)</f>
        <v>0</v>
      </c>
      <c r="BI465" s="150">
        <f>IF(N465="nulová",J465,0)</f>
        <v>0</v>
      </c>
      <c r="BJ465" s="16" t="s">
        <v>79</v>
      </c>
      <c r="BK465" s="150">
        <f>ROUND(I465*H465,2)</f>
        <v>0</v>
      </c>
      <c r="BL465" s="16" t="s">
        <v>291</v>
      </c>
      <c r="BM465" s="149" t="s">
        <v>732</v>
      </c>
    </row>
    <row r="466" spans="2:51" s="12" customFormat="1" ht="12">
      <c r="B466" s="151"/>
      <c r="D466" s="152" t="s">
        <v>203</v>
      </c>
      <c r="E466" s="153" t="s">
        <v>1</v>
      </c>
      <c r="F466" s="154" t="s">
        <v>733</v>
      </c>
      <c r="H466" s="155">
        <v>26.2</v>
      </c>
      <c r="I466" s="156"/>
      <c r="L466" s="151"/>
      <c r="M466" s="157"/>
      <c r="T466" s="158"/>
      <c r="AT466" s="153" t="s">
        <v>203</v>
      </c>
      <c r="AU466" s="153" t="s">
        <v>81</v>
      </c>
      <c r="AV466" s="12" t="s">
        <v>81</v>
      </c>
      <c r="AW466" s="12" t="s">
        <v>29</v>
      </c>
      <c r="AX466" s="12" t="s">
        <v>72</v>
      </c>
      <c r="AY466" s="153" t="s">
        <v>195</v>
      </c>
    </row>
    <row r="467" spans="2:51" s="13" customFormat="1" ht="12">
      <c r="B467" s="159"/>
      <c r="D467" s="152" t="s">
        <v>203</v>
      </c>
      <c r="E467" s="160" t="s">
        <v>1</v>
      </c>
      <c r="F467" s="161" t="s">
        <v>205</v>
      </c>
      <c r="H467" s="162">
        <v>26.2</v>
      </c>
      <c r="I467" s="163"/>
      <c r="L467" s="159"/>
      <c r="M467" s="164"/>
      <c r="T467" s="165"/>
      <c r="AT467" s="160" t="s">
        <v>203</v>
      </c>
      <c r="AU467" s="160" t="s">
        <v>81</v>
      </c>
      <c r="AV467" s="13" t="s">
        <v>201</v>
      </c>
      <c r="AW467" s="13" t="s">
        <v>29</v>
      </c>
      <c r="AX467" s="13" t="s">
        <v>79</v>
      </c>
      <c r="AY467" s="160" t="s">
        <v>195</v>
      </c>
    </row>
    <row r="468" spans="2:65" s="1" customFormat="1" ht="24.2" customHeight="1">
      <c r="B468" s="136"/>
      <c r="C468" s="137" t="s">
        <v>734</v>
      </c>
      <c r="D468" s="137" t="s">
        <v>197</v>
      </c>
      <c r="E468" s="138" t="s">
        <v>735</v>
      </c>
      <c r="F468" s="139" t="s">
        <v>736</v>
      </c>
      <c r="G468" s="140" t="s">
        <v>223</v>
      </c>
      <c r="H468" s="141">
        <v>9</v>
      </c>
      <c r="I468" s="142"/>
      <c r="J468" s="143">
        <f>ROUND(I468*H468,2)</f>
        <v>0</v>
      </c>
      <c r="K468" s="144"/>
      <c r="L468" s="31"/>
      <c r="M468" s="145" t="s">
        <v>1</v>
      </c>
      <c r="N468" s="146" t="s">
        <v>37</v>
      </c>
      <c r="P468" s="147">
        <f>O468*H468</f>
        <v>0</v>
      </c>
      <c r="Q468" s="147">
        <v>0.00257</v>
      </c>
      <c r="R468" s="147">
        <f>Q468*H468</f>
        <v>0.023129999999999998</v>
      </c>
      <c r="S468" s="147">
        <v>0</v>
      </c>
      <c r="T468" s="148">
        <f>S468*H468</f>
        <v>0</v>
      </c>
      <c r="AR468" s="149" t="s">
        <v>291</v>
      </c>
      <c r="AT468" s="149" t="s">
        <v>197</v>
      </c>
      <c r="AU468" s="149" t="s">
        <v>81</v>
      </c>
      <c r="AY468" s="16" t="s">
        <v>195</v>
      </c>
      <c r="BE468" s="150">
        <f>IF(N468="základní",J468,0)</f>
        <v>0</v>
      </c>
      <c r="BF468" s="150">
        <f>IF(N468="snížená",J468,0)</f>
        <v>0</v>
      </c>
      <c r="BG468" s="150">
        <f>IF(N468="zákl. přenesená",J468,0)</f>
        <v>0</v>
      </c>
      <c r="BH468" s="150">
        <f>IF(N468="sníž. přenesená",J468,0)</f>
        <v>0</v>
      </c>
      <c r="BI468" s="150">
        <f>IF(N468="nulová",J468,0)</f>
        <v>0</v>
      </c>
      <c r="BJ468" s="16" t="s">
        <v>79</v>
      </c>
      <c r="BK468" s="150">
        <f>ROUND(I468*H468,2)</f>
        <v>0</v>
      </c>
      <c r="BL468" s="16" t="s">
        <v>291</v>
      </c>
      <c r="BM468" s="149" t="s">
        <v>737</v>
      </c>
    </row>
    <row r="469" spans="2:51" s="12" customFormat="1" ht="12">
      <c r="B469" s="151"/>
      <c r="D469" s="152" t="s">
        <v>203</v>
      </c>
      <c r="E469" s="153" t="s">
        <v>1</v>
      </c>
      <c r="F469" s="154" t="s">
        <v>738</v>
      </c>
      <c r="H469" s="155">
        <v>9</v>
      </c>
      <c r="I469" s="156"/>
      <c r="L469" s="151"/>
      <c r="M469" s="157"/>
      <c r="T469" s="158"/>
      <c r="AT469" s="153" t="s">
        <v>203</v>
      </c>
      <c r="AU469" s="153" t="s">
        <v>81</v>
      </c>
      <c r="AV469" s="12" t="s">
        <v>81</v>
      </c>
      <c r="AW469" s="12" t="s">
        <v>29</v>
      </c>
      <c r="AX469" s="12" t="s">
        <v>72</v>
      </c>
      <c r="AY469" s="153" t="s">
        <v>195</v>
      </c>
    </row>
    <row r="470" spans="2:51" s="13" customFormat="1" ht="12">
      <c r="B470" s="159"/>
      <c r="D470" s="152" t="s">
        <v>203</v>
      </c>
      <c r="E470" s="160" t="s">
        <v>1</v>
      </c>
      <c r="F470" s="161" t="s">
        <v>205</v>
      </c>
      <c r="H470" s="162">
        <v>9</v>
      </c>
      <c r="I470" s="163"/>
      <c r="L470" s="159"/>
      <c r="M470" s="164"/>
      <c r="T470" s="165"/>
      <c r="AT470" s="160" t="s">
        <v>203</v>
      </c>
      <c r="AU470" s="160" t="s">
        <v>81</v>
      </c>
      <c r="AV470" s="13" t="s">
        <v>201</v>
      </c>
      <c r="AW470" s="13" t="s">
        <v>29</v>
      </c>
      <c r="AX470" s="13" t="s">
        <v>79</v>
      </c>
      <c r="AY470" s="160" t="s">
        <v>195</v>
      </c>
    </row>
    <row r="471" spans="2:65" s="1" customFormat="1" ht="16.5" customHeight="1">
      <c r="B471" s="136"/>
      <c r="C471" s="137" t="s">
        <v>739</v>
      </c>
      <c r="D471" s="137" t="s">
        <v>197</v>
      </c>
      <c r="E471" s="138" t="s">
        <v>740</v>
      </c>
      <c r="F471" s="139" t="s">
        <v>741</v>
      </c>
      <c r="G471" s="140" t="s">
        <v>223</v>
      </c>
      <c r="H471" s="141">
        <v>13.2</v>
      </c>
      <c r="I471" s="142"/>
      <c r="J471" s="143">
        <f>ROUND(I471*H471,2)</f>
        <v>0</v>
      </c>
      <c r="K471" s="144"/>
      <c r="L471" s="31"/>
      <c r="M471" s="145" t="s">
        <v>1</v>
      </c>
      <c r="N471" s="146" t="s">
        <v>37</v>
      </c>
      <c r="P471" s="147">
        <f>O471*H471</f>
        <v>0</v>
      </c>
      <c r="Q471" s="147">
        <v>0.00057</v>
      </c>
      <c r="R471" s="147">
        <f>Q471*H471</f>
        <v>0.0075239999999999994</v>
      </c>
      <c r="S471" s="147">
        <v>0</v>
      </c>
      <c r="T471" s="148">
        <f>S471*H471</f>
        <v>0</v>
      </c>
      <c r="AR471" s="149" t="s">
        <v>291</v>
      </c>
      <c r="AT471" s="149" t="s">
        <v>197</v>
      </c>
      <c r="AU471" s="149" t="s">
        <v>81</v>
      </c>
      <c r="AY471" s="16" t="s">
        <v>195</v>
      </c>
      <c r="BE471" s="150">
        <f>IF(N471="základní",J471,0)</f>
        <v>0</v>
      </c>
      <c r="BF471" s="150">
        <f>IF(N471="snížená",J471,0)</f>
        <v>0</v>
      </c>
      <c r="BG471" s="150">
        <f>IF(N471="zákl. přenesená",J471,0)</f>
        <v>0</v>
      </c>
      <c r="BH471" s="150">
        <f>IF(N471="sníž. přenesená",J471,0)</f>
        <v>0</v>
      </c>
      <c r="BI471" s="150">
        <f>IF(N471="nulová",J471,0)</f>
        <v>0</v>
      </c>
      <c r="BJ471" s="16" t="s">
        <v>79</v>
      </c>
      <c r="BK471" s="150">
        <f>ROUND(I471*H471,2)</f>
        <v>0</v>
      </c>
      <c r="BL471" s="16" t="s">
        <v>291</v>
      </c>
      <c r="BM471" s="149" t="s">
        <v>742</v>
      </c>
    </row>
    <row r="472" spans="2:51" s="12" customFormat="1" ht="12">
      <c r="B472" s="151"/>
      <c r="D472" s="152" t="s">
        <v>203</v>
      </c>
      <c r="E472" s="153" t="s">
        <v>1</v>
      </c>
      <c r="F472" s="154" t="s">
        <v>743</v>
      </c>
      <c r="H472" s="155">
        <v>13.2</v>
      </c>
      <c r="I472" s="156"/>
      <c r="L472" s="151"/>
      <c r="M472" s="157"/>
      <c r="T472" s="158"/>
      <c r="AT472" s="153" t="s">
        <v>203</v>
      </c>
      <c r="AU472" s="153" t="s">
        <v>81</v>
      </c>
      <c r="AV472" s="12" t="s">
        <v>81</v>
      </c>
      <c r="AW472" s="12" t="s">
        <v>29</v>
      </c>
      <c r="AX472" s="12" t="s">
        <v>72</v>
      </c>
      <c r="AY472" s="153" t="s">
        <v>195</v>
      </c>
    </row>
    <row r="473" spans="2:51" s="13" customFormat="1" ht="12">
      <c r="B473" s="159"/>
      <c r="D473" s="152" t="s">
        <v>203</v>
      </c>
      <c r="E473" s="160" t="s">
        <v>1</v>
      </c>
      <c r="F473" s="161" t="s">
        <v>205</v>
      </c>
      <c r="H473" s="162">
        <v>13.2</v>
      </c>
      <c r="I473" s="163"/>
      <c r="L473" s="159"/>
      <c r="M473" s="164"/>
      <c r="T473" s="165"/>
      <c r="AT473" s="160" t="s">
        <v>203</v>
      </c>
      <c r="AU473" s="160" t="s">
        <v>81</v>
      </c>
      <c r="AV473" s="13" t="s">
        <v>201</v>
      </c>
      <c r="AW473" s="13" t="s">
        <v>29</v>
      </c>
      <c r="AX473" s="13" t="s">
        <v>79</v>
      </c>
      <c r="AY473" s="160" t="s">
        <v>195</v>
      </c>
    </row>
    <row r="474" spans="2:65" s="1" customFormat="1" ht="16.5" customHeight="1">
      <c r="B474" s="136"/>
      <c r="C474" s="137" t="s">
        <v>744</v>
      </c>
      <c r="D474" s="137" t="s">
        <v>197</v>
      </c>
      <c r="E474" s="138" t="s">
        <v>745</v>
      </c>
      <c r="F474" s="139" t="s">
        <v>746</v>
      </c>
      <c r="G474" s="140" t="s">
        <v>496</v>
      </c>
      <c r="H474" s="141">
        <v>6</v>
      </c>
      <c r="I474" s="142"/>
      <c r="J474" s="143">
        <f>ROUND(I474*H474,2)</f>
        <v>0</v>
      </c>
      <c r="K474" s="144"/>
      <c r="L474" s="31"/>
      <c r="M474" s="145" t="s">
        <v>1</v>
      </c>
      <c r="N474" s="146" t="s">
        <v>37</v>
      </c>
      <c r="P474" s="147">
        <f>O474*H474</f>
        <v>0</v>
      </c>
      <c r="Q474" s="147">
        <v>0.00057</v>
      </c>
      <c r="R474" s="147">
        <f>Q474*H474</f>
        <v>0.00342</v>
      </c>
      <c r="S474" s="147">
        <v>0</v>
      </c>
      <c r="T474" s="148">
        <f>S474*H474</f>
        <v>0</v>
      </c>
      <c r="AR474" s="149" t="s">
        <v>291</v>
      </c>
      <c r="AT474" s="149" t="s">
        <v>197</v>
      </c>
      <c r="AU474" s="149" t="s">
        <v>81</v>
      </c>
      <c r="AY474" s="16" t="s">
        <v>195</v>
      </c>
      <c r="BE474" s="150">
        <f>IF(N474="základní",J474,0)</f>
        <v>0</v>
      </c>
      <c r="BF474" s="150">
        <f>IF(N474="snížená",J474,0)</f>
        <v>0</v>
      </c>
      <c r="BG474" s="150">
        <f>IF(N474="zákl. přenesená",J474,0)</f>
        <v>0</v>
      </c>
      <c r="BH474" s="150">
        <f>IF(N474="sníž. přenesená",J474,0)</f>
        <v>0</v>
      </c>
      <c r="BI474" s="150">
        <f>IF(N474="nulová",J474,0)</f>
        <v>0</v>
      </c>
      <c r="BJ474" s="16" t="s">
        <v>79</v>
      </c>
      <c r="BK474" s="150">
        <f>ROUND(I474*H474,2)</f>
        <v>0</v>
      </c>
      <c r="BL474" s="16" t="s">
        <v>291</v>
      </c>
      <c r="BM474" s="149" t="s">
        <v>747</v>
      </c>
    </row>
    <row r="475" spans="2:51" s="12" customFormat="1" ht="12">
      <c r="B475" s="151"/>
      <c r="D475" s="152" t="s">
        <v>203</v>
      </c>
      <c r="E475" s="153" t="s">
        <v>1</v>
      </c>
      <c r="F475" s="154" t="s">
        <v>748</v>
      </c>
      <c r="H475" s="155">
        <v>6</v>
      </c>
      <c r="I475" s="156"/>
      <c r="L475" s="151"/>
      <c r="M475" s="157"/>
      <c r="T475" s="158"/>
      <c r="AT475" s="153" t="s">
        <v>203</v>
      </c>
      <c r="AU475" s="153" t="s">
        <v>81</v>
      </c>
      <c r="AV475" s="12" t="s">
        <v>81</v>
      </c>
      <c r="AW475" s="12" t="s">
        <v>29</v>
      </c>
      <c r="AX475" s="12" t="s">
        <v>72</v>
      </c>
      <c r="AY475" s="153" t="s">
        <v>195</v>
      </c>
    </row>
    <row r="476" spans="2:51" s="13" customFormat="1" ht="12">
      <c r="B476" s="159"/>
      <c r="D476" s="152" t="s">
        <v>203</v>
      </c>
      <c r="E476" s="160" t="s">
        <v>1</v>
      </c>
      <c r="F476" s="161" t="s">
        <v>205</v>
      </c>
      <c r="H476" s="162">
        <v>6</v>
      </c>
      <c r="I476" s="163"/>
      <c r="L476" s="159"/>
      <c r="M476" s="164"/>
      <c r="T476" s="165"/>
      <c r="AT476" s="160" t="s">
        <v>203</v>
      </c>
      <c r="AU476" s="160" t="s">
        <v>81</v>
      </c>
      <c r="AV476" s="13" t="s">
        <v>201</v>
      </c>
      <c r="AW476" s="13" t="s">
        <v>29</v>
      </c>
      <c r="AX476" s="13" t="s">
        <v>79</v>
      </c>
      <c r="AY476" s="160" t="s">
        <v>195</v>
      </c>
    </row>
    <row r="477" spans="2:65" s="1" customFormat="1" ht="21.75" customHeight="1">
      <c r="B477" s="136"/>
      <c r="C477" s="137" t="s">
        <v>749</v>
      </c>
      <c r="D477" s="137" t="s">
        <v>197</v>
      </c>
      <c r="E477" s="138" t="s">
        <v>750</v>
      </c>
      <c r="F477" s="139" t="s">
        <v>751</v>
      </c>
      <c r="G477" s="140" t="s">
        <v>223</v>
      </c>
      <c r="H477" s="141">
        <v>26</v>
      </c>
      <c r="I477" s="142"/>
      <c r="J477" s="143">
        <f>ROUND(I477*H477,2)</f>
        <v>0</v>
      </c>
      <c r="K477" s="144"/>
      <c r="L477" s="31"/>
      <c r="M477" s="145" t="s">
        <v>1</v>
      </c>
      <c r="N477" s="146" t="s">
        <v>37</v>
      </c>
      <c r="P477" s="147">
        <f>O477*H477</f>
        <v>0</v>
      </c>
      <c r="Q477" s="147">
        <v>0.00322</v>
      </c>
      <c r="R477" s="147">
        <f>Q477*H477</f>
        <v>0.08372</v>
      </c>
      <c r="S477" s="147">
        <v>0</v>
      </c>
      <c r="T477" s="148">
        <f>S477*H477</f>
        <v>0</v>
      </c>
      <c r="AR477" s="149" t="s">
        <v>291</v>
      </c>
      <c r="AT477" s="149" t="s">
        <v>197</v>
      </c>
      <c r="AU477" s="149" t="s">
        <v>81</v>
      </c>
      <c r="AY477" s="16" t="s">
        <v>195</v>
      </c>
      <c r="BE477" s="150">
        <f>IF(N477="základní",J477,0)</f>
        <v>0</v>
      </c>
      <c r="BF477" s="150">
        <f>IF(N477="snížená",J477,0)</f>
        <v>0</v>
      </c>
      <c r="BG477" s="150">
        <f>IF(N477="zákl. přenesená",J477,0)</f>
        <v>0</v>
      </c>
      <c r="BH477" s="150">
        <f>IF(N477="sníž. přenesená",J477,0)</f>
        <v>0</v>
      </c>
      <c r="BI477" s="150">
        <f>IF(N477="nulová",J477,0)</f>
        <v>0</v>
      </c>
      <c r="BJ477" s="16" t="s">
        <v>79</v>
      </c>
      <c r="BK477" s="150">
        <f>ROUND(I477*H477,2)</f>
        <v>0</v>
      </c>
      <c r="BL477" s="16" t="s">
        <v>291</v>
      </c>
      <c r="BM477" s="149" t="s">
        <v>752</v>
      </c>
    </row>
    <row r="478" spans="2:51" s="12" customFormat="1" ht="12">
      <c r="B478" s="151"/>
      <c r="D478" s="152" t="s">
        <v>203</v>
      </c>
      <c r="E478" s="153" t="s">
        <v>1</v>
      </c>
      <c r="F478" s="154" t="s">
        <v>753</v>
      </c>
      <c r="H478" s="155">
        <v>26</v>
      </c>
      <c r="I478" s="156"/>
      <c r="L478" s="151"/>
      <c r="M478" s="157"/>
      <c r="T478" s="158"/>
      <c r="AT478" s="153" t="s">
        <v>203</v>
      </c>
      <c r="AU478" s="153" t="s">
        <v>81</v>
      </c>
      <c r="AV478" s="12" t="s">
        <v>81</v>
      </c>
      <c r="AW478" s="12" t="s">
        <v>29</v>
      </c>
      <c r="AX478" s="12" t="s">
        <v>72</v>
      </c>
      <c r="AY478" s="153" t="s">
        <v>195</v>
      </c>
    </row>
    <row r="479" spans="2:51" s="13" customFormat="1" ht="12">
      <c r="B479" s="159"/>
      <c r="D479" s="152" t="s">
        <v>203</v>
      </c>
      <c r="E479" s="160" t="s">
        <v>1</v>
      </c>
      <c r="F479" s="161" t="s">
        <v>205</v>
      </c>
      <c r="H479" s="162">
        <v>26</v>
      </c>
      <c r="I479" s="163"/>
      <c r="L479" s="159"/>
      <c r="M479" s="164"/>
      <c r="T479" s="165"/>
      <c r="AT479" s="160" t="s">
        <v>203</v>
      </c>
      <c r="AU479" s="160" t="s">
        <v>81</v>
      </c>
      <c r="AV479" s="13" t="s">
        <v>201</v>
      </c>
      <c r="AW479" s="13" t="s">
        <v>29</v>
      </c>
      <c r="AX479" s="13" t="s">
        <v>79</v>
      </c>
      <c r="AY479" s="160" t="s">
        <v>195</v>
      </c>
    </row>
    <row r="480" spans="2:65" s="1" customFormat="1" ht="24.2" customHeight="1">
      <c r="B480" s="136"/>
      <c r="C480" s="137" t="s">
        <v>754</v>
      </c>
      <c r="D480" s="137" t="s">
        <v>197</v>
      </c>
      <c r="E480" s="138" t="s">
        <v>755</v>
      </c>
      <c r="F480" s="139" t="s">
        <v>756</v>
      </c>
      <c r="G480" s="140" t="s">
        <v>496</v>
      </c>
      <c r="H480" s="141">
        <v>2</v>
      </c>
      <c r="I480" s="142"/>
      <c r="J480" s="143">
        <f>ROUND(I480*H480,2)</f>
        <v>0</v>
      </c>
      <c r="K480" s="144"/>
      <c r="L480" s="31"/>
      <c r="M480" s="145" t="s">
        <v>1</v>
      </c>
      <c r="N480" s="146" t="s">
        <v>37</v>
      </c>
      <c r="P480" s="147">
        <f>O480*H480</f>
        <v>0</v>
      </c>
      <c r="Q480" s="147">
        <v>0.00312</v>
      </c>
      <c r="R480" s="147">
        <f>Q480*H480</f>
        <v>0.00624</v>
      </c>
      <c r="S480" s="147">
        <v>0</v>
      </c>
      <c r="T480" s="148">
        <f>S480*H480</f>
        <v>0</v>
      </c>
      <c r="AR480" s="149" t="s">
        <v>291</v>
      </c>
      <c r="AT480" s="149" t="s">
        <v>197</v>
      </c>
      <c r="AU480" s="149" t="s">
        <v>81</v>
      </c>
      <c r="AY480" s="16" t="s">
        <v>195</v>
      </c>
      <c r="BE480" s="150">
        <f>IF(N480="základní",J480,0)</f>
        <v>0</v>
      </c>
      <c r="BF480" s="150">
        <f>IF(N480="snížená",J480,0)</f>
        <v>0</v>
      </c>
      <c r="BG480" s="150">
        <f>IF(N480="zákl. přenesená",J480,0)</f>
        <v>0</v>
      </c>
      <c r="BH480" s="150">
        <f>IF(N480="sníž. přenesená",J480,0)</f>
        <v>0</v>
      </c>
      <c r="BI480" s="150">
        <f>IF(N480="nulová",J480,0)</f>
        <v>0</v>
      </c>
      <c r="BJ480" s="16" t="s">
        <v>79</v>
      </c>
      <c r="BK480" s="150">
        <f>ROUND(I480*H480,2)</f>
        <v>0</v>
      </c>
      <c r="BL480" s="16" t="s">
        <v>291</v>
      </c>
      <c r="BM480" s="149" t="s">
        <v>757</v>
      </c>
    </row>
    <row r="481" spans="2:51" s="12" customFormat="1" ht="12">
      <c r="B481" s="151"/>
      <c r="D481" s="152" t="s">
        <v>203</v>
      </c>
      <c r="E481" s="153" t="s">
        <v>1</v>
      </c>
      <c r="F481" s="154" t="s">
        <v>758</v>
      </c>
      <c r="H481" s="155">
        <v>2</v>
      </c>
      <c r="I481" s="156"/>
      <c r="L481" s="151"/>
      <c r="M481" s="157"/>
      <c r="T481" s="158"/>
      <c r="AT481" s="153" t="s">
        <v>203</v>
      </c>
      <c r="AU481" s="153" t="s">
        <v>81</v>
      </c>
      <c r="AV481" s="12" t="s">
        <v>81</v>
      </c>
      <c r="AW481" s="12" t="s">
        <v>29</v>
      </c>
      <c r="AX481" s="12" t="s">
        <v>72</v>
      </c>
      <c r="AY481" s="153" t="s">
        <v>195</v>
      </c>
    </row>
    <row r="482" spans="2:51" s="13" customFormat="1" ht="12">
      <c r="B482" s="159"/>
      <c r="D482" s="152" t="s">
        <v>203</v>
      </c>
      <c r="E482" s="160" t="s">
        <v>1</v>
      </c>
      <c r="F482" s="161" t="s">
        <v>205</v>
      </c>
      <c r="H482" s="162">
        <v>2</v>
      </c>
      <c r="I482" s="163"/>
      <c r="L482" s="159"/>
      <c r="M482" s="164"/>
      <c r="T482" s="165"/>
      <c r="AT482" s="160" t="s">
        <v>203</v>
      </c>
      <c r="AU482" s="160" t="s">
        <v>81</v>
      </c>
      <c r="AV482" s="13" t="s">
        <v>201</v>
      </c>
      <c r="AW482" s="13" t="s">
        <v>29</v>
      </c>
      <c r="AX482" s="13" t="s">
        <v>79</v>
      </c>
      <c r="AY482" s="160" t="s">
        <v>195</v>
      </c>
    </row>
    <row r="483" spans="2:65" s="1" customFormat="1" ht="24.2" customHeight="1">
      <c r="B483" s="136"/>
      <c r="C483" s="137" t="s">
        <v>759</v>
      </c>
      <c r="D483" s="137" t="s">
        <v>197</v>
      </c>
      <c r="E483" s="138" t="s">
        <v>760</v>
      </c>
      <c r="F483" s="139" t="s">
        <v>761</v>
      </c>
      <c r="G483" s="140" t="s">
        <v>223</v>
      </c>
      <c r="H483" s="141">
        <v>6</v>
      </c>
      <c r="I483" s="142"/>
      <c r="J483" s="143">
        <f>ROUND(I483*H483,2)</f>
        <v>0</v>
      </c>
      <c r="K483" s="144"/>
      <c r="L483" s="31"/>
      <c r="M483" s="145" t="s">
        <v>1</v>
      </c>
      <c r="N483" s="146" t="s">
        <v>37</v>
      </c>
      <c r="P483" s="147">
        <f>O483*H483</f>
        <v>0</v>
      </c>
      <c r="Q483" s="147">
        <v>0.00313</v>
      </c>
      <c r="R483" s="147">
        <f>Q483*H483</f>
        <v>0.018779999999999998</v>
      </c>
      <c r="S483" s="147">
        <v>0</v>
      </c>
      <c r="T483" s="148">
        <f>S483*H483</f>
        <v>0</v>
      </c>
      <c r="AR483" s="149" t="s">
        <v>291</v>
      </c>
      <c r="AT483" s="149" t="s">
        <v>197</v>
      </c>
      <c r="AU483" s="149" t="s">
        <v>81</v>
      </c>
      <c r="AY483" s="16" t="s">
        <v>195</v>
      </c>
      <c r="BE483" s="150">
        <f>IF(N483="základní",J483,0)</f>
        <v>0</v>
      </c>
      <c r="BF483" s="150">
        <f>IF(N483="snížená",J483,0)</f>
        <v>0</v>
      </c>
      <c r="BG483" s="150">
        <f>IF(N483="zákl. přenesená",J483,0)</f>
        <v>0</v>
      </c>
      <c r="BH483" s="150">
        <f>IF(N483="sníž. přenesená",J483,0)</f>
        <v>0</v>
      </c>
      <c r="BI483" s="150">
        <f>IF(N483="nulová",J483,0)</f>
        <v>0</v>
      </c>
      <c r="BJ483" s="16" t="s">
        <v>79</v>
      </c>
      <c r="BK483" s="150">
        <f>ROUND(I483*H483,2)</f>
        <v>0</v>
      </c>
      <c r="BL483" s="16" t="s">
        <v>291</v>
      </c>
      <c r="BM483" s="149" t="s">
        <v>762</v>
      </c>
    </row>
    <row r="484" spans="2:51" s="12" customFormat="1" ht="12">
      <c r="B484" s="151"/>
      <c r="D484" s="152" t="s">
        <v>203</v>
      </c>
      <c r="E484" s="153" t="s">
        <v>1</v>
      </c>
      <c r="F484" s="154" t="s">
        <v>763</v>
      </c>
      <c r="H484" s="155">
        <v>6</v>
      </c>
      <c r="I484" s="156"/>
      <c r="L484" s="151"/>
      <c r="M484" s="157"/>
      <c r="T484" s="158"/>
      <c r="AT484" s="153" t="s">
        <v>203</v>
      </c>
      <c r="AU484" s="153" t="s">
        <v>81</v>
      </c>
      <c r="AV484" s="12" t="s">
        <v>81</v>
      </c>
      <c r="AW484" s="12" t="s">
        <v>29</v>
      </c>
      <c r="AX484" s="12" t="s">
        <v>72</v>
      </c>
      <c r="AY484" s="153" t="s">
        <v>195</v>
      </c>
    </row>
    <row r="485" spans="2:51" s="13" customFormat="1" ht="12">
      <c r="B485" s="159"/>
      <c r="D485" s="152" t="s">
        <v>203</v>
      </c>
      <c r="E485" s="160" t="s">
        <v>1</v>
      </c>
      <c r="F485" s="161" t="s">
        <v>205</v>
      </c>
      <c r="H485" s="162">
        <v>6</v>
      </c>
      <c r="I485" s="163"/>
      <c r="L485" s="159"/>
      <c r="M485" s="164"/>
      <c r="T485" s="165"/>
      <c r="AT485" s="160" t="s">
        <v>203</v>
      </c>
      <c r="AU485" s="160" t="s">
        <v>81</v>
      </c>
      <c r="AV485" s="13" t="s">
        <v>201</v>
      </c>
      <c r="AW485" s="13" t="s">
        <v>29</v>
      </c>
      <c r="AX485" s="13" t="s">
        <v>79</v>
      </c>
      <c r="AY485" s="160" t="s">
        <v>195</v>
      </c>
    </row>
    <row r="486" spans="2:65" s="1" customFormat="1" ht="16.5" customHeight="1">
      <c r="B486" s="136"/>
      <c r="C486" s="137" t="s">
        <v>764</v>
      </c>
      <c r="D486" s="137" t="s">
        <v>197</v>
      </c>
      <c r="E486" s="138" t="s">
        <v>765</v>
      </c>
      <c r="F486" s="139" t="s">
        <v>766</v>
      </c>
      <c r="G486" s="140" t="s">
        <v>496</v>
      </c>
      <c r="H486" s="141">
        <v>4</v>
      </c>
      <c r="I486" s="142"/>
      <c r="J486" s="143">
        <f>ROUND(I486*H486,2)</f>
        <v>0</v>
      </c>
      <c r="K486" s="144"/>
      <c r="L486" s="31"/>
      <c r="M486" s="145" t="s">
        <v>1</v>
      </c>
      <c r="N486" s="146" t="s">
        <v>37</v>
      </c>
      <c r="P486" s="147">
        <f>O486*H486</f>
        <v>0</v>
      </c>
      <c r="Q486" s="147">
        <v>0</v>
      </c>
      <c r="R486" s="147">
        <f>Q486*H486</f>
        <v>0</v>
      </c>
      <c r="S486" s="147">
        <v>0</v>
      </c>
      <c r="T486" s="148">
        <f>S486*H486</f>
        <v>0</v>
      </c>
      <c r="AR486" s="149" t="s">
        <v>291</v>
      </c>
      <c r="AT486" s="149" t="s">
        <v>197</v>
      </c>
      <c r="AU486" s="149" t="s">
        <v>81</v>
      </c>
      <c r="AY486" s="16" t="s">
        <v>195</v>
      </c>
      <c r="BE486" s="150">
        <f>IF(N486="základní",J486,0)</f>
        <v>0</v>
      </c>
      <c r="BF486" s="150">
        <f>IF(N486="snížená",J486,0)</f>
        <v>0</v>
      </c>
      <c r="BG486" s="150">
        <f>IF(N486="zákl. přenesená",J486,0)</f>
        <v>0</v>
      </c>
      <c r="BH486" s="150">
        <f>IF(N486="sníž. přenesená",J486,0)</f>
        <v>0</v>
      </c>
      <c r="BI486" s="150">
        <f>IF(N486="nulová",J486,0)</f>
        <v>0</v>
      </c>
      <c r="BJ486" s="16" t="s">
        <v>79</v>
      </c>
      <c r="BK486" s="150">
        <f>ROUND(I486*H486,2)</f>
        <v>0</v>
      </c>
      <c r="BL486" s="16" t="s">
        <v>291</v>
      </c>
      <c r="BM486" s="149" t="s">
        <v>767</v>
      </c>
    </row>
    <row r="487" spans="2:51" s="12" customFormat="1" ht="12">
      <c r="B487" s="151"/>
      <c r="D487" s="152" t="s">
        <v>203</v>
      </c>
      <c r="E487" s="153" t="s">
        <v>1</v>
      </c>
      <c r="F487" s="154" t="s">
        <v>768</v>
      </c>
      <c r="H487" s="155">
        <v>4</v>
      </c>
      <c r="I487" s="156"/>
      <c r="L487" s="151"/>
      <c r="M487" s="157"/>
      <c r="T487" s="158"/>
      <c r="AT487" s="153" t="s">
        <v>203</v>
      </c>
      <c r="AU487" s="153" t="s">
        <v>81</v>
      </c>
      <c r="AV487" s="12" t="s">
        <v>81</v>
      </c>
      <c r="AW487" s="12" t="s">
        <v>29</v>
      </c>
      <c r="AX487" s="12" t="s">
        <v>72</v>
      </c>
      <c r="AY487" s="153" t="s">
        <v>195</v>
      </c>
    </row>
    <row r="488" spans="2:51" s="13" customFormat="1" ht="12">
      <c r="B488" s="159"/>
      <c r="D488" s="152" t="s">
        <v>203</v>
      </c>
      <c r="E488" s="160" t="s">
        <v>1</v>
      </c>
      <c r="F488" s="161" t="s">
        <v>205</v>
      </c>
      <c r="H488" s="162">
        <v>4</v>
      </c>
      <c r="I488" s="163"/>
      <c r="L488" s="159"/>
      <c r="M488" s="164"/>
      <c r="T488" s="165"/>
      <c r="AT488" s="160" t="s">
        <v>203</v>
      </c>
      <c r="AU488" s="160" t="s">
        <v>81</v>
      </c>
      <c r="AV488" s="13" t="s">
        <v>201</v>
      </c>
      <c r="AW488" s="13" t="s">
        <v>29</v>
      </c>
      <c r="AX488" s="13" t="s">
        <v>79</v>
      </c>
      <c r="AY488" s="160" t="s">
        <v>195</v>
      </c>
    </row>
    <row r="489" spans="2:65" s="1" customFormat="1" ht="16.5" customHeight="1">
      <c r="B489" s="136"/>
      <c r="C489" s="137" t="s">
        <v>769</v>
      </c>
      <c r="D489" s="137" t="s">
        <v>197</v>
      </c>
      <c r="E489" s="138" t="s">
        <v>770</v>
      </c>
      <c r="F489" s="139" t="s">
        <v>771</v>
      </c>
      <c r="G489" s="140" t="s">
        <v>496</v>
      </c>
      <c r="H489" s="141">
        <v>4</v>
      </c>
      <c r="I489" s="142"/>
      <c r="J489" s="143">
        <f>ROUND(I489*H489,2)</f>
        <v>0</v>
      </c>
      <c r="K489" s="144"/>
      <c r="L489" s="31"/>
      <c r="M489" s="145" t="s">
        <v>1</v>
      </c>
      <c r="N489" s="146" t="s">
        <v>37</v>
      </c>
      <c r="P489" s="147">
        <f>O489*H489</f>
        <v>0</v>
      </c>
      <c r="Q489" s="147">
        <v>0</v>
      </c>
      <c r="R489" s="147">
        <f>Q489*H489</f>
        <v>0</v>
      </c>
      <c r="S489" s="147">
        <v>0</v>
      </c>
      <c r="T489" s="148">
        <f>S489*H489</f>
        <v>0</v>
      </c>
      <c r="AR489" s="149" t="s">
        <v>291</v>
      </c>
      <c r="AT489" s="149" t="s">
        <v>197</v>
      </c>
      <c r="AU489" s="149" t="s">
        <v>81</v>
      </c>
      <c r="AY489" s="16" t="s">
        <v>195</v>
      </c>
      <c r="BE489" s="150">
        <f>IF(N489="základní",J489,0)</f>
        <v>0</v>
      </c>
      <c r="BF489" s="150">
        <f>IF(N489="snížená",J489,0)</f>
        <v>0</v>
      </c>
      <c r="BG489" s="150">
        <f>IF(N489="zákl. přenesená",J489,0)</f>
        <v>0</v>
      </c>
      <c r="BH489" s="150">
        <f>IF(N489="sníž. přenesená",J489,0)</f>
        <v>0</v>
      </c>
      <c r="BI489" s="150">
        <f>IF(N489="nulová",J489,0)</f>
        <v>0</v>
      </c>
      <c r="BJ489" s="16" t="s">
        <v>79</v>
      </c>
      <c r="BK489" s="150">
        <f>ROUND(I489*H489,2)</f>
        <v>0</v>
      </c>
      <c r="BL489" s="16" t="s">
        <v>291</v>
      </c>
      <c r="BM489" s="149" t="s">
        <v>772</v>
      </c>
    </row>
    <row r="490" spans="2:51" s="12" customFormat="1" ht="12">
      <c r="B490" s="151"/>
      <c r="D490" s="152" t="s">
        <v>203</v>
      </c>
      <c r="E490" s="153" t="s">
        <v>1</v>
      </c>
      <c r="F490" s="154" t="s">
        <v>773</v>
      </c>
      <c r="H490" s="155">
        <v>4</v>
      </c>
      <c r="I490" s="156"/>
      <c r="L490" s="151"/>
      <c r="M490" s="157"/>
      <c r="T490" s="158"/>
      <c r="AT490" s="153" t="s">
        <v>203</v>
      </c>
      <c r="AU490" s="153" t="s">
        <v>81</v>
      </c>
      <c r="AV490" s="12" t="s">
        <v>81</v>
      </c>
      <c r="AW490" s="12" t="s">
        <v>29</v>
      </c>
      <c r="AX490" s="12" t="s">
        <v>72</v>
      </c>
      <c r="AY490" s="153" t="s">
        <v>195</v>
      </c>
    </row>
    <row r="491" spans="2:51" s="13" customFormat="1" ht="12">
      <c r="B491" s="159"/>
      <c r="D491" s="152" t="s">
        <v>203</v>
      </c>
      <c r="E491" s="160" t="s">
        <v>1</v>
      </c>
      <c r="F491" s="161" t="s">
        <v>205</v>
      </c>
      <c r="H491" s="162">
        <v>4</v>
      </c>
      <c r="I491" s="163"/>
      <c r="L491" s="159"/>
      <c r="M491" s="164"/>
      <c r="T491" s="165"/>
      <c r="AT491" s="160" t="s">
        <v>203</v>
      </c>
      <c r="AU491" s="160" t="s">
        <v>81</v>
      </c>
      <c r="AV491" s="13" t="s">
        <v>201</v>
      </c>
      <c r="AW491" s="13" t="s">
        <v>29</v>
      </c>
      <c r="AX491" s="13" t="s">
        <v>79</v>
      </c>
      <c r="AY491" s="160" t="s">
        <v>195</v>
      </c>
    </row>
    <row r="492" spans="2:65" s="1" customFormat="1" ht="24.2" customHeight="1">
      <c r="B492" s="136"/>
      <c r="C492" s="137" t="s">
        <v>774</v>
      </c>
      <c r="D492" s="137" t="s">
        <v>197</v>
      </c>
      <c r="E492" s="138" t="s">
        <v>775</v>
      </c>
      <c r="F492" s="139" t="s">
        <v>776</v>
      </c>
      <c r="G492" s="140" t="s">
        <v>605</v>
      </c>
      <c r="H492" s="183"/>
      <c r="I492" s="142"/>
      <c r="J492" s="143">
        <f>ROUND(I492*H492,2)</f>
        <v>0</v>
      </c>
      <c r="K492" s="144"/>
      <c r="L492" s="31"/>
      <c r="M492" s="145" t="s">
        <v>1</v>
      </c>
      <c r="N492" s="146" t="s">
        <v>37</v>
      </c>
      <c r="P492" s="147">
        <f>O492*H492</f>
        <v>0</v>
      </c>
      <c r="Q492" s="147">
        <v>0</v>
      </c>
      <c r="R492" s="147">
        <f>Q492*H492</f>
        <v>0</v>
      </c>
      <c r="S492" s="147">
        <v>0</v>
      </c>
      <c r="T492" s="148">
        <f>S492*H492</f>
        <v>0</v>
      </c>
      <c r="AR492" s="149" t="s">
        <v>291</v>
      </c>
      <c r="AT492" s="149" t="s">
        <v>197</v>
      </c>
      <c r="AU492" s="149" t="s">
        <v>81</v>
      </c>
      <c r="AY492" s="16" t="s">
        <v>195</v>
      </c>
      <c r="BE492" s="150">
        <f>IF(N492="základní",J492,0)</f>
        <v>0</v>
      </c>
      <c r="BF492" s="150">
        <f>IF(N492="snížená",J492,0)</f>
        <v>0</v>
      </c>
      <c r="BG492" s="150">
        <f>IF(N492="zákl. přenesená",J492,0)</f>
        <v>0</v>
      </c>
      <c r="BH492" s="150">
        <f>IF(N492="sníž. přenesená",J492,0)</f>
        <v>0</v>
      </c>
      <c r="BI492" s="150">
        <f>IF(N492="nulová",J492,0)</f>
        <v>0</v>
      </c>
      <c r="BJ492" s="16" t="s">
        <v>79</v>
      </c>
      <c r="BK492" s="150">
        <f>ROUND(I492*H492,2)</f>
        <v>0</v>
      </c>
      <c r="BL492" s="16" t="s">
        <v>291</v>
      </c>
      <c r="BM492" s="149" t="s">
        <v>777</v>
      </c>
    </row>
    <row r="493" spans="2:65" s="1" customFormat="1" ht="24.2" customHeight="1">
      <c r="B493" s="136"/>
      <c r="C493" s="137" t="s">
        <v>778</v>
      </c>
      <c r="D493" s="137" t="s">
        <v>197</v>
      </c>
      <c r="E493" s="138" t="s">
        <v>779</v>
      </c>
      <c r="F493" s="139" t="s">
        <v>780</v>
      </c>
      <c r="G493" s="140" t="s">
        <v>605</v>
      </c>
      <c r="H493" s="183"/>
      <c r="I493" s="142"/>
      <c r="J493" s="143">
        <f>ROUND(I493*H493,2)</f>
        <v>0</v>
      </c>
      <c r="K493" s="144"/>
      <c r="L493" s="31"/>
      <c r="M493" s="145" t="s">
        <v>1</v>
      </c>
      <c r="N493" s="146" t="s">
        <v>37</v>
      </c>
      <c r="P493" s="147">
        <f>O493*H493</f>
        <v>0</v>
      </c>
      <c r="Q493" s="147">
        <v>0</v>
      </c>
      <c r="R493" s="147">
        <f>Q493*H493</f>
        <v>0</v>
      </c>
      <c r="S493" s="147">
        <v>0</v>
      </c>
      <c r="T493" s="148">
        <f>S493*H493</f>
        <v>0</v>
      </c>
      <c r="AR493" s="149" t="s">
        <v>291</v>
      </c>
      <c r="AT493" s="149" t="s">
        <v>197</v>
      </c>
      <c r="AU493" s="149" t="s">
        <v>81</v>
      </c>
      <c r="AY493" s="16" t="s">
        <v>195</v>
      </c>
      <c r="BE493" s="150">
        <f>IF(N493="základní",J493,0)</f>
        <v>0</v>
      </c>
      <c r="BF493" s="150">
        <f>IF(N493="snížená",J493,0)</f>
        <v>0</v>
      </c>
      <c r="BG493" s="150">
        <f>IF(N493="zákl. přenesená",J493,0)</f>
        <v>0</v>
      </c>
      <c r="BH493" s="150">
        <f>IF(N493="sníž. přenesená",J493,0)</f>
        <v>0</v>
      </c>
      <c r="BI493" s="150">
        <f>IF(N493="nulová",J493,0)</f>
        <v>0</v>
      </c>
      <c r="BJ493" s="16" t="s">
        <v>79</v>
      </c>
      <c r="BK493" s="150">
        <f>ROUND(I493*H493,2)</f>
        <v>0</v>
      </c>
      <c r="BL493" s="16" t="s">
        <v>291</v>
      </c>
      <c r="BM493" s="149" t="s">
        <v>781</v>
      </c>
    </row>
    <row r="494" spans="2:63" s="11" customFormat="1" ht="22.9" customHeight="1">
      <c r="B494" s="124"/>
      <c r="D494" s="125" t="s">
        <v>71</v>
      </c>
      <c r="E494" s="134" t="s">
        <v>782</v>
      </c>
      <c r="F494" s="134" t="s">
        <v>783</v>
      </c>
      <c r="I494" s="127"/>
      <c r="J494" s="135">
        <f>BK494</f>
        <v>0</v>
      </c>
      <c r="L494" s="124"/>
      <c r="M494" s="129"/>
      <c r="P494" s="130">
        <f>SUM(P495:P499)</f>
        <v>0</v>
      </c>
      <c r="R494" s="130">
        <f>SUM(R495:R499)</f>
        <v>7.173399999999999</v>
      </c>
      <c r="T494" s="131">
        <f>SUM(T495:T499)</f>
        <v>0</v>
      </c>
      <c r="AR494" s="125" t="s">
        <v>81</v>
      </c>
      <c r="AT494" s="132" t="s">
        <v>71</v>
      </c>
      <c r="AU494" s="132" t="s">
        <v>79</v>
      </c>
      <c r="AY494" s="125" t="s">
        <v>195</v>
      </c>
      <c r="BK494" s="133">
        <f>SUM(BK495:BK499)</f>
        <v>0</v>
      </c>
    </row>
    <row r="495" spans="2:65" s="1" customFormat="1" ht="16.5" customHeight="1">
      <c r="B495" s="136"/>
      <c r="C495" s="137" t="s">
        <v>784</v>
      </c>
      <c r="D495" s="137" t="s">
        <v>197</v>
      </c>
      <c r="E495" s="138" t="s">
        <v>785</v>
      </c>
      <c r="F495" s="139" t="s">
        <v>786</v>
      </c>
      <c r="G495" s="140" t="s">
        <v>288</v>
      </c>
      <c r="H495" s="141">
        <v>161.2</v>
      </c>
      <c r="I495" s="142"/>
      <c r="J495" s="143">
        <f>ROUND(I495*H495,2)</f>
        <v>0</v>
      </c>
      <c r="K495" s="144"/>
      <c r="L495" s="31"/>
      <c r="M495" s="145" t="s">
        <v>1</v>
      </c>
      <c r="N495" s="146" t="s">
        <v>37</v>
      </c>
      <c r="P495" s="147">
        <f>O495*H495</f>
        <v>0</v>
      </c>
      <c r="Q495" s="147">
        <v>0.0445</v>
      </c>
      <c r="R495" s="147">
        <f>Q495*H495</f>
        <v>7.173399999999999</v>
      </c>
      <c r="S495" s="147">
        <v>0</v>
      </c>
      <c r="T495" s="148">
        <f>S495*H495</f>
        <v>0</v>
      </c>
      <c r="AR495" s="149" t="s">
        <v>291</v>
      </c>
      <c r="AT495" s="149" t="s">
        <v>197</v>
      </c>
      <c r="AU495" s="149" t="s">
        <v>81</v>
      </c>
      <c r="AY495" s="16" t="s">
        <v>195</v>
      </c>
      <c r="BE495" s="150">
        <f>IF(N495="základní",J495,0)</f>
        <v>0</v>
      </c>
      <c r="BF495" s="150">
        <f>IF(N495="snížená",J495,0)</f>
        <v>0</v>
      </c>
      <c r="BG495" s="150">
        <f>IF(N495="zákl. přenesená",J495,0)</f>
        <v>0</v>
      </c>
      <c r="BH495" s="150">
        <f>IF(N495="sníž. přenesená",J495,0)</f>
        <v>0</v>
      </c>
      <c r="BI495" s="150">
        <f>IF(N495="nulová",J495,0)</f>
        <v>0</v>
      </c>
      <c r="BJ495" s="16" t="s">
        <v>79</v>
      </c>
      <c r="BK495" s="150">
        <f>ROUND(I495*H495,2)</f>
        <v>0</v>
      </c>
      <c r="BL495" s="16" t="s">
        <v>291</v>
      </c>
      <c r="BM495" s="149" t="s">
        <v>787</v>
      </c>
    </row>
    <row r="496" spans="2:51" s="12" customFormat="1" ht="12">
      <c r="B496" s="151"/>
      <c r="D496" s="152" t="s">
        <v>203</v>
      </c>
      <c r="E496" s="153" t="s">
        <v>1</v>
      </c>
      <c r="F496" s="154" t="s">
        <v>646</v>
      </c>
      <c r="H496" s="155">
        <v>161.2</v>
      </c>
      <c r="I496" s="156"/>
      <c r="L496" s="151"/>
      <c r="M496" s="157"/>
      <c r="T496" s="158"/>
      <c r="AT496" s="153" t="s">
        <v>203</v>
      </c>
      <c r="AU496" s="153" t="s">
        <v>81</v>
      </c>
      <c r="AV496" s="12" t="s">
        <v>81</v>
      </c>
      <c r="AW496" s="12" t="s">
        <v>29</v>
      </c>
      <c r="AX496" s="12" t="s">
        <v>72</v>
      </c>
      <c r="AY496" s="153" t="s">
        <v>195</v>
      </c>
    </row>
    <row r="497" spans="2:51" s="13" customFormat="1" ht="12">
      <c r="B497" s="159"/>
      <c r="D497" s="152" t="s">
        <v>203</v>
      </c>
      <c r="E497" s="160" t="s">
        <v>1</v>
      </c>
      <c r="F497" s="161" t="s">
        <v>205</v>
      </c>
      <c r="H497" s="162">
        <v>161.2</v>
      </c>
      <c r="I497" s="163"/>
      <c r="L497" s="159"/>
      <c r="M497" s="164"/>
      <c r="T497" s="165"/>
      <c r="AT497" s="160" t="s">
        <v>203</v>
      </c>
      <c r="AU497" s="160" t="s">
        <v>81</v>
      </c>
      <c r="AV497" s="13" t="s">
        <v>201</v>
      </c>
      <c r="AW497" s="13" t="s">
        <v>29</v>
      </c>
      <c r="AX497" s="13" t="s">
        <v>79</v>
      </c>
      <c r="AY497" s="160" t="s">
        <v>195</v>
      </c>
    </row>
    <row r="498" spans="2:65" s="1" customFormat="1" ht="24.2" customHeight="1">
      <c r="B498" s="136"/>
      <c r="C498" s="137" t="s">
        <v>788</v>
      </c>
      <c r="D498" s="137" t="s">
        <v>197</v>
      </c>
      <c r="E498" s="138" t="s">
        <v>789</v>
      </c>
      <c r="F498" s="139" t="s">
        <v>790</v>
      </c>
      <c r="G498" s="140" t="s">
        <v>605</v>
      </c>
      <c r="H498" s="183"/>
      <c r="I498" s="142"/>
      <c r="J498" s="143">
        <f>ROUND(I498*H498,2)</f>
        <v>0</v>
      </c>
      <c r="K498" s="144"/>
      <c r="L498" s="31"/>
      <c r="M498" s="145" t="s">
        <v>1</v>
      </c>
      <c r="N498" s="146" t="s">
        <v>37</v>
      </c>
      <c r="P498" s="147">
        <f>O498*H498</f>
        <v>0</v>
      </c>
      <c r="Q498" s="147">
        <v>0</v>
      </c>
      <c r="R498" s="147">
        <f>Q498*H498</f>
        <v>0</v>
      </c>
      <c r="S498" s="147">
        <v>0</v>
      </c>
      <c r="T498" s="148">
        <f>S498*H498</f>
        <v>0</v>
      </c>
      <c r="AR498" s="149" t="s">
        <v>291</v>
      </c>
      <c r="AT498" s="149" t="s">
        <v>197</v>
      </c>
      <c r="AU498" s="149" t="s">
        <v>81</v>
      </c>
      <c r="AY498" s="16" t="s">
        <v>195</v>
      </c>
      <c r="BE498" s="150">
        <f>IF(N498="základní",J498,0)</f>
        <v>0</v>
      </c>
      <c r="BF498" s="150">
        <f>IF(N498="snížená",J498,0)</f>
        <v>0</v>
      </c>
      <c r="BG498" s="150">
        <f>IF(N498="zákl. přenesená",J498,0)</f>
        <v>0</v>
      </c>
      <c r="BH498" s="150">
        <f>IF(N498="sníž. přenesená",J498,0)</f>
        <v>0</v>
      </c>
      <c r="BI498" s="150">
        <f>IF(N498="nulová",J498,0)</f>
        <v>0</v>
      </c>
      <c r="BJ498" s="16" t="s">
        <v>79</v>
      </c>
      <c r="BK498" s="150">
        <f>ROUND(I498*H498,2)</f>
        <v>0</v>
      </c>
      <c r="BL498" s="16" t="s">
        <v>291</v>
      </c>
      <c r="BM498" s="149" t="s">
        <v>791</v>
      </c>
    </row>
    <row r="499" spans="2:65" s="1" customFormat="1" ht="24.2" customHeight="1">
      <c r="B499" s="136"/>
      <c r="C499" s="137" t="s">
        <v>792</v>
      </c>
      <c r="D499" s="137" t="s">
        <v>197</v>
      </c>
      <c r="E499" s="138" t="s">
        <v>793</v>
      </c>
      <c r="F499" s="139" t="s">
        <v>794</v>
      </c>
      <c r="G499" s="140" t="s">
        <v>605</v>
      </c>
      <c r="H499" s="183"/>
      <c r="I499" s="142"/>
      <c r="J499" s="143">
        <f>ROUND(I499*H499,2)</f>
        <v>0</v>
      </c>
      <c r="K499" s="144"/>
      <c r="L499" s="31"/>
      <c r="M499" s="145" t="s">
        <v>1</v>
      </c>
      <c r="N499" s="146" t="s">
        <v>37</v>
      </c>
      <c r="P499" s="147">
        <f>O499*H499</f>
        <v>0</v>
      </c>
      <c r="Q499" s="147">
        <v>0</v>
      </c>
      <c r="R499" s="147">
        <f>Q499*H499</f>
        <v>0</v>
      </c>
      <c r="S499" s="147">
        <v>0</v>
      </c>
      <c r="T499" s="148">
        <f>S499*H499</f>
        <v>0</v>
      </c>
      <c r="AR499" s="149" t="s">
        <v>291</v>
      </c>
      <c r="AT499" s="149" t="s">
        <v>197</v>
      </c>
      <c r="AU499" s="149" t="s">
        <v>81</v>
      </c>
      <c r="AY499" s="16" t="s">
        <v>195</v>
      </c>
      <c r="BE499" s="150">
        <f>IF(N499="základní",J499,0)</f>
        <v>0</v>
      </c>
      <c r="BF499" s="150">
        <f>IF(N499="snížená",J499,0)</f>
        <v>0</v>
      </c>
      <c r="BG499" s="150">
        <f>IF(N499="zákl. přenesená",J499,0)</f>
        <v>0</v>
      </c>
      <c r="BH499" s="150">
        <f>IF(N499="sníž. přenesená",J499,0)</f>
        <v>0</v>
      </c>
      <c r="BI499" s="150">
        <f>IF(N499="nulová",J499,0)</f>
        <v>0</v>
      </c>
      <c r="BJ499" s="16" t="s">
        <v>79</v>
      </c>
      <c r="BK499" s="150">
        <f>ROUND(I499*H499,2)</f>
        <v>0</v>
      </c>
      <c r="BL499" s="16" t="s">
        <v>291</v>
      </c>
      <c r="BM499" s="149" t="s">
        <v>795</v>
      </c>
    </row>
    <row r="500" spans="2:63" s="11" customFormat="1" ht="22.9" customHeight="1">
      <c r="B500" s="124"/>
      <c r="D500" s="125" t="s">
        <v>71</v>
      </c>
      <c r="E500" s="134" t="s">
        <v>796</v>
      </c>
      <c r="F500" s="134" t="s">
        <v>797</v>
      </c>
      <c r="I500" s="127"/>
      <c r="J500" s="135">
        <f>BK500</f>
        <v>0</v>
      </c>
      <c r="L500" s="124"/>
      <c r="M500" s="129"/>
      <c r="P500" s="130">
        <f>SUM(P501:P548)</f>
        <v>0</v>
      </c>
      <c r="R500" s="130">
        <f>SUM(R501:R548)</f>
        <v>1.2720858000000002</v>
      </c>
      <c r="T500" s="131">
        <f>SUM(T501:T548)</f>
        <v>0</v>
      </c>
      <c r="AR500" s="125" t="s">
        <v>81</v>
      </c>
      <c r="AT500" s="132" t="s">
        <v>71</v>
      </c>
      <c r="AU500" s="132" t="s">
        <v>79</v>
      </c>
      <c r="AY500" s="125" t="s">
        <v>195</v>
      </c>
      <c r="BK500" s="133">
        <f>SUM(BK501:BK548)</f>
        <v>0</v>
      </c>
    </row>
    <row r="501" spans="2:65" s="1" customFormat="1" ht="33" customHeight="1">
      <c r="B501" s="136"/>
      <c r="C501" s="137" t="s">
        <v>798</v>
      </c>
      <c r="D501" s="137" t="s">
        <v>197</v>
      </c>
      <c r="E501" s="138" t="s">
        <v>799</v>
      </c>
      <c r="F501" s="139" t="s">
        <v>800</v>
      </c>
      <c r="G501" s="140" t="s">
        <v>288</v>
      </c>
      <c r="H501" s="141">
        <v>101.48</v>
      </c>
      <c r="I501" s="142"/>
      <c r="J501" s="143">
        <f>ROUND(I501*H501,2)</f>
        <v>0</v>
      </c>
      <c r="K501" s="144"/>
      <c r="L501" s="31"/>
      <c r="M501" s="145" t="s">
        <v>1</v>
      </c>
      <c r="N501" s="146" t="s">
        <v>37</v>
      </c>
      <c r="P501" s="147">
        <f>O501*H501</f>
        <v>0</v>
      </c>
      <c r="Q501" s="147">
        <v>0</v>
      </c>
      <c r="R501" s="147">
        <f>Q501*H501</f>
        <v>0</v>
      </c>
      <c r="S501" s="147">
        <v>0</v>
      </c>
      <c r="T501" s="148">
        <f>S501*H501</f>
        <v>0</v>
      </c>
      <c r="AR501" s="149" t="s">
        <v>291</v>
      </c>
      <c r="AT501" s="149" t="s">
        <v>197</v>
      </c>
      <c r="AU501" s="149" t="s">
        <v>81</v>
      </c>
      <c r="AY501" s="16" t="s">
        <v>195</v>
      </c>
      <c r="BE501" s="150">
        <f>IF(N501="základní",J501,0)</f>
        <v>0</v>
      </c>
      <c r="BF501" s="150">
        <f>IF(N501="snížená",J501,0)</f>
        <v>0</v>
      </c>
      <c r="BG501" s="150">
        <f>IF(N501="zákl. přenesená",J501,0)</f>
        <v>0</v>
      </c>
      <c r="BH501" s="150">
        <f>IF(N501="sníž. přenesená",J501,0)</f>
        <v>0</v>
      </c>
      <c r="BI501" s="150">
        <f>IF(N501="nulová",J501,0)</f>
        <v>0</v>
      </c>
      <c r="BJ501" s="16" t="s">
        <v>79</v>
      </c>
      <c r="BK501" s="150">
        <f>ROUND(I501*H501,2)</f>
        <v>0</v>
      </c>
      <c r="BL501" s="16" t="s">
        <v>291</v>
      </c>
      <c r="BM501" s="149" t="s">
        <v>801</v>
      </c>
    </row>
    <row r="502" spans="2:51" s="12" customFormat="1" ht="12">
      <c r="B502" s="151"/>
      <c r="D502" s="152" t="s">
        <v>203</v>
      </c>
      <c r="E502" s="153" t="s">
        <v>1</v>
      </c>
      <c r="F502" s="154" t="s">
        <v>802</v>
      </c>
      <c r="H502" s="155">
        <v>101.48</v>
      </c>
      <c r="I502" s="156"/>
      <c r="L502" s="151"/>
      <c r="M502" s="157"/>
      <c r="T502" s="158"/>
      <c r="AT502" s="153" t="s">
        <v>203</v>
      </c>
      <c r="AU502" s="153" t="s">
        <v>81</v>
      </c>
      <c r="AV502" s="12" t="s">
        <v>81</v>
      </c>
      <c r="AW502" s="12" t="s">
        <v>29</v>
      </c>
      <c r="AX502" s="12" t="s">
        <v>72</v>
      </c>
      <c r="AY502" s="153" t="s">
        <v>195</v>
      </c>
    </row>
    <row r="503" spans="2:51" s="13" customFormat="1" ht="12">
      <c r="B503" s="159"/>
      <c r="D503" s="152" t="s">
        <v>203</v>
      </c>
      <c r="E503" s="160" t="s">
        <v>1</v>
      </c>
      <c r="F503" s="161" t="s">
        <v>205</v>
      </c>
      <c r="H503" s="162">
        <v>101.48</v>
      </c>
      <c r="I503" s="163"/>
      <c r="L503" s="159"/>
      <c r="M503" s="164"/>
      <c r="T503" s="165"/>
      <c r="AT503" s="160" t="s">
        <v>203</v>
      </c>
      <c r="AU503" s="160" t="s">
        <v>81</v>
      </c>
      <c r="AV503" s="13" t="s">
        <v>201</v>
      </c>
      <c r="AW503" s="13" t="s">
        <v>29</v>
      </c>
      <c r="AX503" s="13" t="s">
        <v>79</v>
      </c>
      <c r="AY503" s="160" t="s">
        <v>195</v>
      </c>
    </row>
    <row r="504" spans="2:65" s="1" customFormat="1" ht="16.5" customHeight="1">
      <c r="B504" s="136"/>
      <c r="C504" s="172" t="s">
        <v>803</v>
      </c>
      <c r="D504" s="172" t="s">
        <v>229</v>
      </c>
      <c r="E504" s="173" t="s">
        <v>804</v>
      </c>
      <c r="F504" s="174" t="s">
        <v>805</v>
      </c>
      <c r="G504" s="175" t="s">
        <v>288</v>
      </c>
      <c r="H504" s="176">
        <v>101.48</v>
      </c>
      <c r="I504" s="177"/>
      <c r="J504" s="178">
        <f>ROUND(I504*H504,2)</f>
        <v>0</v>
      </c>
      <c r="K504" s="179"/>
      <c r="L504" s="180"/>
      <c r="M504" s="181" t="s">
        <v>1</v>
      </c>
      <c r="N504" s="182" t="s">
        <v>37</v>
      </c>
      <c r="P504" s="147">
        <f>O504*H504</f>
        <v>0</v>
      </c>
      <c r="Q504" s="147">
        <v>0.00931</v>
      </c>
      <c r="R504" s="147">
        <f>Q504*H504</f>
        <v>0.9447788000000001</v>
      </c>
      <c r="S504" s="147">
        <v>0</v>
      </c>
      <c r="T504" s="148">
        <f>S504*H504</f>
        <v>0</v>
      </c>
      <c r="AR504" s="149" t="s">
        <v>373</v>
      </c>
      <c r="AT504" s="149" t="s">
        <v>229</v>
      </c>
      <c r="AU504" s="149" t="s">
        <v>81</v>
      </c>
      <c r="AY504" s="16" t="s">
        <v>195</v>
      </c>
      <c r="BE504" s="150">
        <f>IF(N504="základní",J504,0)</f>
        <v>0</v>
      </c>
      <c r="BF504" s="150">
        <f>IF(N504="snížená",J504,0)</f>
        <v>0</v>
      </c>
      <c r="BG504" s="150">
        <f>IF(N504="zákl. přenesená",J504,0)</f>
        <v>0</v>
      </c>
      <c r="BH504" s="150">
        <f>IF(N504="sníž. přenesená",J504,0)</f>
        <v>0</v>
      </c>
      <c r="BI504" s="150">
        <f>IF(N504="nulová",J504,0)</f>
        <v>0</v>
      </c>
      <c r="BJ504" s="16" t="s">
        <v>79</v>
      </c>
      <c r="BK504" s="150">
        <f>ROUND(I504*H504,2)</f>
        <v>0</v>
      </c>
      <c r="BL504" s="16" t="s">
        <v>291</v>
      </c>
      <c r="BM504" s="149" t="s">
        <v>806</v>
      </c>
    </row>
    <row r="505" spans="2:65" s="1" customFormat="1" ht="24.2" customHeight="1">
      <c r="B505" s="136"/>
      <c r="C505" s="137" t="s">
        <v>807</v>
      </c>
      <c r="D505" s="137" t="s">
        <v>197</v>
      </c>
      <c r="E505" s="138" t="s">
        <v>808</v>
      </c>
      <c r="F505" s="139" t="s">
        <v>809</v>
      </c>
      <c r="G505" s="140" t="s">
        <v>288</v>
      </c>
      <c r="H505" s="141">
        <v>101.48</v>
      </c>
      <c r="I505" s="142"/>
      <c r="J505" s="143">
        <f>ROUND(I505*H505,2)</f>
        <v>0</v>
      </c>
      <c r="K505" s="144"/>
      <c r="L505" s="31"/>
      <c r="M505" s="145" t="s">
        <v>1</v>
      </c>
      <c r="N505" s="146" t="s">
        <v>37</v>
      </c>
      <c r="P505" s="147">
        <f>O505*H505</f>
        <v>0</v>
      </c>
      <c r="Q505" s="147">
        <v>0</v>
      </c>
      <c r="R505" s="147">
        <f>Q505*H505</f>
        <v>0</v>
      </c>
      <c r="S505" s="147">
        <v>0</v>
      </c>
      <c r="T505" s="148">
        <f>S505*H505</f>
        <v>0</v>
      </c>
      <c r="AR505" s="149" t="s">
        <v>291</v>
      </c>
      <c r="AT505" s="149" t="s">
        <v>197</v>
      </c>
      <c r="AU505" s="149" t="s">
        <v>81</v>
      </c>
      <c r="AY505" s="16" t="s">
        <v>195</v>
      </c>
      <c r="BE505" s="150">
        <f>IF(N505="základní",J505,0)</f>
        <v>0</v>
      </c>
      <c r="BF505" s="150">
        <f>IF(N505="snížená",J505,0)</f>
        <v>0</v>
      </c>
      <c r="BG505" s="150">
        <f>IF(N505="zákl. přenesená",J505,0)</f>
        <v>0</v>
      </c>
      <c r="BH505" s="150">
        <f>IF(N505="sníž. přenesená",J505,0)</f>
        <v>0</v>
      </c>
      <c r="BI505" s="150">
        <f>IF(N505="nulová",J505,0)</f>
        <v>0</v>
      </c>
      <c r="BJ505" s="16" t="s">
        <v>79</v>
      </c>
      <c r="BK505" s="150">
        <f>ROUND(I505*H505,2)</f>
        <v>0</v>
      </c>
      <c r="BL505" s="16" t="s">
        <v>291</v>
      </c>
      <c r="BM505" s="149" t="s">
        <v>810</v>
      </c>
    </row>
    <row r="506" spans="2:51" s="12" customFormat="1" ht="12">
      <c r="B506" s="151"/>
      <c r="D506" s="152" t="s">
        <v>203</v>
      </c>
      <c r="E506" s="153" t="s">
        <v>1</v>
      </c>
      <c r="F506" s="154" t="s">
        <v>811</v>
      </c>
      <c r="H506" s="155">
        <v>101.48</v>
      </c>
      <c r="I506" s="156"/>
      <c r="L506" s="151"/>
      <c r="M506" s="157"/>
      <c r="T506" s="158"/>
      <c r="AT506" s="153" t="s">
        <v>203</v>
      </c>
      <c r="AU506" s="153" t="s">
        <v>81</v>
      </c>
      <c r="AV506" s="12" t="s">
        <v>81</v>
      </c>
      <c r="AW506" s="12" t="s">
        <v>29</v>
      </c>
      <c r="AX506" s="12" t="s">
        <v>72</v>
      </c>
      <c r="AY506" s="153" t="s">
        <v>195</v>
      </c>
    </row>
    <row r="507" spans="2:51" s="13" customFormat="1" ht="12">
      <c r="B507" s="159"/>
      <c r="D507" s="152" t="s">
        <v>203</v>
      </c>
      <c r="E507" s="160" t="s">
        <v>1</v>
      </c>
      <c r="F507" s="161" t="s">
        <v>205</v>
      </c>
      <c r="H507" s="162">
        <v>101.48</v>
      </c>
      <c r="I507" s="163"/>
      <c r="L507" s="159"/>
      <c r="M507" s="164"/>
      <c r="T507" s="165"/>
      <c r="AT507" s="160" t="s">
        <v>203</v>
      </c>
      <c r="AU507" s="160" t="s">
        <v>81</v>
      </c>
      <c r="AV507" s="13" t="s">
        <v>201</v>
      </c>
      <c r="AW507" s="13" t="s">
        <v>29</v>
      </c>
      <c r="AX507" s="13" t="s">
        <v>79</v>
      </c>
      <c r="AY507" s="160" t="s">
        <v>195</v>
      </c>
    </row>
    <row r="508" spans="2:65" s="1" customFormat="1" ht="24.2" customHeight="1">
      <c r="B508" s="136"/>
      <c r="C508" s="137" t="s">
        <v>812</v>
      </c>
      <c r="D508" s="137" t="s">
        <v>197</v>
      </c>
      <c r="E508" s="138" t="s">
        <v>813</v>
      </c>
      <c r="F508" s="139" t="s">
        <v>814</v>
      </c>
      <c r="G508" s="140" t="s">
        <v>288</v>
      </c>
      <c r="H508" s="141">
        <v>8.1</v>
      </c>
      <c r="I508" s="142"/>
      <c r="J508" s="143">
        <f>ROUND(I508*H508,2)</f>
        <v>0</v>
      </c>
      <c r="K508" s="144"/>
      <c r="L508" s="31"/>
      <c r="M508" s="145" t="s">
        <v>1</v>
      </c>
      <c r="N508" s="146" t="s">
        <v>37</v>
      </c>
      <c r="P508" s="147">
        <f>O508*H508</f>
        <v>0</v>
      </c>
      <c r="Q508" s="147">
        <v>0.00027</v>
      </c>
      <c r="R508" s="147">
        <f>Q508*H508</f>
        <v>0.002187</v>
      </c>
      <c r="S508" s="147">
        <v>0</v>
      </c>
      <c r="T508" s="148">
        <f>S508*H508</f>
        <v>0</v>
      </c>
      <c r="AR508" s="149" t="s">
        <v>291</v>
      </c>
      <c r="AT508" s="149" t="s">
        <v>197</v>
      </c>
      <c r="AU508" s="149" t="s">
        <v>81</v>
      </c>
      <c r="AY508" s="16" t="s">
        <v>195</v>
      </c>
      <c r="BE508" s="150">
        <f>IF(N508="základní",J508,0)</f>
        <v>0</v>
      </c>
      <c r="BF508" s="150">
        <f>IF(N508="snížená",J508,0)</f>
        <v>0</v>
      </c>
      <c r="BG508" s="150">
        <f>IF(N508="zákl. přenesená",J508,0)</f>
        <v>0</v>
      </c>
      <c r="BH508" s="150">
        <f>IF(N508="sníž. přenesená",J508,0)</f>
        <v>0</v>
      </c>
      <c r="BI508" s="150">
        <f>IF(N508="nulová",J508,0)</f>
        <v>0</v>
      </c>
      <c r="BJ508" s="16" t="s">
        <v>79</v>
      </c>
      <c r="BK508" s="150">
        <f>ROUND(I508*H508,2)</f>
        <v>0</v>
      </c>
      <c r="BL508" s="16" t="s">
        <v>291</v>
      </c>
      <c r="BM508" s="149" t="s">
        <v>815</v>
      </c>
    </row>
    <row r="509" spans="2:51" s="12" customFormat="1" ht="12">
      <c r="B509" s="151"/>
      <c r="D509" s="152" t="s">
        <v>203</v>
      </c>
      <c r="E509" s="153" t="s">
        <v>1</v>
      </c>
      <c r="F509" s="154" t="s">
        <v>816</v>
      </c>
      <c r="H509" s="155">
        <v>8.1</v>
      </c>
      <c r="I509" s="156"/>
      <c r="L509" s="151"/>
      <c r="M509" s="157"/>
      <c r="T509" s="158"/>
      <c r="AT509" s="153" t="s">
        <v>203</v>
      </c>
      <c r="AU509" s="153" t="s">
        <v>81</v>
      </c>
      <c r="AV509" s="12" t="s">
        <v>81</v>
      </c>
      <c r="AW509" s="12" t="s">
        <v>29</v>
      </c>
      <c r="AX509" s="12" t="s">
        <v>72</v>
      </c>
      <c r="AY509" s="153" t="s">
        <v>195</v>
      </c>
    </row>
    <row r="510" spans="2:51" s="13" customFormat="1" ht="12">
      <c r="B510" s="159"/>
      <c r="D510" s="152" t="s">
        <v>203</v>
      </c>
      <c r="E510" s="160" t="s">
        <v>1</v>
      </c>
      <c r="F510" s="161" t="s">
        <v>205</v>
      </c>
      <c r="H510" s="162">
        <v>8.1</v>
      </c>
      <c r="I510" s="163"/>
      <c r="L510" s="159"/>
      <c r="M510" s="164"/>
      <c r="T510" s="165"/>
      <c r="AT510" s="160" t="s">
        <v>203</v>
      </c>
      <c r="AU510" s="160" t="s">
        <v>81</v>
      </c>
      <c r="AV510" s="13" t="s">
        <v>201</v>
      </c>
      <c r="AW510" s="13" t="s">
        <v>29</v>
      </c>
      <c r="AX510" s="13" t="s">
        <v>79</v>
      </c>
      <c r="AY510" s="160" t="s">
        <v>195</v>
      </c>
    </row>
    <row r="511" spans="2:65" s="1" customFormat="1" ht="24.2" customHeight="1">
      <c r="B511" s="136"/>
      <c r="C511" s="172" t="s">
        <v>817</v>
      </c>
      <c r="D511" s="172" t="s">
        <v>229</v>
      </c>
      <c r="E511" s="173" t="s">
        <v>818</v>
      </c>
      <c r="F511" s="174" t="s">
        <v>819</v>
      </c>
      <c r="G511" s="175" t="s">
        <v>496</v>
      </c>
      <c r="H511" s="176">
        <v>7</v>
      </c>
      <c r="I511" s="177"/>
      <c r="J511" s="178">
        <f>ROUND(I511*H511,2)</f>
        <v>0</v>
      </c>
      <c r="K511" s="179"/>
      <c r="L511" s="180"/>
      <c r="M511" s="181" t="s">
        <v>1</v>
      </c>
      <c r="N511" s="182" t="s">
        <v>37</v>
      </c>
      <c r="P511" s="147">
        <f>O511*H511</f>
        <v>0</v>
      </c>
      <c r="Q511" s="147">
        <v>0.03056</v>
      </c>
      <c r="R511" s="147">
        <f>Q511*H511</f>
        <v>0.21392</v>
      </c>
      <c r="S511" s="147">
        <v>0</v>
      </c>
      <c r="T511" s="148">
        <f>S511*H511</f>
        <v>0</v>
      </c>
      <c r="AR511" s="149" t="s">
        <v>373</v>
      </c>
      <c r="AT511" s="149" t="s">
        <v>229</v>
      </c>
      <c r="AU511" s="149" t="s">
        <v>81</v>
      </c>
      <c r="AY511" s="16" t="s">
        <v>195</v>
      </c>
      <c r="BE511" s="150">
        <f>IF(N511="základní",J511,0)</f>
        <v>0</v>
      </c>
      <c r="BF511" s="150">
        <f>IF(N511="snížená",J511,0)</f>
        <v>0</v>
      </c>
      <c r="BG511" s="150">
        <f>IF(N511="zákl. přenesená",J511,0)</f>
        <v>0</v>
      </c>
      <c r="BH511" s="150">
        <f>IF(N511="sníž. přenesená",J511,0)</f>
        <v>0</v>
      </c>
      <c r="BI511" s="150">
        <f>IF(N511="nulová",J511,0)</f>
        <v>0</v>
      </c>
      <c r="BJ511" s="16" t="s">
        <v>79</v>
      </c>
      <c r="BK511" s="150">
        <f>ROUND(I511*H511,2)</f>
        <v>0</v>
      </c>
      <c r="BL511" s="16" t="s">
        <v>291</v>
      </c>
      <c r="BM511" s="149" t="s">
        <v>820</v>
      </c>
    </row>
    <row r="512" spans="2:51" s="12" customFormat="1" ht="12">
      <c r="B512" s="151"/>
      <c r="D512" s="152" t="s">
        <v>203</v>
      </c>
      <c r="E512" s="153" t="s">
        <v>1</v>
      </c>
      <c r="F512" s="154" t="s">
        <v>821</v>
      </c>
      <c r="H512" s="155">
        <v>7</v>
      </c>
      <c r="I512" s="156"/>
      <c r="L512" s="151"/>
      <c r="M512" s="157"/>
      <c r="T512" s="158"/>
      <c r="AT512" s="153" t="s">
        <v>203</v>
      </c>
      <c r="AU512" s="153" t="s">
        <v>81</v>
      </c>
      <c r="AV512" s="12" t="s">
        <v>81</v>
      </c>
      <c r="AW512" s="12" t="s">
        <v>29</v>
      </c>
      <c r="AX512" s="12" t="s">
        <v>72</v>
      </c>
      <c r="AY512" s="153" t="s">
        <v>195</v>
      </c>
    </row>
    <row r="513" spans="2:51" s="13" customFormat="1" ht="12">
      <c r="B513" s="159"/>
      <c r="D513" s="152" t="s">
        <v>203</v>
      </c>
      <c r="E513" s="160" t="s">
        <v>1</v>
      </c>
      <c r="F513" s="161" t="s">
        <v>205</v>
      </c>
      <c r="H513" s="162">
        <v>7</v>
      </c>
      <c r="I513" s="163"/>
      <c r="L513" s="159"/>
      <c r="M513" s="164"/>
      <c r="T513" s="165"/>
      <c r="AT513" s="160" t="s">
        <v>203</v>
      </c>
      <c r="AU513" s="160" t="s">
        <v>81</v>
      </c>
      <c r="AV513" s="13" t="s">
        <v>201</v>
      </c>
      <c r="AW513" s="13" t="s">
        <v>29</v>
      </c>
      <c r="AX513" s="13" t="s">
        <v>79</v>
      </c>
      <c r="AY513" s="160" t="s">
        <v>195</v>
      </c>
    </row>
    <row r="514" spans="2:65" s="1" customFormat="1" ht="24.2" customHeight="1">
      <c r="B514" s="136"/>
      <c r="C514" s="172" t="s">
        <v>822</v>
      </c>
      <c r="D514" s="172" t="s">
        <v>229</v>
      </c>
      <c r="E514" s="173" t="s">
        <v>823</v>
      </c>
      <c r="F514" s="174" t="s">
        <v>824</v>
      </c>
      <c r="G514" s="175" t="s">
        <v>496</v>
      </c>
      <c r="H514" s="176">
        <v>1</v>
      </c>
      <c r="I514" s="177"/>
      <c r="J514" s="178">
        <f>ROUND(I514*H514,2)</f>
        <v>0</v>
      </c>
      <c r="K514" s="179"/>
      <c r="L514" s="180"/>
      <c r="M514" s="181" t="s">
        <v>1</v>
      </c>
      <c r="N514" s="182" t="s">
        <v>37</v>
      </c>
      <c r="P514" s="147">
        <f>O514*H514</f>
        <v>0</v>
      </c>
      <c r="Q514" s="147">
        <v>0.03056</v>
      </c>
      <c r="R514" s="147">
        <f>Q514*H514</f>
        <v>0.03056</v>
      </c>
      <c r="S514" s="147">
        <v>0</v>
      </c>
      <c r="T514" s="148">
        <f>S514*H514</f>
        <v>0</v>
      </c>
      <c r="AR514" s="149" t="s">
        <v>373</v>
      </c>
      <c r="AT514" s="149" t="s">
        <v>229</v>
      </c>
      <c r="AU514" s="149" t="s">
        <v>81</v>
      </c>
      <c r="AY514" s="16" t="s">
        <v>195</v>
      </c>
      <c r="BE514" s="150">
        <f>IF(N514="základní",J514,0)</f>
        <v>0</v>
      </c>
      <c r="BF514" s="150">
        <f>IF(N514="snížená",J514,0)</f>
        <v>0</v>
      </c>
      <c r="BG514" s="150">
        <f>IF(N514="zákl. přenesená",J514,0)</f>
        <v>0</v>
      </c>
      <c r="BH514" s="150">
        <f>IF(N514="sníž. přenesená",J514,0)</f>
        <v>0</v>
      </c>
      <c r="BI514" s="150">
        <f>IF(N514="nulová",J514,0)</f>
        <v>0</v>
      </c>
      <c r="BJ514" s="16" t="s">
        <v>79</v>
      </c>
      <c r="BK514" s="150">
        <f>ROUND(I514*H514,2)</f>
        <v>0</v>
      </c>
      <c r="BL514" s="16" t="s">
        <v>291</v>
      </c>
      <c r="BM514" s="149" t="s">
        <v>825</v>
      </c>
    </row>
    <row r="515" spans="2:51" s="12" customFormat="1" ht="12">
      <c r="B515" s="151"/>
      <c r="D515" s="152" t="s">
        <v>203</v>
      </c>
      <c r="E515" s="153" t="s">
        <v>1</v>
      </c>
      <c r="F515" s="154" t="s">
        <v>826</v>
      </c>
      <c r="H515" s="155">
        <v>1</v>
      </c>
      <c r="I515" s="156"/>
      <c r="L515" s="151"/>
      <c r="M515" s="157"/>
      <c r="T515" s="158"/>
      <c r="AT515" s="153" t="s">
        <v>203</v>
      </c>
      <c r="AU515" s="153" t="s">
        <v>81</v>
      </c>
      <c r="AV515" s="12" t="s">
        <v>81</v>
      </c>
      <c r="AW515" s="12" t="s">
        <v>29</v>
      </c>
      <c r="AX515" s="12" t="s">
        <v>72</v>
      </c>
      <c r="AY515" s="153" t="s">
        <v>195</v>
      </c>
    </row>
    <row r="516" spans="2:51" s="13" customFormat="1" ht="12">
      <c r="B516" s="159"/>
      <c r="D516" s="152" t="s">
        <v>203</v>
      </c>
      <c r="E516" s="160" t="s">
        <v>1</v>
      </c>
      <c r="F516" s="161" t="s">
        <v>205</v>
      </c>
      <c r="H516" s="162">
        <v>1</v>
      </c>
      <c r="I516" s="163"/>
      <c r="L516" s="159"/>
      <c r="M516" s="164"/>
      <c r="T516" s="165"/>
      <c r="AT516" s="160" t="s">
        <v>203</v>
      </c>
      <c r="AU516" s="160" t="s">
        <v>81</v>
      </c>
      <c r="AV516" s="13" t="s">
        <v>201</v>
      </c>
      <c r="AW516" s="13" t="s">
        <v>29</v>
      </c>
      <c r="AX516" s="13" t="s">
        <v>79</v>
      </c>
      <c r="AY516" s="160" t="s">
        <v>195</v>
      </c>
    </row>
    <row r="517" spans="2:65" s="1" customFormat="1" ht="24.2" customHeight="1">
      <c r="B517" s="136"/>
      <c r="C517" s="137" t="s">
        <v>827</v>
      </c>
      <c r="D517" s="137" t="s">
        <v>197</v>
      </c>
      <c r="E517" s="138" t="s">
        <v>828</v>
      </c>
      <c r="F517" s="139" t="s">
        <v>829</v>
      </c>
      <c r="G517" s="140" t="s">
        <v>496</v>
      </c>
      <c r="H517" s="141">
        <v>2</v>
      </c>
      <c r="I517" s="142"/>
      <c r="J517" s="143">
        <f>ROUND(I517*H517,2)</f>
        <v>0</v>
      </c>
      <c r="K517" s="144"/>
      <c r="L517" s="31"/>
      <c r="M517" s="145" t="s">
        <v>1</v>
      </c>
      <c r="N517" s="146" t="s">
        <v>37</v>
      </c>
      <c r="P517" s="147">
        <f>O517*H517</f>
        <v>0</v>
      </c>
      <c r="Q517" s="147">
        <v>0</v>
      </c>
      <c r="R517" s="147">
        <f>Q517*H517</f>
        <v>0</v>
      </c>
      <c r="S517" s="147">
        <v>0</v>
      </c>
      <c r="T517" s="148">
        <f>S517*H517</f>
        <v>0</v>
      </c>
      <c r="AR517" s="149" t="s">
        <v>291</v>
      </c>
      <c r="AT517" s="149" t="s">
        <v>197</v>
      </c>
      <c r="AU517" s="149" t="s">
        <v>81</v>
      </c>
      <c r="AY517" s="16" t="s">
        <v>195</v>
      </c>
      <c r="BE517" s="150">
        <f>IF(N517="základní",J517,0)</f>
        <v>0</v>
      </c>
      <c r="BF517" s="150">
        <f>IF(N517="snížená",J517,0)</f>
        <v>0</v>
      </c>
      <c r="BG517" s="150">
        <f>IF(N517="zákl. přenesená",J517,0)</f>
        <v>0</v>
      </c>
      <c r="BH517" s="150">
        <f>IF(N517="sníž. přenesená",J517,0)</f>
        <v>0</v>
      </c>
      <c r="BI517" s="150">
        <f>IF(N517="nulová",J517,0)</f>
        <v>0</v>
      </c>
      <c r="BJ517" s="16" t="s">
        <v>79</v>
      </c>
      <c r="BK517" s="150">
        <f>ROUND(I517*H517,2)</f>
        <v>0</v>
      </c>
      <c r="BL517" s="16" t="s">
        <v>291</v>
      </c>
      <c r="BM517" s="149" t="s">
        <v>830</v>
      </c>
    </row>
    <row r="518" spans="2:51" s="12" customFormat="1" ht="12">
      <c r="B518" s="151"/>
      <c r="D518" s="152" t="s">
        <v>203</v>
      </c>
      <c r="E518" s="153" t="s">
        <v>1</v>
      </c>
      <c r="F518" s="154" t="s">
        <v>831</v>
      </c>
      <c r="H518" s="155">
        <v>2</v>
      </c>
      <c r="I518" s="156"/>
      <c r="L518" s="151"/>
      <c r="M518" s="157"/>
      <c r="T518" s="158"/>
      <c r="AT518" s="153" t="s">
        <v>203</v>
      </c>
      <c r="AU518" s="153" t="s">
        <v>81</v>
      </c>
      <c r="AV518" s="12" t="s">
        <v>81</v>
      </c>
      <c r="AW518" s="12" t="s">
        <v>29</v>
      </c>
      <c r="AX518" s="12" t="s">
        <v>72</v>
      </c>
      <c r="AY518" s="153" t="s">
        <v>195</v>
      </c>
    </row>
    <row r="519" spans="2:51" s="13" customFormat="1" ht="12">
      <c r="B519" s="159"/>
      <c r="D519" s="152" t="s">
        <v>203</v>
      </c>
      <c r="E519" s="160" t="s">
        <v>1</v>
      </c>
      <c r="F519" s="161" t="s">
        <v>205</v>
      </c>
      <c r="H519" s="162">
        <v>2</v>
      </c>
      <c r="I519" s="163"/>
      <c r="L519" s="159"/>
      <c r="M519" s="164"/>
      <c r="T519" s="165"/>
      <c r="AT519" s="160" t="s">
        <v>203</v>
      </c>
      <c r="AU519" s="160" t="s">
        <v>81</v>
      </c>
      <c r="AV519" s="13" t="s">
        <v>201</v>
      </c>
      <c r="AW519" s="13" t="s">
        <v>29</v>
      </c>
      <c r="AX519" s="13" t="s">
        <v>79</v>
      </c>
      <c r="AY519" s="160" t="s">
        <v>195</v>
      </c>
    </row>
    <row r="520" spans="2:65" s="1" customFormat="1" ht="24.2" customHeight="1">
      <c r="B520" s="136"/>
      <c r="C520" s="172" t="s">
        <v>832</v>
      </c>
      <c r="D520" s="172" t="s">
        <v>229</v>
      </c>
      <c r="E520" s="173" t="s">
        <v>833</v>
      </c>
      <c r="F520" s="174" t="s">
        <v>834</v>
      </c>
      <c r="G520" s="175" t="s">
        <v>496</v>
      </c>
      <c r="H520" s="176">
        <v>1</v>
      </c>
      <c r="I520" s="177"/>
      <c r="J520" s="178">
        <f>ROUND(I520*H520,2)</f>
        <v>0</v>
      </c>
      <c r="K520" s="179"/>
      <c r="L520" s="180"/>
      <c r="M520" s="181" t="s">
        <v>1</v>
      </c>
      <c r="N520" s="182" t="s">
        <v>37</v>
      </c>
      <c r="P520" s="147">
        <f>O520*H520</f>
        <v>0</v>
      </c>
      <c r="Q520" s="147">
        <v>0.0138</v>
      </c>
      <c r="R520" s="147">
        <f>Q520*H520</f>
        <v>0.0138</v>
      </c>
      <c r="S520" s="147">
        <v>0</v>
      </c>
      <c r="T520" s="148">
        <f>S520*H520</f>
        <v>0</v>
      </c>
      <c r="AR520" s="149" t="s">
        <v>373</v>
      </c>
      <c r="AT520" s="149" t="s">
        <v>229</v>
      </c>
      <c r="AU520" s="149" t="s">
        <v>81</v>
      </c>
      <c r="AY520" s="16" t="s">
        <v>195</v>
      </c>
      <c r="BE520" s="150">
        <f>IF(N520="základní",J520,0)</f>
        <v>0</v>
      </c>
      <c r="BF520" s="150">
        <f>IF(N520="snížená",J520,0)</f>
        <v>0</v>
      </c>
      <c r="BG520" s="150">
        <f>IF(N520="zákl. přenesená",J520,0)</f>
        <v>0</v>
      </c>
      <c r="BH520" s="150">
        <f>IF(N520="sníž. přenesená",J520,0)</f>
        <v>0</v>
      </c>
      <c r="BI520" s="150">
        <f>IF(N520="nulová",J520,0)</f>
        <v>0</v>
      </c>
      <c r="BJ520" s="16" t="s">
        <v>79</v>
      </c>
      <c r="BK520" s="150">
        <f>ROUND(I520*H520,2)</f>
        <v>0</v>
      </c>
      <c r="BL520" s="16" t="s">
        <v>291</v>
      </c>
      <c r="BM520" s="149" t="s">
        <v>835</v>
      </c>
    </row>
    <row r="521" spans="2:51" s="12" customFormat="1" ht="12">
      <c r="B521" s="151"/>
      <c r="D521" s="152" t="s">
        <v>203</v>
      </c>
      <c r="E521" s="153" t="s">
        <v>1</v>
      </c>
      <c r="F521" s="154" t="s">
        <v>836</v>
      </c>
      <c r="H521" s="155">
        <v>1</v>
      </c>
      <c r="I521" s="156"/>
      <c r="L521" s="151"/>
      <c r="M521" s="157"/>
      <c r="T521" s="158"/>
      <c r="AT521" s="153" t="s">
        <v>203</v>
      </c>
      <c r="AU521" s="153" t="s">
        <v>81</v>
      </c>
      <c r="AV521" s="12" t="s">
        <v>81</v>
      </c>
      <c r="AW521" s="12" t="s">
        <v>29</v>
      </c>
      <c r="AX521" s="12" t="s">
        <v>72</v>
      </c>
      <c r="AY521" s="153" t="s">
        <v>195</v>
      </c>
    </row>
    <row r="522" spans="2:51" s="13" customFormat="1" ht="12">
      <c r="B522" s="159"/>
      <c r="D522" s="152" t="s">
        <v>203</v>
      </c>
      <c r="E522" s="160" t="s">
        <v>1</v>
      </c>
      <c r="F522" s="161" t="s">
        <v>205</v>
      </c>
      <c r="H522" s="162">
        <v>1</v>
      </c>
      <c r="I522" s="163"/>
      <c r="L522" s="159"/>
      <c r="M522" s="164"/>
      <c r="T522" s="165"/>
      <c r="AT522" s="160" t="s">
        <v>203</v>
      </c>
      <c r="AU522" s="160" t="s">
        <v>81</v>
      </c>
      <c r="AV522" s="13" t="s">
        <v>201</v>
      </c>
      <c r="AW522" s="13" t="s">
        <v>29</v>
      </c>
      <c r="AX522" s="13" t="s">
        <v>79</v>
      </c>
      <c r="AY522" s="160" t="s">
        <v>195</v>
      </c>
    </row>
    <row r="523" spans="2:65" s="1" customFormat="1" ht="24.2" customHeight="1">
      <c r="B523" s="136"/>
      <c r="C523" s="172" t="s">
        <v>837</v>
      </c>
      <c r="D523" s="172" t="s">
        <v>229</v>
      </c>
      <c r="E523" s="173" t="s">
        <v>838</v>
      </c>
      <c r="F523" s="174" t="s">
        <v>839</v>
      </c>
      <c r="G523" s="175" t="s">
        <v>496</v>
      </c>
      <c r="H523" s="176">
        <v>1</v>
      </c>
      <c r="I523" s="177"/>
      <c r="J523" s="178">
        <f>ROUND(I523*H523,2)</f>
        <v>0</v>
      </c>
      <c r="K523" s="179"/>
      <c r="L523" s="180"/>
      <c r="M523" s="181" t="s">
        <v>1</v>
      </c>
      <c r="N523" s="182" t="s">
        <v>37</v>
      </c>
      <c r="P523" s="147">
        <f>O523*H523</f>
        <v>0</v>
      </c>
      <c r="Q523" s="147">
        <v>0.0138</v>
      </c>
      <c r="R523" s="147">
        <f>Q523*H523</f>
        <v>0.0138</v>
      </c>
      <c r="S523" s="147">
        <v>0</v>
      </c>
      <c r="T523" s="148">
        <f>S523*H523</f>
        <v>0</v>
      </c>
      <c r="AR523" s="149" t="s">
        <v>373</v>
      </c>
      <c r="AT523" s="149" t="s">
        <v>229</v>
      </c>
      <c r="AU523" s="149" t="s">
        <v>81</v>
      </c>
      <c r="AY523" s="16" t="s">
        <v>195</v>
      </c>
      <c r="BE523" s="150">
        <f>IF(N523="základní",J523,0)</f>
        <v>0</v>
      </c>
      <c r="BF523" s="150">
        <f>IF(N523="snížená",J523,0)</f>
        <v>0</v>
      </c>
      <c r="BG523" s="150">
        <f>IF(N523="zákl. přenesená",J523,0)</f>
        <v>0</v>
      </c>
      <c r="BH523" s="150">
        <f>IF(N523="sníž. přenesená",J523,0)</f>
        <v>0</v>
      </c>
      <c r="BI523" s="150">
        <f>IF(N523="nulová",J523,0)</f>
        <v>0</v>
      </c>
      <c r="BJ523" s="16" t="s">
        <v>79</v>
      </c>
      <c r="BK523" s="150">
        <f>ROUND(I523*H523,2)</f>
        <v>0</v>
      </c>
      <c r="BL523" s="16" t="s">
        <v>291</v>
      </c>
      <c r="BM523" s="149" t="s">
        <v>840</v>
      </c>
    </row>
    <row r="524" spans="2:51" s="12" customFormat="1" ht="12">
      <c r="B524" s="151"/>
      <c r="D524" s="152" t="s">
        <v>203</v>
      </c>
      <c r="E524" s="153" t="s">
        <v>1</v>
      </c>
      <c r="F524" s="154" t="s">
        <v>841</v>
      </c>
      <c r="H524" s="155">
        <v>1</v>
      </c>
      <c r="I524" s="156"/>
      <c r="L524" s="151"/>
      <c r="M524" s="157"/>
      <c r="T524" s="158"/>
      <c r="AT524" s="153" t="s">
        <v>203</v>
      </c>
      <c r="AU524" s="153" t="s">
        <v>81</v>
      </c>
      <c r="AV524" s="12" t="s">
        <v>81</v>
      </c>
      <c r="AW524" s="12" t="s">
        <v>29</v>
      </c>
      <c r="AX524" s="12" t="s">
        <v>72</v>
      </c>
      <c r="AY524" s="153" t="s">
        <v>195</v>
      </c>
    </row>
    <row r="525" spans="2:51" s="13" customFormat="1" ht="12">
      <c r="B525" s="159"/>
      <c r="D525" s="152" t="s">
        <v>203</v>
      </c>
      <c r="E525" s="160" t="s">
        <v>1</v>
      </c>
      <c r="F525" s="161" t="s">
        <v>205</v>
      </c>
      <c r="H525" s="162">
        <v>1</v>
      </c>
      <c r="I525" s="163"/>
      <c r="L525" s="159"/>
      <c r="M525" s="164"/>
      <c r="T525" s="165"/>
      <c r="AT525" s="160" t="s">
        <v>203</v>
      </c>
      <c r="AU525" s="160" t="s">
        <v>81</v>
      </c>
      <c r="AV525" s="13" t="s">
        <v>201</v>
      </c>
      <c r="AW525" s="13" t="s">
        <v>29</v>
      </c>
      <c r="AX525" s="13" t="s">
        <v>79</v>
      </c>
      <c r="AY525" s="160" t="s">
        <v>195</v>
      </c>
    </row>
    <row r="526" spans="2:65" s="1" customFormat="1" ht="24.2" customHeight="1">
      <c r="B526" s="136"/>
      <c r="C526" s="137" t="s">
        <v>842</v>
      </c>
      <c r="D526" s="137" t="s">
        <v>197</v>
      </c>
      <c r="E526" s="138" t="s">
        <v>843</v>
      </c>
      <c r="F526" s="139" t="s">
        <v>844</v>
      </c>
      <c r="G526" s="140" t="s">
        <v>496</v>
      </c>
      <c r="H526" s="141">
        <v>2</v>
      </c>
      <c r="I526" s="142"/>
      <c r="J526" s="143">
        <f>ROUND(I526*H526,2)</f>
        <v>0</v>
      </c>
      <c r="K526" s="144"/>
      <c r="L526" s="31"/>
      <c r="M526" s="145" t="s">
        <v>1</v>
      </c>
      <c r="N526" s="146" t="s">
        <v>37</v>
      </c>
      <c r="P526" s="147">
        <f>O526*H526</f>
        <v>0</v>
      </c>
      <c r="Q526" s="147">
        <v>0</v>
      </c>
      <c r="R526" s="147">
        <f>Q526*H526</f>
        <v>0</v>
      </c>
      <c r="S526" s="147">
        <v>0</v>
      </c>
      <c r="T526" s="148">
        <f>S526*H526</f>
        <v>0</v>
      </c>
      <c r="AR526" s="149" t="s">
        <v>291</v>
      </c>
      <c r="AT526" s="149" t="s">
        <v>197</v>
      </c>
      <c r="AU526" s="149" t="s">
        <v>81</v>
      </c>
      <c r="AY526" s="16" t="s">
        <v>195</v>
      </c>
      <c r="BE526" s="150">
        <f>IF(N526="základní",J526,0)</f>
        <v>0</v>
      </c>
      <c r="BF526" s="150">
        <f>IF(N526="snížená",J526,0)</f>
        <v>0</v>
      </c>
      <c r="BG526" s="150">
        <f>IF(N526="zákl. přenesená",J526,0)</f>
        <v>0</v>
      </c>
      <c r="BH526" s="150">
        <f>IF(N526="sníž. přenesená",J526,0)</f>
        <v>0</v>
      </c>
      <c r="BI526" s="150">
        <f>IF(N526="nulová",J526,0)</f>
        <v>0</v>
      </c>
      <c r="BJ526" s="16" t="s">
        <v>79</v>
      </c>
      <c r="BK526" s="150">
        <f>ROUND(I526*H526,2)</f>
        <v>0</v>
      </c>
      <c r="BL526" s="16" t="s">
        <v>291</v>
      </c>
      <c r="BM526" s="149" t="s">
        <v>845</v>
      </c>
    </row>
    <row r="527" spans="2:51" s="12" customFormat="1" ht="12">
      <c r="B527" s="151"/>
      <c r="D527" s="152" t="s">
        <v>203</v>
      </c>
      <c r="E527" s="153" t="s">
        <v>1</v>
      </c>
      <c r="F527" s="154" t="s">
        <v>81</v>
      </c>
      <c r="H527" s="155">
        <v>2</v>
      </c>
      <c r="I527" s="156"/>
      <c r="L527" s="151"/>
      <c r="M527" s="157"/>
      <c r="T527" s="158"/>
      <c r="AT527" s="153" t="s">
        <v>203</v>
      </c>
      <c r="AU527" s="153" t="s">
        <v>81</v>
      </c>
      <c r="AV527" s="12" t="s">
        <v>81</v>
      </c>
      <c r="AW527" s="12" t="s">
        <v>29</v>
      </c>
      <c r="AX527" s="12" t="s">
        <v>72</v>
      </c>
      <c r="AY527" s="153" t="s">
        <v>195</v>
      </c>
    </row>
    <row r="528" spans="2:51" s="13" customFormat="1" ht="12">
      <c r="B528" s="159"/>
      <c r="D528" s="152" t="s">
        <v>203</v>
      </c>
      <c r="E528" s="160" t="s">
        <v>1</v>
      </c>
      <c r="F528" s="161" t="s">
        <v>205</v>
      </c>
      <c r="H528" s="162">
        <v>2</v>
      </c>
      <c r="I528" s="163"/>
      <c r="L528" s="159"/>
      <c r="M528" s="164"/>
      <c r="T528" s="165"/>
      <c r="AT528" s="160" t="s">
        <v>203</v>
      </c>
      <c r="AU528" s="160" t="s">
        <v>81</v>
      </c>
      <c r="AV528" s="13" t="s">
        <v>201</v>
      </c>
      <c r="AW528" s="13" t="s">
        <v>29</v>
      </c>
      <c r="AX528" s="13" t="s">
        <v>79</v>
      </c>
      <c r="AY528" s="160" t="s">
        <v>195</v>
      </c>
    </row>
    <row r="529" spans="2:65" s="1" customFormat="1" ht="24.2" customHeight="1">
      <c r="B529" s="136"/>
      <c r="C529" s="172" t="s">
        <v>846</v>
      </c>
      <c r="D529" s="172" t="s">
        <v>229</v>
      </c>
      <c r="E529" s="173" t="s">
        <v>847</v>
      </c>
      <c r="F529" s="174" t="s">
        <v>848</v>
      </c>
      <c r="G529" s="175" t="s">
        <v>496</v>
      </c>
      <c r="H529" s="176">
        <v>1</v>
      </c>
      <c r="I529" s="177"/>
      <c r="J529" s="178">
        <f>ROUND(I529*H529,2)</f>
        <v>0</v>
      </c>
      <c r="K529" s="179"/>
      <c r="L529" s="180"/>
      <c r="M529" s="181" t="s">
        <v>1</v>
      </c>
      <c r="N529" s="182" t="s">
        <v>37</v>
      </c>
      <c r="P529" s="147">
        <f>O529*H529</f>
        <v>0</v>
      </c>
      <c r="Q529" s="147">
        <v>0.0138</v>
      </c>
      <c r="R529" s="147">
        <f>Q529*H529</f>
        <v>0.0138</v>
      </c>
      <c r="S529" s="147">
        <v>0</v>
      </c>
      <c r="T529" s="148">
        <f>S529*H529</f>
        <v>0</v>
      </c>
      <c r="AR529" s="149" t="s">
        <v>373</v>
      </c>
      <c r="AT529" s="149" t="s">
        <v>229</v>
      </c>
      <c r="AU529" s="149" t="s">
        <v>81</v>
      </c>
      <c r="AY529" s="16" t="s">
        <v>195</v>
      </c>
      <c r="BE529" s="150">
        <f>IF(N529="základní",J529,0)</f>
        <v>0</v>
      </c>
      <c r="BF529" s="150">
        <f>IF(N529="snížená",J529,0)</f>
        <v>0</v>
      </c>
      <c r="BG529" s="150">
        <f>IF(N529="zákl. přenesená",J529,0)</f>
        <v>0</v>
      </c>
      <c r="BH529" s="150">
        <f>IF(N529="sníž. přenesená",J529,0)</f>
        <v>0</v>
      </c>
      <c r="BI529" s="150">
        <f>IF(N529="nulová",J529,0)</f>
        <v>0</v>
      </c>
      <c r="BJ529" s="16" t="s">
        <v>79</v>
      </c>
      <c r="BK529" s="150">
        <f>ROUND(I529*H529,2)</f>
        <v>0</v>
      </c>
      <c r="BL529" s="16" t="s">
        <v>291</v>
      </c>
      <c r="BM529" s="149" t="s">
        <v>849</v>
      </c>
    </row>
    <row r="530" spans="2:51" s="12" customFormat="1" ht="12">
      <c r="B530" s="151"/>
      <c r="D530" s="152" t="s">
        <v>203</v>
      </c>
      <c r="E530" s="153" t="s">
        <v>1</v>
      </c>
      <c r="F530" s="154" t="s">
        <v>850</v>
      </c>
      <c r="H530" s="155">
        <v>1</v>
      </c>
      <c r="I530" s="156"/>
      <c r="L530" s="151"/>
      <c r="M530" s="157"/>
      <c r="T530" s="158"/>
      <c r="AT530" s="153" t="s">
        <v>203</v>
      </c>
      <c r="AU530" s="153" t="s">
        <v>81</v>
      </c>
      <c r="AV530" s="12" t="s">
        <v>81</v>
      </c>
      <c r="AW530" s="12" t="s">
        <v>29</v>
      </c>
      <c r="AX530" s="12" t="s">
        <v>72</v>
      </c>
      <c r="AY530" s="153" t="s">
        <v>195</v>
      </c>
    </row>
    <row r="531" spans="2:51" s="13" customFormat="1" ht="12">
      <c r="B531" s="159"/>
      <c r="D531" s="152" t="s">
        <v>203</v>
      </c>
      <c r="E531" s="160" t="s">
        <v>1</v>
      </c>
      <c r="F531" s="161" t="s">
        <v>205</v>
      </c>
      <c r="H531" s="162">
        <v>1</v>
      </c>
      <c r="I531" s="163"/>
      <c r="L531" s="159"/>
      <c r="M531" s="164"/>
      <c r="T531" s="165"/>
      <c r="AT531" s="160" t="s">
        <v>203</v>
      </c>
      <c r="AU531" s="160" t="s">
        <v>81</v>
      </c>
      <c r="AV531" s="13" t="s">
        <v>201</v>
      </c>
      <c r="AW531" s="13" t="s">
        <v>29</v>
      </c>
      <c r="AX531" s="13" t="s">
        <v>79</v>
      </c>
      <c r="AY531" s="160" t="s">
        <v>195</v>
      </c>
    </row>
    <row r="532" spans="2:65" s="1" customFormat="1" ht="24.2" customHeight="1">
      <c r="B532" s="136"/>
      <c r="C532" s="172" t="s">
        <v>851</v>
      </c>
      <c r="D532" s="172" t="s">
        <v>229</v>
      </c>
      <c r="E532" s="173" t="s">
        <v>852</v>
      </c>
      <c r="F532" s="174" t="s">
        <v>848</v>
      </c>
      <c r="G532" s="175" t="s">
        <v>496</v>
      </c>
      <c r="H532" s="176">
        <v>1</v>
      </c>
      <c r="I532" s="177"/>
      <c r="J532" s="178">
        <f>ROUND(I532*H532,2)</f>
        <v>0</v>
      </c>
      <c r="K532" s="179"/>
      <c r="L532" s="180"/>
      <c r="M532" s="181" t="s">
        <v>1</v>
      </c>
      <c r="N532" s="182" t="s">
        <v>37</v>
      </c>
      <c r="P532" s="147">
        <f>O532*H532</f>
        <v>0</v>
      </c>
      <c r="Q532" s="147">
        <v>0.0138</v>
      </c>
      <c r="R532" s="147">
        <f>Q532*H532</f>
        <v>0.0138</v>
      </c>
      <c r="S532" s="147">
        <v>0</v>
      </c>
      <c r="T532" s="148">
        <f>S532*H532</f>
        <v>0</v>
      </c>
      <c r="AR532" s="149" t="s">
        <v>373</v>
      </c>
      <c r="AT532" s="149" t="s">
        <v>229</v>
      </c>
      <c r="AU532" s="149" t="s">
        <v>81</v>
      </c>
      <c r="AY532" s="16" t="s">
        <v>195</v>
      </c>
      <c r="BE532" s="150">
        <f>IF(N532="základní",J532,0)</f>
        <v>0</v>
      </c>
      <c r="BF532" s="150">
        <f>IF(N532="snížená",J532,0)</f>
        <v>0</v>
      </c>
      <c r="BG532" s="150">
        <f>IF(N532="zákl. přenesená",J532,0)</f>
        <v>0</v>
      </c>
      <c r="BH532" s="150">
        <f>IF(N532="sníž. přenesená",J532,0)</f>
        <v>0</v>
      </c>
      <c r="BI532" s="150">
        <f>IF(N532="nulová",J532,0)</f>
        <v>0</v>
      </c>
      <c r="BJ532" s="16" t="s">
        <v>79</v>
      </c>
      <c r="BK532" s="150">
        <f>ROUND(I532*H532,2)</f>
        <v>0</v>
      </c>
      <c r="BL532" s="16" t="s">
        <v>291</v>
      </c>
      <c r="BM532" s="149" t="s">
        <v>853</v>
      </c>
    </row>
    <row r="533" spans="2:51" s="12" customFormat="1" ht="12">
      <c r="B533" s="151"/>
      <c r="D533" s="152" t="s">
        <v>203</v>
      </c>
      <c r="E533" s="153" t="s">
        <v>1</v>
      </c>
      <c r="F533" s="154" t="s">
        <v>854</v>
      </c>
      <c r="H533" s="155">
        <v>1</v>
      </c>
      <c r="I533" s="156"/>
      <c r="L533" s="151"/>
      <c r="M533" s="157"/>
      <c r="T533" s="158"/>
      <c r="AT533" s="153" t="s">
        <v>203</v>
      </c>
      <c r="AU533" s="153" t="s">
        <v>81</v>
      </c>
      <c r="AV533" s="12" t="s">
        <v>81</v>
      </c>
      <c r="AW533" s="12" t="s">
        <v>29</v>
      </c>
      <c r="AX533" s="12" t="s">
        <v>72</v>
      </c>
      <c r="AY533" s="153" t="s">
        <v>195</v>
      </c>
    </row>
    <row r="534" spans="2:51" s="13" customFormat="1" ht="12">
      <c r="B534" s="159"/>
      <c r="D534" s="152" t="s">
        <v>203</v>
      </c>
      <c r="E534" s="160" t="s">
        <v>1</v>
      </c>
      <c r="F534" s="161" t="s">
        <v>205</v>
      </c>
      <c r="H534" s="162">
        <v>1</v>
      </c>
      <c r="I534" s="163"/>
      <c r="L534" s="159"/>
      <c r="M534" s="164"/>
      <c r="T534" s="165"/>
      <c r="AT534" s="160" t="s">
        <v>203</v>
      </c>
      <c r="AU534" s="160" t="s">
        <v>81</v>
      </c>
      <c r="AV534" s="13" t="s">
        <v>201</v>
      </c>
      <c r="AW534" s="13" t="s">
        <v>29</v>
      </c>
      <c r="AX534" s="13" t="s">
        <v>79</v>
      </c>
      <c r="AY534" s="160" t="s">
        <v>195</v>
      </c>
    </row>
    <row r="535" spans="2:65" s="1" customFormat="1" ht="24.2" customHeight="1">
      <c r="B535" s="136"/>
      <c r="C535" s="137" t="s">
        <v>855</v>
      </c>
      <c r="D535" s="137" t="s">
        <v>197</v>
      </c>
      <c r="E535" s="138" t="s">
        <v>856</v>
      </c>
      <c r="F535" s="139" t="s">
        <v>857</v>
      </c>
      <c r="G535" s="140" t="s">
        <v>496</v>
      </c>
      <c r="H535" s="141">
        <v>1</v>
      </c>
      <c r="I535" s="142"/>
      <c r="J535" s="143">
        <f>ROUND(I535*H535,2)</f>
        <v>0</v>
      </c>
      <c r="K535" s="144"/>
      <c r="L535" s="31"/>
      <c r="M535" s="145" t="s">
        <v>1</v>
      </c>
      <c r="N535" s="146" t="s">
        <v>37</v>
      </c>
      <c r="P535" s="147">
        <f>O535*H535</f>
        <v>0</v>
      </c>
      <c r="Q535" s="147">
        <v>0</v>
      </c>
      <c r="R535" s="147">
        <f>Q535*H535</f>
        <v>0</v>
      </c>
      <c r="S535" s="147">
        <v>0</v>
      </c>
      <c r="T535" s="148">
        <f>S535*H535</f>
        <v>0</v>
      </c>
      <c r="AR535" s="149" t="s">
        <v>291</v>
      </c>
      <c r="AT535" s="149" t="s">
        <v>197</v>
      </c>
      <c r="AU535" s="149" t="s">
        <v>81</v>
      </c>
      <c r="AY535" s="16" t="s">
        <v>195</v>
      </c>
      <c r="BE535" s="150">
        <f>IF(N535="základní",J535,0)</f>
        <v>0</v>
      </c>
      <c r="BF535" s="150">
        <f>IF(N535="snížená",J535,0)</f>
        <v>0</v>
      </c>
      <c r="BG535" s="150">
        <f>IF(N535="zákl. přenesená",J535,0)</f>
        <v>0</v>
      </c>
      <c r="BH535" s="150">
        <f>IF(N535="sníž. přenesená",J535,0)</f>
        <v>0</v>
      </c>
      <c r="BI535" s="150">
        <f>IF(N535="nulová",J535,0)</f>
        <v>0</v>
      </c>
      <c r="BJ535" s="16" t="s">
        <v>79</v>
      </c>
      <c r="BK535" s="150">
        <f>ROUND(I535*H535,2)</f>
        <v>0</v>
      </c>
      <c r="BL535" s="16" t="s">
        <v>291</v>
      </c>
      <c r="BM535" s="149" t="s">
        <v>858</v>
      </c>
    </row>
    <row r="536" spans="2:51" s="12" customFormat="1" ht="12">
      <c r="B536" s="151"/>
      <c r="D536" s="152" t="s">
        <v>203</v>
      </c>
      <c r="E536" s="153" t="s">
        <v>1</v>
      </c>
      <c r="F536" s="154" t="s">
        <v>79</v>
      </c>
      <c r="H536" s="155">
        <v>1</v>
      </c>
      <c r="I536" s="156"/>
      <c r="L536" s="151"/>
      <c r="M536" s="157"/>
      <c r="T536" s="158"/>
      <c r="AT536" s="153" t="s">
        <v>203</v>
      </c>
      <c r="AU536" s="153" t="s">
        <v>81</v>
      </c>
      <c r="AV536" s="12" t="s">
        <v>81</v>
      </c>
      <c r="AW536" s="12" t="s">
        <v>29</v>
      </c>
      <c r="AX536" s="12" t="s">
        <v>72</v>
      </c>
      <c r="AY536" s="153" t="s">
        <v>195</v>
      </c>
    </row>
    <row r="537" spans="2:51" s="13" customFormat="1" ht="12">
      <c r="B537" s="159"/>
      <c r="D537" s="152" t="s">
        <v>203</v>
      </c>
      <c r="E537" s="160" t="s">
        <v>1</v>
      </c>
      <c r="F537" s="161" t="s">
        <v>205</v>
      </c>
      <c r="H537" s="162">
        <v>1</v>
      </c>
      <c r="I537" s="163"/>
      <c r="L537" s="159"/>
      <c r="M537" s="164"/>
      <c r="T537" s="165"/>
      <c r="AT537" s="160" t="s">
        <v>203</v>
      </c>
      <c r="AU537" s="160" t="s">
        <v>81</v>
      </c>
      <c r="AV537" s="13" t="s">
        <v>201</v>
      </c>
      <c r="AW537" s="13" t="s">
        <v>29</v>
      </c>
      <c r="AX537" s="13" t="s">
        <v>79</v>
      </c>
      <c r="AY537" s="160" t="s">
        <v>195</v>
      </c>
    </row>
    <row r="538" spans="2:65" s="1" customFormat="1" ht="33" customHeight="1">
      <c r="B538" s="136"/>
      <c r="C538" s="172" t="s">
        <v>859</v>
      </c>
      <c r="D538" s="172" t="s">
        <v>229</v>
      </c>
      <c r="E538" s="173" t="s">
        <v>860</v>
      </c>
      <c r="F538" s="174" t="s">
        <v>861</v>
      </c>
      <c r="G538" s="175" t="s">
        <v>496</v>
      </c>
      <c r="H538" s="176">
        <v>1</v>
      </c>
      <c r="I538" s="177"/>
      <c r="J538" s="178">
        <f>ROUND(I538*H538,2)</f>
        <v>0</v>
      </c>
      <c r="K538" s="179"/>
      <c r="L538" s="180"/>
      <c r="M538" s="181" t="s">
        <v>1</v>
      </c>
      <c r="N538" s="182" t="s">
        <v>37</v>
      </c>
      <c r="P538" s="147">
        <f>O538*H538</f>
        <v>0</v>
      </c>
      <c r="Q538" s="147">
        <v>0.02544</v>
      </c>
      <c r="R538" s="147">
        <f>Q538*H538</f>
        <v>0.02544</v>
      </c>
      <c r="S538" s="147">
        <v>0</v>
      </c>
      <c r="T538" s="148">
        <f>S538*H538</f>
        <v>0</v>
      </c>
      <c r="AR538" s="149" t="s">
        <v>373</v>
      </c>
      <c r="AT538" s="149" t="s">
        <v>229</v>
      </c>
      <c r="AU538" s="149" t="s">
        <v>81</v>
      </c>
      <c r="AY538" s="16" t="s">
        <v>195</v>
      </c>
      <c r="BE538" s="150">
        <f>IF(N538="základní",J538,0)</f>
        <v>0</v>
      </c>
      <c r="BF538" s="150">
        <f>IF(N538="snížená",J538,0)</f>
        <v>0</v>
      </c>
      <c r="BG538" s="150">
        <f>IF(N538="zákl. přenesená",J538,0)</f>
        <v>0</v>
      </c>
      <c r="BH538" s="150">
        <f>IF(N538="sníž. přenesená",J538,0)</f>
        <v>0</v>
      </c>
      <c r="BI538" s="150">
        <f>IF(N538="nulová",J538,0)</f>
        <v>0</v>
      </c>
      <c r="BJ538" s="16" t="s">
        <v>79</v>
      </c>
      <c r="BK538" s="150">
        <f>ROUND(I538*H538,2)</f>
        <v>0</v>
      </c>
      <c r="BL538" s="16" t="s">
        <v>291</v>
      </c>
      <c r="BM538" s="149" t="s">
        <v>862</v>
      </c>
    </row>
    <row r="539" spans="2:51" s="12" customFormat="1" ht="12">
      <c r="B539" s="151"/>
      <c r="D539" s="152" t="s">
        <v>203</v>
      </c>
      <c r="E539" s="153" t="s">
        <v>1</v>
      </c>
      <c r="F539" s="154" t="s">
        <v>863</v>
      </c>
      <c r="H539" s="155">
        <v>1</v>
      </c>
      <c r="I539" s="156"/>
      <c r="L539" s="151"/>
      <c r="M539" s="157"/>
      <c r="T539" s="158"/>
      <c r="AT539" s="153" t="s">
        <v>203</v>
      </c>
      <c r="AU539" s="153" t="s">
        <v>81</v>
      </c>
      <c r="AV539" s="12" t="s">
        <v>81</v>
      </c>
      <c r="AW539" s="12" t="s">
        <v>29</v>
      </c>
      <c r="AX539" s="12" t="s">
        <v>72</v>
      </c>
      <c r="AY539" s="153" t="s">
        <v>195</v>
      </c>
    </row>
    <row r="540" spans="2:51" s="13" customFormat="1" ht="12">
      <c r="B540" s="159"/>
      <c r="D540" s="152" t="s">
        <v>203</v>
      </c>
      <c r="E540" s="160" t="s">
        <v>1</v>
      </c>
      <c r="F540" s="161" t="s">
        <v>205</v>
      </c>
      <c r="H540" s="162">
        <v>1</v>
      </c>
      <c r="I540" s="163"/>
      <c r="L540" s="159"/>
      <c r="M540" s="164"/>
      <c r="T540" s="165"/>
      <c r="AT540" s="160" t="s">
        <v>203</v>
      </c>
      <c r="AU540" s="160" t="s">
        <v>81</v>
      </c>
      <c r="AV540" s="13" t="s">
        <v>201</v>
      </c>
      <c r="AW540" s="13" t="s">
        <v>29</v>
      </c>
      <c r="AX540" s="13" t="s">
        <v>79</v>
      </c>
      <c r="AY540" s="160" t="s">
        <v>195</v>
      </c>
    </row>
    <row r="541" spans="2:65" s="1" customFormat="1" ht="49.15" customHeight="1">
      <c r="B541" s="136"/>
      <c r="C541" s="137" t="s">
        <v>864</v>
      </c>
      <c r="D541" s="137" t="s">
        <v>197</v>
      </c>
      <c r="E541" s="138" t="s">
        <v>865</v>
      </c>
      <c r="F541" s="139" t="s">
        <v>866</v>
      </c>
      <c r="G541" s="140" t="s">
        <v>496</v>
      </c>
      <c r="H541" s="141">
        <v>1</v>
      </c>
      <c r="I541" s="142"/>
      <c r="J541" s="143">
        <f>ROUND(I541*H541,2)</f>
        <v>0</v>
      </c>
      <c r="K541" s="144"/>
      <c r="L541" s="31"/>
      <c r="M541" s="145" t="s">
        <v>1</v>
      </c>
      <c r="N541" s="146" t="s">
        <v>37</v>
      </c>
      <c r="P541" s="147">
        <f>O541*H541</f>
        <v>0</v>
      </c>
      <c r="Q541" s="147">
        <v>0</v>
      </c>
      <c r="R541" s="147">
        <f>Q541*H541</f>
        <v>0</v>
      </c>
      <c r="S541" s="147">
        <v>0</v>
      </c>
      <c r="T541" s="148">
        <f>S541*H541</f>
        <v>0</v>
      </c>
      <c r="AR541" s="149" t="s">
        <v>291</v>
      </c>
      <c r="AT541" s="149" t="s">
        <v>197</v>
      </c>
      <c r="AU541" s="149" t="s">
        <v>81</v>
      </c>
      <c r="AY541" s="16" t="s">
        <v>195</v>
      </c>
      <c r="BE541" s="150">
        <f>IF(N541="základní",J541,0)</f>
        <v>0</v>
      </c>
      <c r="BF541" s="150">
        <f>IF(N541="snížená",J541,0)</f>
        <v>0</v>
      </c>
      <c r="BG541" s="150">
        <f>IF(N541="zákl. přenesená",J541,0)</f>
        <v>0</v>
      </c>
      <c r="BH541" s="150">
        <f>IF(N541="sníž. přenesená",J541,0)</f>
        <v>0</v>
      </c>
      <c r="BI541" s="150">
        <f>IF(N541="nulová",J541,0)</f>
        <v>0</v>
      </c>
      <c r="BJ541" s="16" t="s">
        <v>79</v>
      </c>
      <c r="BK541" s="150">
        <f>ROUND(I541*H541,2)</f>
        <v>0</v>
      </c>
      <c r="BL541" s="16" t="s">
        <v>291</v>
      </c>
      <c r="BM541" s="149" t="s">
        <v>867</v>
      </c>
    </row>
    <row r="542" spans="2:51" s="12" customFormat="1" ht="12">
      <c r="B542" s="151"/>
      <c r="D542" s="152" t="s">
        <v>203</v>
      </c>
      <c r="E542" s="153" t="s">
        <v>1</v>
      </c>
      <c r="F542" s="154" t="s">
        <v>868</v>
      </c>
      <c r="H542" s="155">
        <v>1</v>
      </c>
      <c r="I542" s="156"/>
      <c r="L542" s="151"/>
      <c r="M542" s="157"/>
      <c r="T542" s="158"/>
      <c r="AT542" s="153" t="s">
        <v>203</v>
      </c>
      <c r="AU542" s="153" t="s">
        <v>81</v>
      </c>
      <c r="AV542" s="12" t="s">
        <v>81</v>
      </c>
      <c r="AW542" s="12" t="s">
        <v>29</v>
      </c>
      <c r="AX542" s="12" t="s">
        <v>72</v>
      </c>
      <c r="AY542" s="153" t="s">
        <v>195</v>
      </c>
    </row>
    <row r="543" spans="2:51" s="13" customFormat="1" ht="12">
      <c r="B543" s="159"/>
      <c r="D543" s="152" t="s">
        <v>203</v>
      </c>
      <c r="E543" s="160" t="s">
        <v>1</v>
      </c>
      <c r="F543" s="161" t="s">
        <v>205</v>
      </c>
      <c r="H543" s="162">
        <v>1</v>
      </c>
      <c r="I543" s="163"/>
      <c r="L543" s="159"/>
      <c r="M543" s="164"/>
      <c r="T543" s="165"/>
      <c r="AT543" s="160" t="s">
        <v>203</v>
      </c>
      <c r="AU543" s="160" t="s">
        <v>81</v>
      </c>
      <c r="AV543" s="13" t="s">
        <v>201</v>
      </c>
      <c r="AW543" s="13" t="s">
        <v>29</v>
      </c>
      <c r="AX543" s="13" t="s">
        <v>79</v>
      </c>
      <c r="AY543" s="160" t="s">
        <v>195</v>
      </c>
    </row>
    <row r="544" spans="2:65" s="1" customFormat="1" ht="49.15" customHeight="1">
      <c r="B544" s="136"/>
      <c r="C544" s="137" t="s">
        <v>869</v>
      </c>
      <c r="D544" s="137" t="s">
        <v>197</v>
      </c>
      <c r="E544" s="138" t="s">
        <v>870</v>
      </c>
      <c r="F544" s="139" t="s">
        <v>871</v>
      </c>
      <c r="G544" s="140" t="s">
        <v>496</v>
      </c>
      <c r="H544" s="141">
        <v>1</v>
      </c>
      <c r="I544" s="142"/>
      <c r="J544" s="143">
        <f>ROUND(I544*H544,2)</f>
        <v>0</v>
      </c>
      <c r="K544" s="144"/>
      <c r="L544" s="31"/>
      <c r="M544" s="145" t="s">
        <v>1</v>
      </c>
      <c r="N544" s="146" t="s">
        <v>37</v>
      </c>
      <c r="P544" s="147">
        <f>O544*H544</f>
        <v>0</v>
      </c>
      <c r="Q544" s="147">
        <v>0</v>
      </c>
      <c r="R544" s="147">
        <f>Q544*H544</f>
        <v>0</v>
      </c>
      <c r="S544" s="147">
        <v>0</v>
      </c>
      <c r="T544" s="148">
        <f>S544*H544</f>
        <v>0</v>
      </c>
      <c r="AR544" s="149" t="s">
        <v>291</v>
      </c>
      <c r="AT544" s="149" t="s">
        <v>197</v>
      </c>
      <c r="AU544" s="149" t="s">
        <v>81</v>
      </c>
      <c r="AY544" s="16" t="s">
        <v>195</v>
      </c>
      <c r="BE544" s="150">
        <f>IF(N544="základní",J544,0)</f>
        <v>0</v>
      </c>
      <c r="BF544" s="150">
        <f>IF(N544="snížená",J544,0)</f>
        <v>0</v>
      </c>
      <c r="BG544" s="150">
        <f>IF(N544="zákl. přenesená",J544,0)</f>
        <v>0</v>
      </c>
      <c r="BH544" s="150">
        <f>IF(N544="sníž. přenesená",J544,0)</f>
        <v>0</v>
      </c>
      <c r="BI544" s="150">
        <f>IF(N544="nulová",J544,0)</f>
        <v>0</v>
      </c>
      <c r="BJ544" s="16" t="s">
        <v>79</v>
      </c>
      <c r="BK544" s="150">
        <f>ROUND(I544*H544,2)</f>
        <v>0</v>
      </c>
      <c r="BL544" s="16" t="s">
        <v>291</v>
      </c>
      <c r="BM544" s="149" t="s">
        <v>872</v>
      </c>
    </row>
    <row r="545" spans="2:51" s="12" customFormat="1" ht="12">
      <c r="B545" s="151"/>
      <c r="D545" s="152" t="s">
        <v>203</v>
      </c>
      <c r="E545" s="153" t="s">
        <v>1</v>
      </c>
      <c r="F545" s="154" t="s">
        <v>873</v>
      </c>
      <c r="H545" s="155">
        <v>1</v>
      </c>
      <c r="I545" s="156"/>
      <c r="L545" s="151"/>
      <c r="M545" s="157"/>
      <c r="T545" s="158"/>
      <c r="AT545" s="153" t="s">
        <v>203</v>
      </c>
      <c r="AU545" s="153" t="s">
        <v>81</v>
      </c>
      <c r="AV545" s="12" t="s">
        <v>81</v>
      </c>
      <c r="AW545" s="12" t="s">
        <v>29</v>
      </c>
      <c r="AX545" s="12" t="s">
        <v>72</v>
      </c>
      <c r="AY545" s="153" t="s">
        <v>195</v>
      </c>
    </row>
    <row r="546" spans="2:51" s="13" customFormat="1" ht="12">
      <c r="B546" s="159"/>
      <c r="D546" s="152" t="s">
        <v>203</v>
      </c>
      <c r="E546" s="160" t="s">
        <v>1</v>
      </c>
      <c r="F546" s="161" t="s">
        <v>205</v>
      </c>
      <c r="H546" s="162">
        <v>1</v>
      </c>
      <c r="I546" s="163"/>
      <c r="L546" s="159"/>
      <c r="M546" s="164"/>
      <c r="T546" s="165"/>
      <c r="AT546" s="160" t="s">
        <v>203</v>
      </c>
      <c r="AU546" s="160" t="s">
        <v>81</v>
      </c>
      <c r="AV546" s="13" t="s">
        <v>201</v>
      </c>
      <c r="AW546" s="13" t="s">
        <v>29</v>
      </c>
      <c r="AX546" s="13" t="s">
        <v>79</v>
      </c>
      <c r="AY546" s="160" t="s">
        <v>195</v>
      </c>
    </row>
    <row r="547" spans="2:65" s="1" customFormat="1" ht="24.2" customHeight="1">
      <c r="B547" s="136"/>
      <c r="C547" s="137" t="s">
        <v>874</v>
      </c>
      <c r="D547" s="137" t="s">
        <v>197</v>
      </c>
      <c r="E547" s="138" t="s">
        <v>875</v>
      </c>
      <c r="F547" s="139" t="s">
        <v>876</v>
      </c>
      <c r="G547" s="140" t="s">
        <v>605</v>
      </c>
      <c r="H547" s="183"/>
      <c r="I547" s="142"/>
      <c r="J547" s="143">
        <f>ROUND(I547*H547,2)</f>
        <v>0</v>
      </c>
      <c r="K547" s="144"/>
      <c r="L547" s="31"/>
      <c r="M547" s="145" t="s">
        <v>1</v>
      </c>
      <c r="N547" s="146" t="s">
        <v>37</v>
      </c>
      <c r="P547" s="147">
        <f>O547*H547</f>
        <v>0</v>
      </c>
      <c r="Q547" s="147">
        <v>0</v>
      </c>
      <c r="R547" s="147">
        <f>Q547*H547</f>
        <v>0</v>
      </c>
      <c r="S547" s="147">
        <v>0</v>
      </c>
      <c r="T547" s="148">
        <f>S547*H547</f>
        <v>0</v>
      </c>
      <c r="AR547" s="149" t="s">
        <v>291</v>
      </c>
      <c r="AT547" s="149" t="s">
        <v>197</v>
      </c>
      <c r="AU547" s="149" t="s">
        <v>81</v>
      </c>
      <c r="AY547" s="16" t="s">
        <v>195</v>
      </c>
      <c r="BE547" s="150">
        <f>IF(N547="základní",J547,0)</f>
        <v>0</v>
      </c>
      <c r="BF547" s="150">
        <f>IF(N547="snížená",J547,0)</f>
        <v>0</v>
      </c>
      <c r="BG547" s="150">
        <f>IF(N547="zákl. přenesená",J547,0)</f>
        <v>0</v>
      </c>
      <c r="BH547" s="150">
        <f>IF(N547="sníž. přenesená",J547,0)</f>
        <v>0</v>
      </c>
      <c r="BI547" s="150">
        <f>IF(N547="nulová",J547,0)</f>
        <v>0</v>
      </c>
      <c r="BJ547" s="16" t="s">
        <v>79</v>
      </c>
      <c r="BK547" s="150">
        <f>ROUND(I547*H547,2)</f>
        <v>0</v>
      </c>
      <c r="BL547" s="16" t="s">
        <v>291</v>
      </c>
      <c r="BM547" s="149" t="s">
        <v>877</v>
      </c>
    </row>
    <row r="548" spans="2:65" s="1" customFormat="1" ht="24.2" customHeight="1">
      <c r="B548" s="136"/>
      <c r="C548" s="137" t="s">
        <v>878</v>
      </c>
      <c r="D548" s="137" t="s">
        <v>197</v>
      </c>
      <c r="E548" s="138" t="s">
        <v>879</v>
      </c>
      <c r="F548" s="139" t="s">
        <v>880</v>
      </c>
      <c r="G548" s="140" t="s">
        <v>605</v>
      </c>
      <c r="H548" s="183"/>
      <c r="I548" s="142"/>
      <c r="J548" s="143">
        <f>ROUND(I548*H548,2)</f>
        <v>0</v>
      </c>
      <c r="K548" s="144"/>
      <c r="L548" s="31"/>
      <c r="M548" s="145" t="s">
        <v>1</v>
      </c>
      <c r="N548" s="146" t="s">
        <v>37</v>
      </c>
      <c r="P548" s="147">
        <f>O548*H548</f>
        <v>0</v>
      </c>
      <c r="Q548" s="147">
        <v>0</v>
      </c>
      <c r="R548" s="147">
        <f>Q548*H548</f>
        <v>0</v>
      </c>
      <c r="S548" s="147">
        <v>0</v>
      </c>
      <c r="T548" s="148">
        <f>S548*H548</f>
        <v>0</v>
      </c>
      <c r="AR548" s="149" t="s">
        <v>291</v>
      </c>
      <c r="AT548" s="149" t="s">
        <v>197</v>
      </c>
      <c r="AU548" s="149" t="s">
        <v>81</v>
      </c>
      <c r="AY548" s="16" t="s">
        <v>195</v>
      </c>
      <c r="BE548" s="150">
        <f>IF(N548="základní",J548,0)</f>
        <v>0</v>
      </c>
      <c r="BF548" s="150">
        <f>IF(N548="snížená",J548,0)</f>
        <v>0</v>
      </c>
      <c r="BG548" s="150">
        <f>IF(N548="zákl. přenesená",J548,0)</f>
        <v>0</v>
      </c>
      <c r="BH548" s="150">
        <f>IF(N548="sníž. přenesená",J548,0)</f>
        <v>0</v>
      </c>
      <c r="BI548" s="150">
        <f>IF(N548="nulová",J548,0)</f>
        <v>0</v>
      </c>
      <c r="BJ548" s="16" t="s">
        <v>79</v>
      </c>
      <c r="BK548" s="150">
        <f>ROUND(I548*H548,2)</f>
        <v>0</v>
      </c>
      <c r="BL548" s="16" t="s">
        <v>291</v>
      </c>
      <c r="BM548" s="149" t="s">
        <v>881</v>
      </c>
    </row>
    <row r="549" spans="2:63" s="11" customFormat="1" ht="22.9" customHeight="1">
      <c r="B549" s="124"/>
      <c r="D549" s="125" t="s">
        <v>71</v>
      </c>
      <c r="E549" s="134" t="s">
        <v>882</v>
      </c>
      <c r="F549" s="134" t="s">
        <v>883</v>
      </c>
      <c r="I549" s="127"/>
      <c r="J549" s="135">
        <f>BK549</f>
        <v>0</v>
      </c>
      <c r="L549" s="124"/>
      <c r="M549" s="129"/>
      <c r="P549" s="130">
        <f>SUM(P550:P578)</f>
        <v>0</v>
      </c>
      <c r="R549" s="130">
        <f>SUM(R550:R578)</f>
        <v>0.0134425</v>
      </c>
      <c r="T549" s="131">
        <f>SUM(T550:T578)</f>
        <v>0</v>
      </c>
      <c r="AR549" s="125" t="s">
        <v>81</v>
      </c>
      <c r="AT549" s="132" t="s">
        <v>71</v>
      </c>
      <c r="AU549" s="132" t="s">
        <v>79</v>
      </c>
      <c r="AY549" s="125" t="s">
        <v>195</v>
      </c>
      <c r="BK549" s="133">
        <f>SUM(BK550:BK578)</f>
        <v>0</v>
      </c>
    </row>
    <row r="550" spans="2:65" s="1" customFormat="1" ht="24.2" customHeight="1">
      <c r="B550" s="136"/>
      <c r="C550" s="137" t="s">
        <v>884</v>
      </c>
      <c r="D550" s="137" t="s">
        <v>197</v>
      </c>
      <c r="E550" s="138" t="s">
        <v>885</v>
      </c>
      <c r="F550" s="139" t="s">
        <v>886</v>
      </c>
      <c r="G550" s="140" t="s">
        <v>223</v>
      </c>
      <c r="H550" s="141">
        <v>26.7</v>
      </c>
      <c r="I550" s="142"/>
      <c r="J550" s="143">
        <f>ROUND(I550*H550,2)</f>
        <v>0</v>
      </c>
      <c r="K550" s="144"/>
      <c r="L550" s="31"/>
      <c r="M550" s="145" t="s">
        <v>1</v>
      </c>
      <c r="N550" s="146" t="s">
        <v>37</v>
      </c>
      <c r="P550" s="147">
        <f>O550*H550</f>
        <v>0</v>
      </c>
      <c r="Q550" s="147">
        <v>6E-05</v>
      </c>
      <c r="R550" s="147">
        <f>Q550*H550</f>
        <v>0.001602</v>
      </c>
      <c r="S550" s="147">
        <v>0</v>
      </c>
      <c r="T550" s="148">
        <f>S550*H550</f>
        <v>0</v>
      </c>
      <c r="AR550" s="149" t="s">
        <v>291</v>
      </c>
      <c r="AT550" s="149" t="s">
        <v>197</v>
      </c>
      <c r="AU550" s="149" t="s">
        <v>81</v>
      </c>
      <c r="AY550" s="16" t="s">
        <v>195</v>
      </c>
      <c r="BE550" s="150">
        <f>IF(N550="základní",J550,0)</f>
        <v>0</v>
      </c>
      <c r="BF550" s="150">
        <f>IF(N550="snížená",J550,0)</f>
        <v>0</v>
      </c>
      <c r="BG550" s="150">
        <f>IF(N550="zákl. přenesená",J550,0)</f>
        <v>0</v>
      </c>
      <c r="BH550" s="150">
        <f>IF(N550="sníž. přenesená",J550,0)</f>
        <v>0</v>
      </c>
      <c r="BI550" s="150">
        <f>IF(N550="nulová",J550,0)</f>
        <v>0</v>
      </c>
      <c r="BJ550" s="16" t="s">
        <v>79</v>
      </c>
      <c r="BK550" s="150">
        <f>ROUND(I550*H550,2)</f>
        <v>0</v>
      </c>
      <c r="BL550" s="16" t="s">
        <v>291</v>
      </c>
      <c r="BM550" s="149" t="s">
        <v>887</v>
      </c>
    </row>
    <row r="551" spans="2:51" s="12" customFormat="1" ht="12">
      <c r="B551" s="151"/>
      <c r="D551" s="152" t="s">
        <v>203</v>
      </c>
      <c r="E551" s="153" t="s">
        <v>1</v>
      </c>
      <c r="F551" s="154" t="s">
        <v>888</v>
      </c>
      <c r="H551" s="155">
        <v>26.7</v>
      </c>
      <c r="I551" s="156"/>
      <c r="L551" s="151"/>
      <c r="M551" s="157"/>
      <c r="T551" s="158"/>
      <c r="AT551" s="153" t="s">
        <v>203</v>
      </c>
      <c r="AU551" s="153" t="s">
        <v>81</v>
      </c>
      <c r="AV551" s="12" t="s">
        <v>81</v>
      </c>
      <c r="AW551" s="12" t="s">
        <v>29</v>
      </c>
      <c r="AX551" s="12" t="s">
        <v>72</v>
      </c>
      <c r="AY551" s="153" t="s">
        <v>195</v>
      </c>
    </row>
    <row r="552" spans="2:51" s="13" customFormat="1" ht="12">
      <c r="B552" s="159"/>
      <c r="D552" s="152" t="s">
        <v>203</v>
      </c>
      <c r="E552" s="160" t="s">
        <v>1</v>
      </c>
      <c r="F552" s="161" t="s">
        <v>205</v>
      </c>
      <c r="H552" s="162">
        <v>26.7</v>
      </c>
      <c r="I552" s="163"/>
      <c r="L552" s="159"/>
      <c r="M552" s="164"/>
      <c r="T552" s="165"/>
      <c r="AT552" s="160" t="s">
        <v>203</v>
      </c>
      <c r="AU552" s="160" t="s">
        <v>81</v>
      </c>
      <c r="AV552" s="13" t="s">
        <v>201</v>
      </c>
      <c r="AW552" s="13" t="s">
        <v>29</v>
      </c>
      <c r="AX552" s="13" t="s">
        <v>79</v>
      </c>
      <c r="AY552" s="160" t="s">
        <v>195</v>
      </c>
    </row>
    <row r="553" spans="2:65" s="1" customFormat="1" ht="24.2" customHeight="1">
      <c r="B553" s="136"/>
      <c r="C553" s="137" t="s">
        <v>889</v>
      </c>
      <c r="D553" s="137" t="s">
        <v>197</v>
      </c>
      <c r="E553" s="138" t="s">
        <v>890</v>
      </c>
      <c r="F553" s="139" t="s">
        <v>891</v>
      </c>
      <c r="G553" s="140" t="s">
        <v>223</v>
      </c>
      <c r="H553" s="141">
        <v>26.7</v>
      </c>
      <c r="I553" s="142"/>
      <c r="J553" s="143">
        <f>ROUND(I553*H553,2)</f>
        <v>0</v>
      </c>
      <c r="K553" s="144"/>
      <c r="L553" s="31"/>
      <c r="M553" s="145" t="s">
        <v>1</v>
      </c>
      <c r="N553" s="146" t="s">
        <v>37</v>
      </c>
      <c r="P553" s="147">
        <f>O553*H553</f>
        <v>0</v>
      </c>
      <c r="Q553" s="147">
        <v>7E-05</v>
      </c>
      <c r="R553" s="147">
        <f>Q553*H553</f>
        <v>0.0018689999999999998</v>
      </c>
      <c r="S553" s="147">
        <v>0</v>
      </c>
      <c r="T553" s="148">
        <f>S553*H553</f>
        <v>0</v>
      </c>
      <c r="AR553" s="149" t="s">
        <v>291</v>
      </c>
      <c r="AT553" s="149" t="s">
        <v>197</v>
      </c>
      <c r="AU553" s="149" t="s">
        <v>81</v>
      </c>
      <c r="AY553" s="16" t="s">
        <v>195</v>
      </c>
      <c r="BE553" s="150">
        <f>IF(N553="základní",J553,0)</f>
        <v>0</v>
      </c>
      <c r="BF553" s="150">
        <f>IF(N553="snížená",J553,0)</f>
        <v>0</v>
      </c>
      <c r="BG553" s="150">
        <f>IF(N553="zákl. přenesená",J553,0)</f>
        <v>0</v>
      </c>
      <c r="BH553" s="150">
        <f>IF(N553="sníž. přenesená",J553,0)</f>
        <v>0</v>
      </c>
      <c r="BI553" s="150">
        <f>IF(N553="nulová",J553,0)</f>
        <v>0</v>
      </c>
      <c r="BJ553" s="16" t="s">
        <v>79</v>
      </c>
      <c r="BK553" s="150">
        <f>ROUND(I553*H553,2)</f>
        <v>0</v>
      </c>
      <c r="BL553" s="16" t="s">
        <v>291</v>
      </c>
      <c r="BM553" s="149" t="s">
        <v>892</v>
      </c>
    </row>
    <row r="554" spans="2:51" s="12" customFormat="1" ht="12">
      <c r="B554" s="151"/>
      <c r="D554" s="152" t="s">
        <v>203</v>
      </c>
      <c r="E554" s="153" t="s">
        <v>1</v>
      </c>
      <c r="F554" s="154" t="s">
        <v>888</v>
      </c>
      <c r="H554" s="155">
        <v>26.7</v>
      </c>
      <c r="I554" s="156"/>
      <c r="L554" s="151"/>
      <c r="M554" s="157"/>
      <c r="T554" s="158"/>
      <c r="AT554" s="153" t="s">
        <v>203</v>
      </c>
      <c r="AU554" s="153" t="s">
        <v>81</v>
      </c>
      <c r="AV554" s="12" t="s">
        <v>81</v>
      </c>
      <c r="AW554" s="12" t="s">
        <v>29</v>
      </c>
      <c r="AX554" s="12" t="s">
        <v>72</v>
      </c>
      <c r="AY554" s="153" t="s">
        <v>195</v>
      </c>
    </row>
    <row r="555" spans="2:51" s="13" customFormat="1" ht="12">
      <c r="B555" s="159"/>
      <c r="D555" s="152" t="s">
        <v>203</v>
      </c>
      <c r="E555" s="160" t="s">
        <v>1</v>
      </c>
      <c r="F555" s="161" t="s">
        <v>205</v>
      </c>
      <c r="H555" s="162">
        <v>26.7</v>
      </c>
      <c r="I555" s="163"/>
      <c r="L555" s="159"/>
      <c r="M555" s="164"/>
      <c r="T555" s="165"/>
      <c r="AT555" s="160" t="s">
        <v>203</v>
      </c>
      <c r="AU555" s="160" t="s">
        <v>81</v>
      </c>
      <c r="AV555" s="13" t="s">
        <v>201</v>
      </c>
      <c r="AW555" s="13" t="s">
        <v>29</v>
      </c>
      <c r="AX555" s="13" t="s">
        <v>79</v>
      </c>
      <c r="AY555" s="160" t="s">
        <v>195</v>
      </c>
    </row>
    <row r="556" spans="2:65" s="1" customFormat="1" ht="37.9" customHeight="1">
      <c r="B556" s="136"/>
      <c r="C556" s="137" t="s">
        <v>893</v>
      </c>
      <c r="D556" s="137" t="s">
        <v>197</v>
      </c>
      <c r="E556" s="138" t="s">
        <v>894</v>
      </c>
      <c r="F556" s="139" t="s">
        <v>895</v>
      </c>
      <c r="G556" s="140" t="s">
        <v>496</v>
      </c>
      <c r="H556" s="141">
        <v>1</v>
      </c>
      <c r="I556" s="142"/>
      <c r="J556" s="143">
        <f>ROUND(I556*H556,2)</f>
        <v>0</v>
      </c>
      <c r="K556" s="144"/>
      <c r="L556" s="31"/>
      <c r="M556" s="145" t="s">
        <v>1</v>
      </c>
      <c r="N556" s="146" t="s">
        <v>37</v>
      </c>
      <c r="P556" s="147">
        <f>O556*H556</f>
        <v>0</v>
      </c>
      <c r="Q556" s="147">
        <v>7E-05</v>
      </c>
      <c r="R556" s="147">
        <f>Q556*H556</f>
        <v>7E-05</v>
      </c>
      <c r="S556" s="147">
        <v>0</v>
      </c>
      <c r="T556" s="148">
        <f>S556*H556</f>
        <v>0</v>
      </c>
      <c r="AR556" s="149" t="s">
        <v>291</v>
      </c>
      <c r="AT556" s="149" t="s">
        <v>197</v>
      </c>
      <c r="AU556" s="149" t="s">
        <v>81</v>
      </c>
      <c r="AY556" s="16" t="s">
        <v>195</v>
      </c>
      <c r="BE556" s="150">
        <f>IF(N556="základní",J556,0)</f>
        <v>0</v>
      </c>
      <c r="BF556" s="150">
        <f>IF(N556="snížená",J556,0)</f>
        <v>0</v>
      </c>
      <c r="BG556" s="150">
        <f>IF(N556="zákl. přenesená",J556,0)</f>
        <v>0</v>
      </c>
      <c r="BH556" s="150">
        <f>IF(N556="sníž. přenesená",J556,0)</f>
        <v>0</v>
      </c>
      <c r="BI556" s="150">
        <f>IF(N556="nulová",J556,0)</f>
        <v>0</v>
      </c>
      <c r="BJ556" s="16" t="s">
        <v>79</v>
      </c>
      <c r="BK556" s="150">
        <f>ROUND(I556*H556,2)</f>
        <v>0</v>
      </c>
      <c r="BL556" s="16" t="s">
        <v>291</v>
      </c>
      <c r="BM556" s="149" t="s">
        <v>896</v>
      </c>
    </row>
    <row r="557" spans="2:51" s="12" customFormat="1" ht="12">
      <c r="B557" s="151"/>
      <c r="D557" s="152" t="s">
        <v>203</v>
      </c>
      <c r="E557" s="153" t="s">
        <v>1</v>
      </c>
      <c r="F557" s="154" t="s">
        <v>897</v>
      </c>
      <c r="H557" s="155">
        <v>1</v>
      </c>
      <c r="I557" s="156"/>
      <c r="L557" s="151"/>
      <c r="M557" s="157"/>
      <c r="T557" s="158"/>
      <c r="AT557" s="153" t="s">
        <v>203</v>
      </c>
      <c r="AU557" s="153" t="s">
        <v>81</v>
      </c>
      <c r="AV557" s="12" t="s">
        <v>81</v>
      </c>
      <c r="AW557" s="12" t="s">
        <v>29</v>
      </c>
      <c r="AX557" s="12" t="s">
        <v>72</v>
      </c>
      <c r="AY557" s="153" t="s">
        <v>195</v>
      </c>
    </row>
    <row r="558" spans="2:51" s="13" customFormat="1" ht="12">
      <c r="B558" s="159"/>
      <c r="D558" s="152" t="s">
        <v>203</v>
      </c>
      <c r="E558" s="160" t="s">
        <v>1</v>
      </c>
      <c r="F558" s="161" t="s">
        <v>205</v>
      </c>
      <c r="H558" s="162">
        <v>1</v>
      </c>
      <c r="I558" s="163"/>
      <c r="L558" s="159"/>
      <c r="M558" s="164"/>
      <c r="T558" s="165"/>
      <c r="AT558" s="160" t="s">
        <v>203</v>
      </c>
      <c r="AU558" s="160" t="s">
        <v>81</v>
      </c>
      <c r="AV558" s="13" t="s">
        <v>201</v>
      </c>
      <c r="AW558" s="13" t="s">
        <v>29</v>
      </c>
      <c r="AX558" s="13" t="s">
        <v>79</v>
      </c>
      <c r="AY558" s="160" t="s">
        <v>195</v>
      </c>
    </row>
    <row r="559" spans="2:65" s="1" customFormat="1" ht="37.9" customHeight="1">
      <c r="B559" s="136"/>
      <c r="C559" s="137" t="s">
        <v>898</v>
      </c>
      <c r="D559" s="137" t="s">
        <v>197</v>
      </c>
      <c r="E559" s="138" t="s">
        <v>899</v>
      </c>
      <c r="F559" s="139" t="s">
        <v>900</v>
      </c>
      <c r="G559" s="140" t="s">
        <v>496</v>
      </c>
      <c r="H559" s="141">
        <v>1</v>
      </c>
      <c r="I559" s="142"/>
      <c r="J559" s="143">
        <f>ROUND(I559*H559,2)</f>
        <v>0</v>
      </c>
      <c r="K559" s="144"/>
      <c r="L559" s="31"/>
      <c r="M559" s="145" t="s">
        <v>1</v>
      </c>
      <c r="N559" s="146" t="s">
        <v>37</v>
      </c>
      <c r="P559" s="147">
        <f>O559*H559</f>
        <v>0</v>
      </c>
      <c r="Q559" s="147">
        <v>7E-05</v>
      </c>
      <c r="R559" s="147">
        <f>Q559*H559</f>
        <v>7E-05</v>
      </c>
      <c r="S559" s="147">
        <v>0</v>
      </c>
      <c r="T559" s="148">
        <f>S559*H559</f>
        <v>0</v>
      </c>
      <c r="AR559" s="149" t="s">
        <v>291</v>
      </c>
      <c r="AT559" s="149" t="s">
        <v>197</v>
      </c>
      <c r="AU559" s="149" t="s">
        <v>81</v>
      </c>
      <c r="AY559" s="16" t="s">
        <v>195</v>
      </c>
      <c r="BE559" s="150">
        <f>IF(N559="základní",J559,0)</f>
        <v>0</v>
      </c>
      <c r="BF559" s="150">
        <f>IF(N559="snížená",J559,0)</f>
        <v>0</v>
      </c>
      <c r="BG559" s="150">
        <f>IF(N559="zákl. přenesená",J559,0)</f>
        <v>0</v>
      </c>
      <c r="BH559" s="150">
        <f>IF(N559="sníž. přenesená",J559,0)</f>
        <v>0</v>
      </c>
      <c r="BI559" s="150">
        <f>IF(N559="nulová",J559,0)</f>
        <v>0</v>
      </c>
      <c r="BJ559" s="16" t="s">
        <v>79</v>
      </c>
      <c r="BK559" s="150">
        <f>ROUND(I559*H559,2)</f>
        <v>0</v>
      </c>
      <c r="BL559" s="16" t="s">
        <v>291</v>
      </c>
      <c r="BM559" s="149" t="s">
        <v>901</v>
      </c>
    </row>
    <row r="560" spans="2:51" s="12" customFormat="1" ht="12">
      <c r="B560" s="151"/>
      <c r="D560" s="152" t="s">
        <v>203</v>
      </c>
      <c r="E560" s="153" t="s">
        <v>1</v>
      </c>
      <c r="F560" s="154" t="s">
        <v>902</v>
      </c>
      <c r="H560" s="155">
        <v>1</v>
      </c>
      <c r="I560" s="156"/>
      <c r="L560" s="151"/>
      <c r="M560" s="157"/>
      <c r="T560" s="158"/>
      <c r="AT560" s="153" t="s">
        <v>203</v>
      </c>
      <c r="AU560" s="153" t="s">
        <v>81</v>
      </c>
      <c r="AV560" s="12" t="s">
        <v>81</v>
      </c>
      <c r="AW560" s="12" t="s">
        <v>29</v>
      </c>
      <c r="AX560" s="12" t="s">
        <v>72</v>
      </c>
      <c r="AY560" s="153" t="s">
        <v>195</v>
      </c>
    </row>
    <row r="561" spans="2:51" s="13" customFormat="1" ht="12">
      <c r="B561" s="159"/>
      <c r="D561" s="152" t="s">
        <v>203</v>
      </c>
      <c r="E561" s="160" t="s">
        <v>1</v>
      </c>
      <c r="F561" s="161" t="s">
        <v>205</v>
      </c>
      <c r="H561" s="162">
        <v>1</v>
      </c>
      <c r="I561" s="163"/>
      <c r="L561" s="159"/>
      <c r="M561" s="164"/>
      <c r="T561" s="165"/>
      <c r="AT561" s="160" t="s">
        <v>203</v>
      </c>
      <c r="AU561" s="160" t="s">
        <v>81</v>
      </c>
      <c r="AV561" s="13" t="s">
        <v>201</v>
      </c>
      <c r="AW561" s="13" t="s">
        <v>29</v>
      </c>
      <c r="AX561" s="13" t="s">
        <v>79</v>
      </c>
      <c r="AY561" s="160" t="s">
        <v>195</v>
      </c>
    </row>
    <row r="562" spans="2:65" s="1" customFormat="1" ht="33" customHeight="1">
      <c r="B562" s="136"/>
      <c r="C562" s="137" t="s">
        <v>903</v>
      </c>
      <c r="D562" s="137" t="s">
        <v>197</v>
      </c>
      <c r="E562" s="138" t="s">
        <v>904</v>
      </c>
      <c r="F562" s="139" t="s">
        <v>905</v>
      </c>
      <c r="G562" s="140" t="s">
        <v>496</v>
      </c>
      <c r="H562" s="141">
        <v>2</v>
      </c>
      <c r="I562" s="142"/>
      <c r="J562" s="143">
        <f>ROUND(I562*H562,2)</f>
        <v>0</v>
      </c>
      <c r="K562" s="144"/>
      <c r="L562" s="31"/>
      <c r="M562" s="145" t="s">
        <v>1</v>
      </c>
      <c r="N562" s="146" t="s">
        <v>37</v>
      </c>
      <c r="P562" s="147">
        <f>O562*H562</f>
        <v>0</v>
      </c>
      <c r="Q562" s="147">
        <v>7E-05</v>
      </c>
      <c r="R562" s="147">
        <f>Q562*H562</f>
        <v>0.00014</v>
      </c>
      <c r="S562" s="147">
        <v>0</v>
      </c>
      <c r="T562" s="148">
        <f>S562*H562</f>
        <v>0</v>
      </c>
      <c r="AR562" s="149" t="s">
        <v>291</v>
      </c>
      <c r="AT562" s="149" t="s">
        <v>197</v>
      </c>
      <c r="AU562" s="149" t="s">
        <v>81</v>
      </c>
      <c r="AY562" s="16" t="s">
        <v>195</v>
      </c>
      <c r="BE562" s="150">
        <f>IF(N562="základní",J562,0)</f>
        <v>0</v>
      </c>
      <c r="BF562" s="150">
        <f>IF(N562="snížená",J562,0)</f>
        <v>0</v>
      </c>
      <c r="BG562" s="150">
        <f>IF(N562="zákl. přenesená",J562,0)</f>
        <v>0</v>
      </c>
      <c r="BH562" s="150">
        <f>IF(N562="sníž. přenesená",J562,0)</f>
        <v>0</v>
      </c>
      <c r="BI562" s="150">
        <f>IF(N562="nulová",J562,0)</f>
        <v>0</v>
      </c>
      <c r="BJ562" s="16" t="s">
        <v>79</v>
      </c>
      <c r="BK562" s="150">
        <f>ROUND(I562*H562,2)</f>
        <v>0</v>
      </c>
      <c r="BL562" s="16" t="s">
        <v>291</v>
      </c>
      <c r="BM562" s="149" t="s">
        <v>906</v>
      </c>
    </row>
    <row r="563" spans="2:51" s="12" customFormat="1" ht="12">
      <c r="B563" s="151"/>
      <c r="D563" s="152" t="s">
        <v>203</v>
      </c>
      <c r="E563" s="153" t="s">
        <v>1</v>
      </c>
      <c r="F563" s="154" t="s">
        <v>907</v>
      </c>
      <c r="H563" s="155">
        <v>2</v>
      </c>
      <c r="I563" s="156"/>
      <c r="L563" s="151"/>
      <c r="M563" s="157"/>
      <c r="T563" s="158"/>
      <c r="AT563" s="153" t="s">
        <v>203</v>
      </c>
      <c r="AU563" s="153" t="s">
        <v>81</v>
      </c>
      <c r="AV563" s="12" t="s">
        <v>81</v>
      </c>
      <c r="AW563" s="12" t="s">
        <v>29</v>
      </c>
      <c r="AX563" s="12" t="s">
        <v>72</v>
      </c>
      <c r="AY563" s="153" t="s">
        <v>195</v>
      </c>
    </row>
    <row r="564" spans="2:51" s="13" customFormat="1" ht="12">
      <c r="B564" s="159"/>
      <c r="D564" s="152" t="s">
        <v>203</v>
      </c>
      <c r="E564" s="160" t="s">
        <v>1</v>
      </c>
      <c r="F564" s="161" t="s">
        <v>205</v>
      </c>
      <c r="H564" s="162">
        <v>2</v>
      </c>
      <c r="I564" s="163"/>
      <c r="L564" s="159"/>
      <c r="M564" s="164"/>
      <c r="T564" s="165"/>
      <c r="AT564" s="160" t="s">
        <v>203</v>
      </c>
      <c r="AU564" s="160" t="s">
        <v>81</v>
      </c>
      <c r="AV564" s="13" t="s">
        <v>201</v>
      </c>
      <c r="AW564" s="13" t="s">
        <v>29</v>
      </c>
      <c r="AX564" s="13" t="s">
        <v>79</v>
      </c>
      <c r="AY564" s="160" t="s">
        <v>195</v>
      </c>
    </row>
    <row r="565" spans="2:65" s="1" customFormat="1" ht="24.2" customHeight="1">
      <c r="B565" s="136"/>
      <c r="C565" s="137" t="s">
        <v>908</v>
      </c>
      <c r="D565" s="137" t="s">
        <v>197</v>
      </c>
      <c r="E565" s="138" t="s">
        <v>909</v>
      </c>
      <c r="F565" s="139" t="s">
        <v>910</v>
      </c>
      <c r="G565" s="140" t="s">
        <v>496</v>
      </c>
      <c r="H565" s="141">
        <v>14</v>
      </c>
      <c r="I565" s="142"/>
      <c r="J565" s="143">
        <f>ROUND(I565*H565,2)</f>
        <v>0</v>
      </c>
      <c r="K565" s="144"/>
      <c r="L565" s="31"/>
      <c r="M565" s="145" t="s">
        <v>1</v>
      </c>
      <c r="N565" s="146" t="s">
        <v>37</v>
      </c>
      <c r="P565" s="147">
        <f>O565*H565</f>
        <v>0</v>
      </c>
      <c r="Q565" s="147">
        <v>7E-05</v>
      </c>
      <c r="R565" s="147">
        <f>Q565*H565</f>
        <v>0.00098</v>
      </c>
      <c r="S565" s="147">
        <v>0</v>
      </c>
      <c r="T565" s="148">
        <f>S565*H565</f>
        <v>0</v>
      </c>
      <c r="AR565" s="149" t="s">
        <v>291</v>
      </c>
      <c r="AT565" s="149" t="s">
        <v>197</v>
      </c>
      <c r="AU565" s="149" t="s">
        <v>81</v>
      </c>
      <c r="AY565" s="16" t="s">
        <v>195</v>
      </c>
      <c r="BE565" s="150">
        <f>IF(N565="základní",J565,0)</f>
        <v>0</v>
      </c>
      <c r="BF565" s="150">
        <f>IF(N565="snížená",J565,0)</f>
        <v>0</v>
      </c>
      <c r="BG565" s="150">
        <f>IF(N565="zákl. přenesená",J565,0)</f>
        <v>0</v>
      </c>
      <c r="BH565" s="150">
        <f>IF(N565="sníž. přenesená",J565,0)</f>
        <v>0</v>
      </c>
      <c r="BI565" s="150">
        <f>IF(N565="nulová",J565,0)</f>
        <v>0</v>
      </c>
      <c r="BJ565" s="16" t="s">
        <v>79</v>
      </c>
      <c r="BK565" s="150">
        <f>ROUND(I565*H565,2)</f>
        <v>0</v>
      </c>
      <c r="BL565" s="16" t="s">
        <v>291</v>
      </c>
      <c r="BM565" s="149" t="s">
        <v>911</v>
      </c>
    </row>
    <row r="566" spans="2:51" s="12" customFormat="1" ht="12">
      <c r="B566" s="151"/>
      <c r="D566" s="152" t="s">
        <v>203</v>
      </c>
      <c r="E566" s="153" t="s">
        <v>1</v>
      </c>
      <c r="F566" s="154" t="s">
        <v>912</v>
      </c>
      <c r="H566" s="155">
        <v>14</v>
      </c>
      <c r="I566" s="156"/>
      <c r="L566" s="151"/>
      <c r="M566" s="157"/>
      <c r="T566" s="158"/>
      <c r="AT566" s="153" t="s">
        <v>203</v>
      </c>
      <c r="AU566" s="153" t="s">
        <v>81</v>
      </c>
      <c r="AV566" s="12" t="s">
        <v>81</v>
      </c>
      <c r="AW566" s="12" t="s">
        <v>29</v>
      </c>
      <c r="AX566" s="12" t="s">
        <v>72</v>
      </c>
      <c r="AY566" s="153" t="s">
        <v>195</v>
      </c>
    </row>
    <row r="567" spans="2:51" s="13" customFormat="1" ht="12">
      <c r="B567" s="159"/>
      <c r="D567" s="152" t="s">
        <v>203</v>
      </c>
      <c r="E567" s="160" t="s">
        <v>1</v>
      </c>
      <c r="F567" s="161" t="s">
        <v>205</v>
      </c>
      <c r="H567" s="162">
        <v>14</v>
      </c>
      <c r="I567" s="163"/>
      <c r="L567" s="159"/>
      <c r="M567" s="164"/>
      <c r="T567" s="165"/>
      <c r="AT567" s="160" t="s">
        <v>203</v>
      </c>
      <c r="AU567" s="160" t="s">
        <v>81</v>
      </c>
      <c r="AV567" s="13" t="s">
        <v>201</v>
      </c>
      <c r="AW567" s="13" t="s">
        <v>29</v>
      </c>
      <c r="AX567" s="13" t="s">
        <v>79</v>
      </c>
      <c r="AY567" s="160" t="s">
        <v>195</v>
      </c>
    </row>
    <row r="568" spans="2:65" s="1" customFormat="1" ht="24.2" customHeight="1">
      <c r="B568" s="136"/>
      <c r="C568" s="137" t="s">
        <v>913</v>
      </c>
      <c r="D568" s="137" t="s">
        <v>197</v>
      </c>
      <c r="E568" s="138" t="s">
        <v>914</v>
      </c>
      <c r="F568" s="139" t="s">
        <v>915</v>
      </c>
      <c r="G568" s="140" t="s">
        <v>916</v>
      </c>
      <c r="H568" s="141">
        <v>91.66</v>
      </c>
      <c r="I568" s="142"/>
      <c r="J568" s="143">
        <f>ROUND(I568*H568,2)</f>
        <v>0</v>
      </c>
      <c r="K568" s="144"/>
      <c r="L568" s="31"/>
      <c r="M568" s="145" t="s">
        <v>1</v>
      </c>
      <c r="N568" s="146" t="s">
        <v>37</v>
      </c>
      <c r="P568" s="147">
        <f>O568*H568</f>
        <v>0</v>
      </c>
      <c r="Q568" s="147">
        <v>7E-05</v>
      </c>
      <c r="R568" s="147">
        <f>Q568*H568</f>
        <v>0.0064161999999999995</v>
      </c>
      <c r="S568" s="147">
        <v>0</v>
      </c>
      <c r="T568" s="148">
        <f>S568*H568</f>
        <v>0</v>
      </c>
      <c r="AR568" s="149" t="s">
        <v>291</v>
      </c>
      <c r="AT568" s="149" t="s">
        <v>197</v>
      </c>
      <c r="AU568" s="149" t="s">
        <v>81</v>
      </c>
      <c r="AY568" s="16" t="s">
        <v>195</v>
      </c>
      <c r="BE568" s="150">
        <f>IF(N568="základní",J568,0)</f>
        <v>0</v>
      </c>
      <c r="BF568" s="150">
        <f>IF(N568="snížená",J568,0)</f>
        <v>0</v>
      </c>
      <c r="BG568" s="150">
        <f>IF(N568="zákl. přenesená",J568,0)</f>
        <v>0</v>
      </c>
      <c r="BH568" s="150">
        <f>IF(N568="sníž. přenesená",J568,0)</f>
        <v>0</v>
      </c>
      <c r="BI568" s="150">
        <f>IF(N568="nulová",J568,0)</f>
        <v>0</v>
      </c>
      <c r="BJ568" s="16" t="s">
        <v>79</v>
      </c>
      <c r="BK568" s="150">
        <f>ROUND(I568*H568,2)</f>
        <v>0</v>
      </c>
      <c r="BL568" s="16" t="s">
        <v>291</v>
      </c>
      <c r="BM568" s="149" t="s">
        <v>917</v>
      </c>
    </row>
    <row r="569" spans="2:51" s="12" customFormat="1" ht="12">
      <c r="B569" s="151"/>
      <c r="D569" s="152" t="s">
        <v>203</v>
      </c>
      <c r="E569" s="153" t="s">
        <v>1</v>
      </c>
      <c r="F569" s="154" t="s">
        <v>918</v>
      </c>
      <c r="H569" s="155">
        <v>91.66</v>
      </c>
      <c r="I569" s="156"/>
      <c r="L569" s="151"/>
      <c r="M569" s="157"/>
      <c r="T569" s="158"/>
      <c r="AT569" s="153" t="s">
        <v>203</v>
      </c>
      <c r="AU569" s="153" t="s">
        <v>81</v>
      </c>
      <c r="AV569" s="12" t="s">
        <v>81</v>
      </c>
      <c r="AW569" s="12" t="s">
        <v>29</v>
      </c>
      <c r="AX569" s="12" t="s">
        <v>72</v>
      </c>
      <c r="AY569" s="153" t="s">
        <v>195</v>
      </c>
    </row>
    <row r="570" spans="2:51" s="13" customFormat="1" ht="12">
      <c r="B570" s="159"/>
      <c r="D570" s="152" t="s">
        <v>203</v>
      </c>
      <c r="E570" s="160" t="s">
        <v>1</v>
      </c>
      <c r="F570" s="161" t="s">
        <v>205</v>
      </c>
      <c r="H570" s="162">
        <v>91.66</v>
      </c>
      <c r="I570" s="163"/>
      <c r="L570" s="159"/>
      <c r="M570" s="164"/>
      <c r="T570" s="165"/>
      <c r="AT570" s="160" t="s">
        <v>203</v>
      </c>
      <c r="AU570" s="160" t="s">
        <v>81</v>
      </c>
      <c r="AV570" s="13" t="s">
        <v>201</v>
      </c>
      <c r="AW570" s="13" t="s">
        <v>29</v>
      </c>
      <c r="AX570" s="13" t="s">
        <v>79</v>
      </c>
      <c r="AY570" s="160" t="s">
        <v>195</v>
      </c>
    </row>
    <row r="571" spans="2:65" s="1" customFormat="1" ht="24.2" customHeight="1">
      <c r="B571" s="136"/>
      <c r="C571" s="137" t="s">
        <v>919</v>
      </c>
      <c r="D571" s="137" t="s">
        <v>197</v>
      </c>
      <c r="E571" s="138" t="s">
        <v>920</v>
      </c>
      <c r="F571" s="139" t="s">
        <v>921</v>
      </c>
      <c r="G571" s="140" t="s">
        <v>916</v>
      </c>
      <c r="H571" s="141">
        <v>17.88</v>
      </c>
      <c r="I571" s="142"/>
      <c r="J571" s="143">
        <f>ROUND(I571*H571,2)</f>
        <v>0</v>
      </c>
      <c r="K571" s="144"/>
      <c r="L571" s="31"/>
      <c r="M571" s="145" t="s">
        <v>1</v>
      </c>
      <c r="N571" s="146" t="s">
        <v>37</v>
      </c>
      <c r="P571" s="147">
        <f>O571*H571</f>
        <v>0</v>
      </c>
      <c r="Q571" s="147">
        <v>7E-05</v>
      </c>
      <c r="R571" s="147">
        <f>Q571*H571</f>
        <v>0.0012515999999999998</v>
      </c>
      <c r="S571" s="147">
        <v>0</v>
      </c>
      <c r="T571" s="148">
        <f>S571*H571</f>
        <v>0</v>
      </c>
      <c r="AR571" s="149" t="s">
        <v>291</v>
      </c>
      <c r="AT571" s="149" t="s">
        <v>197</v>
      </c>
      <c r="AU571" s="149" t="s">
        <v>81</v>
      </c>
      <c r="AY571" s="16" t="s">
        <v>195</v>
      </c>
      <c r="BE571" s="150">
        <f>IF(N571="základní",J571,0)</f>
        <v>0</v>
      </c>
      <c r="BF571" s="150">
        <f>IF(N571="snížená",J571,0)</f>
        <v>0</v>
      </c>
      <c r="BG571" s="150">
        <f>IF(N571="zákl. přenesená",J571,0)</f>
        <v>0</v>
      </c>
      <c r="BH571" s="150">
        <f>IF(N571="sníž. přenesená",J571,0)</f>
        <v>0</v>
      </c>
      <c r="BI571" s="150">
        <f>IF(N571="nulová",J571,0)</f>
        <v>0</v>
      </c>
      <c r="BJ571" s="16" t="s">
        <v>79</v>
      </c>
      <c r="BK571" s="150">
        <f>ROUND(I571*H571,2)</f>
        <v>0</v>
      </c>
      <c r="BL571" s="16" t="s">
        <v>291</v>
      </c>
      <c r="BM571" s="149" t="s">
        <v>922</v>
      </c>
    </row>
    <row r="572" spans="2:51" s="12" customFormat="1" ht="12">
      <c r="B572" s="151"/>
      <c r="D572" s="152" t="s">
        <v>203</v>
      </c>
      <c r="E572" s="153" t="s">
        <v>1</v>
      </c>
      <c r="F572" s="154" t="s">
        <v>923</v>
      </c>
      <c r="H572" s="155">
        <v>17.88</v>
      </c>
      <c r="I572" s="156"/>
      <c r="L572" s="151"/>
      <c r="M572" s="157"/>
      <c r="T572" s="158"/>
      <c r="AT572" s="153" t="s">
        <v>203</v>
      </c>
      <c r="AU572" s="153" t="s">
        <v>81</v>
      </c>
      <c r="AV572" s="12" t="s">
        <v>81</v>
      </c>
      <c r="AW572" s="12" t="s">
        <v>29</v>
      </c>
      <c r="AX572" s="12" t="s">
        <v>72</v>
      </c>
      <c r="AY572" s="153" t="s">
        <v>195</v>
      </c>
    </row>
    <row r="573" spans="2:51" s="13" customFormat="1" ht="12">
      <c r="B573" s="159"/>
      <c r="D573" s="152" t="s">
        <v>203</v>
      </c>
      <c r="E573" s="160" t="s">
        <v>1</v>
      </c>
      <c r="F573" s="161" t="s">
        <v>205</v>
      </c>
      <c r="H573" s="162">
        <v>17.88</v>
      </c>
      <c r="I573" s="163"/>
      <c r="L573" s="159"/>
      <c r="M573" s="164"/>
      <c r="T573" s="165"/>
      <c r="AT573" s="160" t="s">
        <v>203</v>
      </c>
      <c r="AU573" s="160" t="s">
        <v>81</v>
      </c>
      <c r="AV573" s="13" t="s">
        <v>201</v>
      </c>
      <c r="AW573" s="13" t="s">
        <v>29</v>
      </c>
      <c r="AX573" s="13" t="s">
        <v>79</v>
      </c>
      <c r="AY573" s="160" t="s">
        <v>195</v>
      </c>
    </row>
    <row r="574" spans="2:65" s="1" customFormat="1" ht="24.2" customHeight="1">
      <c r="B574" s="136"/>
      <c r="C574" s="137" t="s">
        <v>924</v>
      </c>
      <c r="D574" s="137" t="s">
        <v>197</v>
      </c>
      <c r="E574" s="138" t="s">
        <v>925</v>
      </c>
      <c r="F574" s="139" t="s">
        <v>926</v>
      </c>
      <c r="G574" s="140" t="s">
        <v>916</v>
      </c>
      <c r="H574" s="141">
        <v>14.91</v>
      </c>
      <c r="I574" s="142"/>
      <c r="J574" s="143">
        <f>ROUND(I574*H574,2)</f>
        <v>0</v>
      </c>
      <c r="K574" s="144"/>
      <c r="L574" s="31"/>
      <c r="M574" s="145" t="s">
        <v>1</v>
      </c>
      <c r="N574" s="146" t="s">
        <v>37</v>
      </c>
      <c r="P574" s="147">
        <f>O574*H574</f>
        <v>0</v>
      </c>
      <c r="Q574" s="147">
        <v>7E-05</v>
      </c>
      <c r="R574" s="147">
        <f>Q574*H574</f>
        <v>0.0010436999999999998</v>
      </c>
      <c r="S574" s="147">
        <v>0</v>
      </c>
      <c r="T574" s="148">
        <f>S574*H574</f>
        <v>0</v>
      </c>
      <c r="AR574" s="149" t="s">
        <v>291</v>
      </c>
      <c r="AT574" s="149" t="s">
        <v>197</v>
      </c>
      <c r="AU574" s="149" t="s">
        <v>81</v>
      </c>
      <c r="AY574" s="16" t="s">
        <v>195</v>
      </c>
      <c r="BE574" s="150">
        <f>IF(N574="základní",J574,0)</f>
        <v>0</v>
      </c>
      <c r="BF574" s="150">
        <f>IF(N574="snížená",J574,0)</f>
        <v>0</v>
      </c>
      <c r="BG574" s="150">
        <f>IF(N574="zákl. přenesená",J574,0)</f>
        <v>0</v>
      </c>
      <c r="BH574" s="150">
        <f>IF(N574="sníž. přenesená",J574,0)</f>
        <v>0</v>
      </c>
      <c r="BI574" s="150">
        <f>IF(N574="nulová",J574,0)</f>
        <v>0</v>
      </c>
      <c r="BJ574" s="16" t="s">
        <v>79</v>
      </c>
      <c r="BK574" s="150">
        <f>ROUND(I574*H574,2)</f>
        <v>0</v>
      </c>
      <c r="BL574" s="16" t="s">
        <v>291</v>
      </c>
      <c r="BM574" s="149" t="s">
        <v>927</v>
      </c>
    </row>
    <row r="575" spans="2:51" s="12" customFormat="1" ht="12">
      <c r="B575" s="151"/>
      <c r="D575" s="152" t="s">
        <v>203</v>
      </c>
      <c r="E575" s="153" t="s">
        <v>1</v>
      </c>
      <c r="F575" s="154" t="s">
        <v>928</v>
      </c>
      <c r="H575" s="155">
        <v>14.91</v>
      </c>
      <c r="I575" s="156"/>
      <c r="L575" s="151"/>
      <c r="M575" s="157"/>
      <c r="T575" s="158"/>
      <c r="AT575" s="153" t="s">
        <v>203</v>
      </c>
      <c r="AU575" s="153" t="s">
        <v>81</v>
      </c>
      <c r="AV575" s="12" t="s">
        <v>81</v>
      </c>
      <c r="AW575" s="12" t="s">
        <v>29</v>
      </c>
      <c r="AX575" s="12" t="s">
        <v>72</v>
      </c>
      <c r="AY575" s="153" t="s">
        <v>195</v>
      </c>
    </row>
    <row r="576" spans="2:51" s="13" customFormat="1" ht="12">
      <c r="B576" s="159"/>
      <c r="D576" s="152" t="s">
        <v>203</v>
      </c>
      <c r="E576" s="160" t="s">
        <v>1</v>
      </c>
      <c r="F576" s="161" t="s">
        <v>205</v>
      </c>
      <c r="H576" s="162">
        <v>14.91</v>
      </c>
      <c r="I576" s="163"/>
      <c r="L576" s="159"/>
      <c r="M576" s="164"/>
      <c r="T576" s="165"/>
      <c r="AT576" s="160" t="s">
        <v>203</v>
      </c>
      <c r="AU576" s="160" t="s">
        <v>81</v>
      </c>
      <c r="AV576" s="13" t="s">
        <v>201</v>
      </c>
      <c r="AW576" s="13" t="s">
        <v>29</v>
      </c>
      <c r="AX576" s="13" t="s">
        <v>79</v>
      </c>
      <c r="AY576" s="160" t="s">
        <v>195</v>
      </c>
    </row>
    <row r="577" spans="2:65" s="1" customFormat="1" ht="24.2" customHeight="1">
      <c r="B577" s="136"/>
      <c r="C577" s="137" t="s">
        <v>929</v>
      </c>
      <c r="D577" s="137" t="s">
        <v>197</v>
      </c>
      <c r="E577" s="138" t="s">
        <v>930</v>
      </c>
      <c r="F577" s="139" t="s">
        <v>931</v>
      </c>
      <c r="G577" s="140" t="s">
        <v>605</v>
      </c>
      <c r="H577" s="183"/>
      <c r="I577" s="142"/>
      <c r="J577" s="143">
        <f>ROUND(I577*H577,2)</f>
        <v>0</v>
      </c>
      <c r="K577" s="144"/>
      <c r="L577" s="31"/>
      <c r="M577" s="145" t="s">
        <v>1</v>
      </c>
      <c r="N577" s="146" t="s">
        <v>37</v>
      </c>
      <c r="P577" s="147">
        <f>O577*H577</f>
        <v>0</v>
      </c>
      <c r="Q577" s="147">
        <v>0</v>
      </c>
      <c r="R577" s="147">
        <f>Q577*H577</f>
        <v>0</v>
      </c>
      <c r="S577" s="147">
        <v>0</v>
      </c>
      <c r="T577" s="148">
        <f>S577*H577</f>
        <v>0</v>
      </c>
      <c r="AR577" s="149" t="s">
        <v>291</v>
      </c>
      <c r="AT577" s="149" t="s">
        <v>197</v>
      </c>
      <c r="AU577" s="149" t="s">
        <v>81</v>
      </c>
      <c r="AY577" s="16" t="s">
        <v>195</v>
      </c>
      <c r="BE577" s="150">
        <f>IF(N577="základní",J577,0)</f>
        <v>0</v>
      </c>
      <c r="BF577" s="150">
        <f>IF(N577="snížená",J577,0)</f>
        <v>0</v>
      </c>
      <c r="BG577" s="150">
        <f>IF(N577="zákl. přenesená",J577,0)</f>
        <v>0</v>
      </c>
      <c r="BH577" s="150">
        <f>IF(N577="sníž. přenesená",J577,0)</f>
        <v>0</v>
      </c>
      <c r="BI577" s="150">
        <f>IF(N577="nulová",J577,0)</f>
        <v>0</v>
      </c>
      <c r="BJ577" s="16" t="s">
        <v>79</v>
      </c>
      <c r="BK577" s="150">
        <f>ROUND(I577*H577,2)</f>
        <v>0</v>
      </c>
      <c r="BL577" s="16" t="s">
        <v>291</v>
      </c>
      <c r="BM577" s="149" t="s">
        <v>932</v>
      </c>
    </row>
    <row r="578" spans="2:65" s="1" customFormat="1" ht="24.2" customHeight="1">
      <c r="B578" s="136"/>
      <c r="C578" s="137" t="s">
        <v>933</v>
      </c>
      <c r="D578" s="137" t="s">
        <v>197</v>
      </c>
      <c r="E578" s="138" t="s">
        <v>934</v>
      </c>
      <c r="F578" s="139" t="s">
        <v>935</v>
      </c>
      <c r="G578" s="140" t="s">
        <v>605</v>
      </c>
      <c r="H578" s="183"/>
      <c r="I578" s="142"/>
      <c r="J578" s="143">
        <f>ROUND(I578*H578,2)</f>
        <v>0</v>
      </c>
      <c r="K578" s="144"/>
      <c r="L578" s="31"/>
      <c r="M578" s="145" t="s">
        <v>1</v>
      </c>
      <c r="N578" s="146" t="s">
        <v>37</v>
      </c>
      <c r="P578" s="147">
        <f>O578*H578</f>
        <v>0</v>
      </c>
      <c r="Q578" s="147">
        <v>0</v>
      </c>
      <c r="R578" s="147">
        <f>Q578*H578</f>
        <v>0</v>
      </c>
      <c r="S578" s="147">
        <v>0</v>
      </c>
      <c r="T578" s="148">
        <f>S578*H578</f>
        <v>0</v>
      </c>
      <c r="AR578" s="149" t="s">
        <v>291</v>
      </c>
      <c r="AT578" s="149" t="s">
        <v>197</v>
      </c>
      <c r="AU578" s="149" t="s">
        <v>81</v>
      </c>
      <c r="AY578" s="16" t="s">
        <v>195</v>
      </c>
      <c r="BE578" s="150">
        <f>IF(N578="základní",J578,0)</f>
        <v>0</v>
      </c>
      <c r="BF578" s="150">
        <f>IF(N578="snížená",J578,0)</f>
        <v>0</v>
      </c>
      <c r="BG578" s="150">
        <f>IF(N578="zákl. přenesená",J578,0)</f>
        <v>0</v>
      </c>
      <c r="BH578" s="150">
        <f>IF(N578="sníž. přenesená",J578,0)</f>
        <v>0</v>
      </c>
      <c r="BI578" s="150">
        <f>IF(N578="nulová",J578,0)</f>
        <v>0</v>
      </c>
      <c r="BJ578" s="16" t="s">
        <v>79</v>
      </c>
      <c r="BK578" s="150">
        <f>ROUND(I578*H578,2)</f>
        <v>0</v>
      </c>
      <c r="BL578" s="16" t="s">
        <v>291</v>
      </c>
      <c r="BM578" s="149" t="s">
        <v>936</v>
      </c>
    </row>
    <row r="579" spans="2:63" s="11" customFormat="1" ht="22.9" customHeight="1">
      <c r="B579" s="124"/>
      <c r="D579" s="125" t="s">
        <v>71</v>
      </c>
      <c r="E579" s="134" t="s">
        <v>937</v>
      </c>
      <c r="F579" s="134" t="s">
        <v>938</v>
      </c>
      <c r="I579" s="127"/>
      <c r="J579" s="135">
        <f>BK579</f>
        <v>0</v>
      </c>
      <c r="L579" s="124"/>
      <c r="M579" s="129"/>
      <c r="P579" s="130">
        <f>SUM(P580:P604)</f>
        <v>0</v>
      </c>
      <c r="R579" s="130">
        <f>SUM(R580:R604)</f>
        <v>1.12798175</v>
      </c>
      <c r="T579" s="131">
        <f>SUM(T580:T604)</f>
        <v>0</v>
      </c>
      <c r="AR579" s="125" t="s">
        <v>81</v>
      </c>
      <c r="AT579" s="132" t="s">
        <v>71</v>
      </c>
      <c r="AU579" s="132" t="s">
        <v>79</v>
      </c>
      <c r="AY579" s="125" t="s">
        <v>195</v>
      </c>
      <c r="BK579" s="133">
        <f>SUM(BK580:BK604)</f>
        <v>0</v>
      </c>
    </row>
    <row r="580" spans="2:65" s="1" customFormat="1" ht="16.5" customHeight="1">
      <c r="B580" s="136"/>
      <c r="C580" s="137" t="s">
        <v>939</v>
      </c>
      <c r="D580" s="137" t="s">
        <v>197</v>
      </c>
      <c r="E580" s="138" t="s">
        <v>940</v>
      </c>
      <c r="F580" s="139" t="s">
        <v>941</v>
      </c>
      <c r="G580" s="140" t="s">
        <v>288</v>
      </c>
      <c r="H580" s="141">
        <v>37.123</v>
      </c>
      <c r="I580" s="142"/>
      <c r="J580" s="143">
        <f>ROUND(I580*H580,2)</f>
        <v>0</v>
      </c>
      <c r="K580" s="144"/>
      <c r="L580" s="31"/>
      <c r="M580" s="145" t="s">
        <v>1</v>
      </c>
      <c r="N580" s="146" t="s">
        <v>37</v>
      </c>
      <c r="P580" s="147">
        <f>O580*H580</f>
        <v>0</v>
      </c>
      <c r="Q580" s="147">
        <v>0.0003</v>
      </c>
      <c r="R580" s="147">
        <f>Q580*H580</f>
        <v>0.011136899999999998</v>
      </c>
      <c r="S580" s="147">
        <v>0</v>
      </c>
      <c r="T580" s="148">
        <f>S580*H580</f>
        <v>0</v>
      </c>
      <c r="AR580" s="149" t="s">
        <v>291</v>
      </c>
      <c r="AT580" s="149" t="s">
        <v>197</v>
      </c>
      <c r="AU580" s="149" t="s">
        <v>81</v>
      </c>
      <c r="AY580" s="16" t="s">
        <v>195</v>
      </c>
      <c r="BE580" s="150">
        <f>IF(N580="základní",J580,0)</f>
        <v>0</v>
      </c>
      <c r="BF580" s="150">
        <f>IF(N580="snížená",J580,0)</f>
        <v>0</v>
      </c>
      <c r="BG580" s="150">
        <f>IF(N580="zákl. přenesená",J580,0)</f>
        <v>0</v>
      </c>
      <c r="BH580" s="150">
        <f>IF(N580="sníž. přenesená",J580,0)</f>
        <v>0</v>
      </c>
      <c r="BI580" s="150">
        <f>IF(N580="nulová",J580,0)</f>
        <v>0</v>
      </c>
      <c r="BJ580" s="16" t="s">
        <v>79</v>
      </c>
      <c r="BK580" s="150">
        <f>ROUND(I580*H580,2)</f>
        <v>0</v>
      </c>
      <c r="BL580" s="16" t="s">
        <v>291</v>
      </c>
      <c r="BM580" s="149" t="s">
        <v>942</v>
      </c>
    </row>
    <row r="581" spans="2:51" s="14" customFormat="1" ht="12">
      <c r="B581" s="166"/>
      <c r="D581" s="152" t="s">
        <v>203</v>
      </c>
      <c r="E581" s="167" t="s">
        <v>1</v>
      </c>
      <c r="F581" s="168" t="s">
        <v>943</v>
      </c>
      <c r="H581" s="167" t="s">
        <v>1</v>
      </c>
      <c r="I581" s="169"/>
      <c r="L581" s="166"/>
      <c r="M581" s="170"/>
      <c r="T581" s="171"/>
      <c r="AT581" s="167" t="s">
        <v>203</v>
      </c>
      <c r="AU581" s="167" t="s">
        <v>81</v>
      </c>
      <c r="AV581" s="14" t="s">
        <v>79</v>
      </c>
      <c r="AW581" s="14" t="s">
        <v>29</v>
      </c>
      <c r="AX581" s="14" t="s">
        <v>72</v>
      </c>
      <c r="AY581" s="167" t="s">
        <v>195</v>
      </c>
    </row>
    <row r="582" spans="2:51" s="12" customFormat="1" ht="12">
      <c r="B582" s="151"/>
      <c r="D582" s="152" t="s">
        <v>203</v>
      </c>
      <c r="E582" s="153" t="s">
        <v>1</v>
      </c>
      <c r="F582" s="154" t="s">
        <v>944</v>
      </c>
      <c r="H582" s="155">
        <v>37.123</v>
      </c>
      <c r="I582" s="156"/>
      <c r="L582" s="151"/>
      <c r="M582" s="157"/>
      <c r="T582" s="158"/>
      <c r="AT582" s="153" t="s">
        <v>203</v>
      </c>
      <c r="AU582" s="153" t="s">
        <v>81</v>
      </c>
      <c r="AV582" s="12" t="s">
        <v>81</v>
      </c>
      <c r="AW582" s="12" t="s">
        <v>29</v>
      </c>
      <c r="AX582" s="12" t="s">
        <v>72</v>
      </c>
      <c r="AY582" s="153" t="s">
        <v>195</v>
      </c>
    </row>
    <row r="583" spans="2:51" s="13" customFormat="1" ht="12">
      <c r="B583" s="159"/>
      <c r="D583" s="152" t="s">
        <v>203</v>
      </c>
      <c r="E583" s="160" t="s">
        <v>1</v>
      </c>
      <c r="F583" s="161" t="s">
        <v>205</v>
      </c>
      <c r="H583" s="162">
        <v>37.123</v>
      </c>
      <c r="I583" s="163"/>
      <c r="L583" s="159"/>
      <c r="M583" s="164"/>
      <c r="T583" s="165"/>
      <c r="AT583" s="160" t="s">
        <v>203</v>
      </c>
      <c r="AU583" s="160" t="s">
        <v>81</v>
      </c>
      <c r="AV583" s="13" t="s">
        <v>201</v>
      </c>
      <c r="AW583" s="13" t="s">
        <v>29</v>
      </c>
      <c r="AX583" s="13" t="s">
        <v>79</v>
      </c>
      <c r="AY583" s="160" t="s">
        <v>195</v>
      </c>
    </row>
    <row r="584" spans="2:65" s="1" customFormat="1" ht="24.2" customHeight="1">
      <c r="B584" s="136"/>
      <c r="C584" s="137" t="s">
        <v>945</v>
      </c>
      <c r="D584" s="137" t="s">
        <v>197</v>
      </c>
      <c r="E584" s="138" t="s">
        <v>946</v>
      </c>
      <c r="F584" s="139" t="s">
        <v>947</v>
      </c>
      <c r="G584" s="140" t="s">
        <v>288</v>
      </c>
      <c r="H584" s="141">
        <v>2.4</v>
      </c>
      <c r="I584" s="142"/>
      <c r="J584" s="143">
        <f>ROUND(I584*H584,2)</f>
        <v>0</v>
      </c>
      <c r="K584" s="144"/>
      <c r="L584" s="31"/>
      <c r="M584" s="145" t="s">
        <v>1</v>
      </c>
      <c r="N584" s="146" t="s">
        <v>37</v>
      </c>
      <c r="P584" s="147">
        <f>O584*H584</f>
        <v>0</v>
      </c>
      <c r="Q584" s="147">
        <v>0.0375</v>
      </c>
      <c r="R584" s="147">
        <f>Q584*H584</f>
        <v>0.09</v>
      </c>
      <c r="S584" s="147">
        <v>0</v>
      </c>
      <c r="T584" s="148">
        <f>S584*H584</f>
        <v>0</v>
      </c>
      <c r="AR584" s="149" t="s">
        <v>291</v>
      </c>
      <c r="AT584" s="149" t="s">
        <v>197</v>
      </c>
      <c r="AU584" s="149" t="s">
        <v>81</v>
      </c>
      <c r="AY584" s="16" t="s">
        <v>195</v>
      </c>
      <c r="BE584" s="150">
        <f>IF(N584="základní",J584,0)</f>
        <v>0</v>
      </c>
      <c r="BF584" s="150">
        <f>IF(N584="snížená",J584,0)</f>
        <v>0</v>
      </c>
      <c r="BG584" s="150">
        <f>IF(N584="zákl. přenesená",J584,0)</f>
        <v>0</v>
      </c>
      <c r="BH584" s="150">
        <f>IF(N584="sníž. přenesená",J584,0)</f>
        <v>0</v>
      </c>
      <c r="BI584" s="150">
        <f>IF(N584="nulová",J584,0)</f>
        <v>0</v>
      </c>
      <c r="BJ584" s="16" t="s">
        <v>79</v>
      </c>
      <c r="BK584" s="150">
        <f>ROUND(I584*H584,2)</f>
        <v>0</v>
      </c>
      <c r="BL584" s="16" t="s">
        <v>291</v>
      </c>
      <c r="BM584" s="149" t="s">
        <v>948</v>
      </c>
    </row>
    <row r="585" spans="2:51" s="14" customFormat="1" ht="12">
      <c r="B585" s="166"/>
      <c r="D585" s="152" t="s">
        <v>203</v>
      </c>
      <c r="E585" s="167" t="s">
        <v>1</v>
      </c>
      <c r="F585" s="168" t="s">
        <v>949</v>
      </c>
      <c r="H585" s="167" t="s">
        <v>1</v>
      </c>
      <c r="I585" s="169"/>
      <c r="L585" s="166"/>
      <c r="M585" s="170"/>
      <c r="T585" s="171"/>
      <c r="AT585" s="167" t="s">
        <v>203</v>
      </c>
      <c r="AU585" s="167" t="s">
        <v>81</v>
      </c>
      <c r="AV585" s="14" t="s">
        <v>79</v>
      </c>
      <c r="AW585" s="14" t="s">
        <v>29</v>
      </c>
      <c r="AX585" s="14" t="s">
        <v>72</v>
      </c>
      <c r="AY585" s="167" t="s">
        <v>195</v>
      </c>
    </row>
    <row r="586" spans="2:51" s="12" customFormat="1" ht="12">
      <c r="B586" s="151"/>
      <c r="D586" s="152" t="s">
        <v>203</v>
      </c>
      <c r="E586" s="153" t="s">
        <v>1</v>
      </c>
      <c r="F586" s="154" t="s">
        <v>950</v>
      </c>
      <c r="H586" s="155">
        <v>2.4</v>
      </c>
      <c r="I586" s="156"/>
      <c r="L586" s="151"/>
      <c r="M586" s="157"/>
      <c r="T586" s="158"/>
      <c r="AT586" s="153" t="s">
        <v>203</v>
      </c>
      <c r="AU586" s="153" t="s">
        <v>81</v>
      </c>
      <c r="AV586" s="12" t="s">
        <v>81</v>
      </c>
      <c r="AW586" s="12" t="s">
        <v>29</v>
      </c>
      <c r="AX586" s="12" t="s">
        <v>72</v>
      </c>
      <c r="AY586" s="153" t="s">
        <v>195</v>
      </c>
    </row>
    <row r="587" spans="2:51" s="13" customFormat="1" ht="12">
      <c r="B587" s="159"/>
      <c r="D587" s="152" t="s">
        <v>203</v>
      </c>
      <c r="E587" s="160" t="s">
        <v>1</v>
      </c>
      <c r="F587" s="161" t="s">
        <v>205</v>
      </c>
      <c r="H587" s="162">
        <v>2.4</v>
      </c>
      <c r="I587" s="163"/>
      <c r="L587" s="159"/>
      <c r="M587" s="164"/>
      <c r="T587" s="165"/>
      <c r="AT587" s="160" t="s">
        <v>203</v>
      </c>
      <c r="AU587" s="160" t="s">
        <v>81</v>
      </c>
      <c r="AV587" s="13" t="s">
        <v>201</v>
      </c>
      <c r="AW587" s="13" t="s">
        <v>29</v>
      </c>
      <c r="AX587" s="13" t="s">
        <v>79</v>
      </c>
      <c r="AY587" s="160" t="s">
        <v>195</v>
      </c>
    </row>
    <row r="588" spans="2:65" s="1" customFormat="1" ht="16.5" customHeight="1">
      <c r="B588" s="136"/>
      <c r="C588" s="172" t="s">
        <v>951</v>
      </c>
      <c r="D588" s="172" t="s">
        <v>229</v>
      </c>
      <c r="E588" s="173" t="s">
        <v>952</v>
      </c>
      <c r="F588" s="174" t="s">
        <v>953</v>
      </c>
      <c r="G588" s="175" t="s">
        <v>288</v>
      </c>
      <c r="H588" s="176">
        <v>2.64</v>
      </c>
      <c r="I588" s="177"/>
      <c r="J588" s="178">
        <f>ROUND(I588*H588,2)</f>
        <v>0</v>
      </c>
      <c r="K588" s="179"/>
      <c r="L588" s="180"/>
      <c r="M588" s="181" t="s">
        <v>1</v>
      </c>
      <c r="N588" s="182" t="s">
        <v>37</v>
      </c>
      <c r="P588" s="147">
        <f>O588*H588</f>
        <v>0</v>
      </c>
      <c r="Q588" s="147">
        <v>0.0192</v>
      </c>
      <c r="R588" s="147">
        <f>Q588*H588</f>
        <v>0.050688</v>
      </c>
      <c r="S588" s="147">
        <v>0</v>
      </c>
      <c r="T588" s="148">
        <f>S588*H588</f>
        <v>0</v>
      </c>
      <c r="AR588" s="149" t="s">
        <v>373</v>
      </c>
      <c r="AT588" s="149" t="s">
        <v>229</v>
      </c>
      <c r="AU588" s="149" t="s">
        <v>81</v>
      </c>
      <c r="AY588" s="16" t="s">
        <v>195</v>
      </c>
      <c r="BE588" s="150">
        <f>IF(N588="základní",J588,0)</f>
        <v>0</v>
      </c>
      <c r="BF588" s="150">
        <f>IF(N588="snížená",J588,0)</f>
        <v>0</v>
      </c>
      <c r="BG588" s="150">
        <f>IF(N588="zákl. přenesená",J588,0)</f>
        <v>0</v>
      </c>
      <c r="BH588" s="150">
        <f>IF(N588="sníž. přenesená",J588,0)</f>
        <v>0</v>
      </c>
      <c r="BI588" s="150">
        <f>IF(N588="nulová",J588,0)</f>
        <v>0</v>
      </c>
      <c r="BJ588" s="16" t="s">
        <v>79</v>
      </c>
      <c r="BK588" s="150">
        <f>ROUND(I588*H588,2)</f>
        <v>0</v>
      </c>
      <c r="BL588" s="16" t="s">
        <v>291</v>
      </c>
      <c r="BM588" s="149" t="s">
        <v>954</v>
      </c>
    </row>
    <row r="589" spans="2:51" s="12" customFormat="1" ht="12">
      <c r="B589" s="151"/>
      <c r="D589" s="152" t="s">
        <v>203</v>
      </c>
      <c r="F589" s="154" t="s">
        <v>955</v>
      </c>
      <c r="H589" s="155">
        <v>2.64</v>
      </c>
      <c r="I589" s="156"/>
      <c r="L589" s="151"/>
      <c r="M589" s="157"/>
      <c r="T589" s="158"/>
      <c r="AT589" s="153" t="s">
        <v>203</v>
      </c>
      <c r="AU589" s="153" t="s">
        <v>81</v>
      </c>
      <c r="AV589" s="12" t="s">
        <v>81</v>
      </c>
      <c r="AW589" s="12" t="s">
        <v>3</v>
      </c>
      <c r="AX589" s="12" t="s">
        <v>79</v>
      </c>
      <c r="AY589" s="153" t="s">
        <v>195</v>
      </c>
    </row>
    <row r="590" spans="2:65" s="1" customFormat="1" ht="33" customHeight="1">
      <c r="B590" s="136"/>
      <c r="C590" s="137" t="s">
        <v>956</v>
      </c>
      <c r="D590" s="137" t="s">
        <v>197</v>
      </c>
      <c r="E590" s="138" t="s">
        <v>957</v>
      </c>
      <c r="F590" s="139" t="s">
        <v>958</v>
      </c>
      <c r="G590" s="140" t="s">
        <v>288</v>
      </c>
      <c r="H590" s="141">
        <v>34.723</v>
      </c>
      <c r="I590" s="142"/>
      <c r="J590" s="143">
        <f>ROUND(I590*H590,2)</f>
        <v>0</v>
      </c>
      <c r="K590" s="144"/>
      <c r="L590" s="31"/>
      <c r="M590" s="145" t="s">
        <v>1</v>
      </c>
      <c r="N590" s="146" t="s">
        <v>37</v>
      </c>
      <c r="P590" s="147">
        <f>O590*H590</f>
        <v>0</v>
      </c>
      <c r="Q590" s="147">
        <v>0.00633</v>
      </c>
      <c r="R590" s="147">
        <f>Q590*H590</f>
        <v>0.21979659</v>
      </c>
      <c r="S590" s="147">
        <v>0</v>
      </c>
      <c r="T590" s="148">
        <f>S590*H590</f>
        <v>0</v>
      </c>
      <c r="AR590" s="149" t="s">
        <v>291</v>
      </c>
      <c r="AT590" s="149" t="s">
        <v>197</v>
      </c>
      <c r="AU590" s="149" t="s">
        <v>81</v>
      </c>
      <c r="AY590" s="16" t="s">
        <v>195</v>
      </c>
      <c r="BE590" s="150">
        <f>IF(N590="základní",J590,0)</f>
        <v>0</v>
      </c>
      <c r="BF590" s="150">
        <f>IF(N590="snížená",J590,0)</f>
        <v>0</v>
      </c>
      <c r="BG590" s="150">
        <f>IF(N590="zákl. přenesená",J590,0)</f>
        <v>0</v>
      </c>
      <c r="BH590" s="150">
        <f>IF(N590="sníž. přenesená",J590,0)</f>
        <v>0</v>
      </c>
      <c r="BI590" s="150">
        <f>IF(N590="nulová",J590,0)</f>
        <v>0</v>
      </c>
      <c r="BJ590" s="16" t="s">
        <v>79</v>
      </c>
      <c r="BK590" s="150">
        <f>ROUND(I590*H590,2)</f>
        <v>0</v>
      </c>
      <c r="BL590" s="16" t="s">
        <v>291</v>
      </c>
      <c r="BM590" s="149" t="s">
        <v>959</v>
      </c>
    </row>
    <row r="591" spans="2:51" s="14" customFormat="1" ht="12">
      <c r="B591" s="166"/>
      <c r="D591" s="152" t="s">
        <v>203</v>
      </c>
      <c r="E591" s="167" t="s">
        <v>1</v>
      </c>
      <c r="F591" s="168" t="s">
        <v>960</v>
      </c>
      <c r="H591" s="167" t="s">
        <v>1</v>
      </c>
      <c r="I591" s="169"/>
      <c r="L591" s="166"/>
      <c r="M591" s="170"/>
      <c r="T591" s="171"/>
      <c r="AT591" s="167" t="s">
        <v>203</v>
      </c>
      <c r="AU591" s="167" t="s">
        <v>81</v>
      </c>
      <c r="AV591" s="14" t="s">
        <v>79</v>
      </c>
      <c r="AW591" s="14" t="s">
        <v>29</v>
      </c>
      <c r="AX591" s="14" t="s">
        <v>72</v>
      </c>
      <c r="AY591" s="167" t="s">
        <v>195</v>
      </c>
    </row>
    <row r="592" spans="2:51" s="12" customFormat="1" ht="12">
      <c r="B592" s="151"/>
      <c r="D592" s="152" t="s">
        <v>203</v>
      </c>
      <c r="E592" s="153" t="s">
        <v>1</v>
      </c>
      <c r="F592" s="154" t="s">
        <v>961</v>
      </c>
      <c r="H592" s="155">
        <v>34.723</v>
      </c>
      <c r="I592" s="156"/>
      <c r="L592" s="151"/>
      <c r="M592" s="157"/>
      <c r="T592" s="158"/>
      <c r="AT592" s="153" t="s">
        <v>203</v>
      </c>
      <c r="AU592" s="153" t="s">
        <v>81</v>
      </c>
      <c r="AV592" s="12" t="s">
        <v>81</v>
      </c>
      <c r="AW592" s="12" t="s">
        <v>29</v>
      </c>
      <c r="AX592" s="12" t="s">
        <v>72</v>
      </c>
      <c r="AY592" s="153" t="s">
        <v>195</v>
      </c>
    </row>
    <row r="593" spans="2:51" s="13" customFormat="1" ht="12">
      <c r="B593" s="159"/>
      <c r="D593" s="152" t="s">
        <v>203</v>
      </c>
      <c r="E593" s="160" t="s">
        <v>1</v>
      </c>
      <c r="F593" s="161" t="s">
        <v>205</v>
      </c>
      <c r="H593" s="162">
        <v>34.723</v>
      </c>
      <c r="I593" s="163"/>
      <c r="L593" s="159"/>
      <c r="M593" s="164"/>
      <c r="T593" s="165"/>
      <c r="AT593" s="160" t="s">
        <v>203</v>
      </c>
      <c r="AU593" s="160" t="s">
        <v>81</v>
      </c>
      <c r="AV593" s="13" t="s">
        <v>201</v>
      </c>
      <c r="AW593" s="13" t="s">
        <v>29</v>
      </c>
      <c r="AX593" s="13" t="s">
        <v>79</v>
      </c>
      <c r="AY593" s="160" t="s">
        <v>195</v>
      </c>
    </row>
    <row r="594" spans="2:65" s="1" customFormat="1" ht="16.5" customHeight="1">
      <c r="B594" s="136"/>
      <c r="C594" s="172" t="s">
        <v>962</v>
      </c>
      <c r="D594" s="172" t="s">
        <v>229</v>
      </c>
      <c r="E594" s="173" t="s">
        <v>952</v>
      </c>
      <c r="F594" s="174" t="s">
        <v>953</v>
      </c>
      <c r="G594" s="175" t="s">
        <v>288</v>
      </c>
      <c r="H594" s="176">
        <v>38.195</v>
      </c>
      <c r="I594" s="177"/>
      <c r="J594" s="178">
        <f>ROUND(I594*H594,2)</f>
        <v>0</v>
      </c>
      <c r="K594" s="179"/>
      <c r="L594" s="180"/>
      <c r="M594" s="181" t="s">
        <v>1</v>
      </c>
      <c r="N594" s="182" t="s">
        <v>37</v>
      </c>
      <c r="P594" s="147">
        <f>O594*H594</f>
        <v>0</v>
      </c>
      <c r="Q594" s="147">
        <v>0.0192</v>
      </c>
      <c r="R594" s="147">
        <f>Q594*H594</f>
        <v>0.733344</v>
      </c>
      <c r="S594" s="147">
        <v>0</v>
      </c>
      <c r="T594" s="148">
        <f>S594*H594</f>
        <v>0</v>
      </c>
      <c r="AR594" s="149" t="s">
        <v>373</v>
      </c>
      <c r="AT594" s="149" t="s">
        <v>229</v>
      </c>
      <c r="AU594" s="149" t="s">
        <v>81</v>
      </c>
      <c r="AY594" s="16" t="s">
        <v>195</v>
      </c>
      <c r="BE594" s="150">
        <f>IF(N594="základní",J594,0)</f>
        <v>0</v>
      </c>
      <c r="BF594" s="150">
        <f>IF(N594="snížená",J594,0)</f>
        <v>0</v>
      </c>
      <c r="BG594" s="150">
        <f>IF(N594="zákl. přenesená",J594,0)</f>
        <v>0</v>
      </c>
      <c r="BH594" s="150">
        <f>IF(N594="sníž. přenesená",J594,0)</f>
        <v>0</v>
      </c>
      <c r="BI594" s="150">
        <f>IF(N594="nulová",J594,0)</f>
        <v>0</v>
      </c>
      <c r="BJ594" s="16" t="s">
        <v>79</v>
      </c>
      <c r="BK594" s="150">
        <f>ROUND(I594*H594,2)</f>
        <v>0</v>
      </c>
      <c r="BL594" s="16" t="s">
        <v>291</v>
      </c>
      <c r="BM594" s="149" t="s">
        <v>963</v>
      </c>
    </row>
    <row r="595" spans="2:51" s="12" customFormat="1" ht="12">
      <c r="B595" s="151"/>
      <c r="D595" s="152" t="s">
        <v>203</v>
      </c>
      <c r="F595" s="154" t="s">
        <v>964</v>
      </c>
      <c r="H595" s="155">
        <v>38.195</v>
      </c>
      <c r="I595" s="156"/>
      <c r="L595" s="151"/>
      <c r="M595" s="157"/>
      <c r="T595" s="158"/>
      <c r="AT595" s="153" t="s">
        <v>203</v>
      </c>
      <c r="AU595" s="153" t="s">
        <v>81</v>
      </c>
      <c r="AV595" s="12" t="s">
        <v>81</v>
      </c>
      <c r="AW595" s="12" t="s">
        <v>3</v>
      </c>
      <c r="AX595" s="12" t="s">
        <v>79</v>
      </c>
      <c r="AY595" s="153" t="s">
        <v>195</v>
      </c>
    </row>
    <row r="596" spans="2:65" s="1" customFormat="1" ht="33" customHeight="1">
      <c r="B596" s="136"/>
      <c r="C596" s="137" t="s">
        <v>965</v>
      </c>
      <c r="D596" s="137" t="s">
        <v>197</v>
      </c>
      <c r="E596" s="138" t="s">
        <v>966</v>
      </c>
      <c r="F596" s="139" t="s">
        <v>967</v>
      </c>
      <c r="G596" s="140" t="s">
        <v>288</v>
      </c>
      <c r="H596" s="141">
        <v>37.123</v>
      </c>
      <c r="I596" s="142"/>
      <c r="J596" s="143">
        <f>ROUND(I596*H596,2)</f>
        <v>0</v>
      </c>
      <c r="K596" s="144"/>
      <c r="L596" s="31"/>
      <c r="M596" s="145" t="s">
        <v>1</v>
      </c>
      <c r="N596" s="146" t="s">
        <v>37</v>
      </c>
      <c r="P596" s="147">
        <f>O596*H596</f>
        <v>0</v>
      </c>
      <c r="Q596" s="147">
        <v>0.00062</v>
      </c>
      <c r="R596" s="147">
        <f>Q596*H596</f>
        <v>0.02301626</v>
      </c>
      <c r="S596" s="147">
        <v>0</v>
      </c>
      <c r="T596" s="148">
        <f>S596*H596</f>
        <v>0</v>
      </c>
      <c r="AR596" s="149" t="s">
        <v>291</v>
      </c>
      <c r="AT596" s="149" t="s">
        <v>197</v>
      </c>
      <c r="AU596" s="149" t="s">
        <v>81</v>
      </c>
      <c r="AY596" s="16" t="s">
        <v>195</v>
      </c>
      <c r="BE596" s="150">
        <f>IF(N596="základní",J596,0)</f>
        <v>0</v>
      </c>
      <c r="BF596" s="150">
        <f>IF(N596="snížená",J596,0)</f>
        <v>0</v>
      </c>
      <c r="BG596" s="150">
        <f>IF(N596="zákl. přenesená",J596,0)</f>
        <v>0</v>
      </c>
      <c r="BH596" s="150">
        <f>IF(N596="sníž. přenesená",J596,0)</f>
        <v>0</v>
      </c>
      <c r="BI596" s="150">
        <f>IF(N596="nulová",J596,0)</f>
        <v>0</v>
      </c>
      <c r="BJ596" s="16" t="s">
        <v>79</v>
      </c>
      <c r="BK596" s="150">
        <f>ROUND(I596*H596,2)</f>
        <v>0</v>
      </c>
      <c r="BL596" s="16" t="s">
        <v>291</v>
      </c>
      <c r="BM596" s="149" t="s">
        <v>968</v>
      </c>
    </row>
    <row r="597" spans="2:51" s="14" customFormat="1" ht="12">
      <c r="B597" s="166"/>
      <c r="D597" s="152" t="s">
        <v>203</v>
      </c>
      <c r="E597" s="167" t="s">
        <v>1</v>
      </c>
      <c r="F597" s="168" t="s">
        <v>943</v>
      </c>
      <c r="H597" s="167" t="s">
        <v>1</v>
      </c>
      <c r="I597" s="169"/>
      <c r="L597" s="166"/>
      <c r="M597" s="170"/>
      <c r="T597" s="171"/>
      <c r="AT597" s="167" t="s">
        <v>203</v>
      </c>
      <c r="AU597" s="167" t="s">
        <v>81</v>
      </c>
      <c r="AV597" s="14" t="s">
        <v>79</v>
      </c>
      <c r="AW597" s="14" t="s">
        <v>29</v>
      </c>
      <c r="AX597" s="14" t="s">
        <v>72</v>
      </c>
      <c r="AY597" s="167" t="s">
        <v>195</v>
      </c>
    </row>
    <row r="598" spans="2:51" s="12" customFormat="1" ht="12">
      <c r="B598" s="151"/>
      <c r="D598" s="152" t="s">
        <v>203</v>
      </c>
      <c r="E598" s="153" t="s">
        <v>1</v>
      </c>
      <c r="F598" s="154" t="s">
        <v>944</v>
      </c>
      <c r="H598" s="155">
        <v>37.123</v>
      </c>
      <c r="I598" s="156"/>
      <c r="L598" s="151"/>
      <c r="M598" s="157"/>
      <c r="T598" s="158"/>
      <c r="AT598" s="153" t="s">
        <v>203</v>
      </c>
      <c r="AU598" s="153" t="s">
        <v>81</v>
      </c>
      <c r="AV598" s="12" t="s">
        <v>81</v>
      </c>
      <c r="AW598" s="12" t="s">
        <v>29</v>
      </c>
      <c r="AX598" s="12" t="s">
        <v>72</v>
      </c>
      <c r="AY598" s="153" t="s">
        <v>195</v>
      </c>
    </row>
    <row r="599" spans="2:51" s="13" customFormat="1" ht="12">
      <c r="B599" s="159"/>
      <c r="D599" s="152" t="s">
        <v>203</v>
      </c>
      <c r="E599" s="160" t="s">
        <v>1</v>
      </c>
      <c r="F599" s="161" t="s">
        <v>205</v>
      </c>
      <c r="H599" s="162">
        <v>37.123</v>
      </c>
      <c r="I599" s="163"/>
      <c r="L599" s="159"/>
      <c r="M599" s="164"/>
      <c r="T599" s="165"/>
      <c r="AT599" s="160" t="s">
        <v>203</v>
      </c>
      <c r="AU599" s="160" t="s">
        <v>81</v>
      </c>
      <c r="AV599" s="13" t="s">
        <v>201</v>
      </c>
      <c r="AW599" s="13" t="s">
        <v>29</v>
      </c>
      <c r="AX599" s="13" t="s">
        <v>79</v>
      </c>
      <c r="AY599" s="160" t="s">
        <v>195</v>
      </c>
    </row>
    <row r="600" spans="2:65" s="1" customFormat="1" ht="24.2" customHeight="1">
      <c r="B600" s="136"/>
      <c r="C600" s="137" t="s">
        <v>969</v>
      </c>
      <c r="D600" s="137" t="s">
        <v>197</v>
      </c>
      <c r="E600" s="138" t="s">
        <v>970</v>
      </c>
      <c r="F600" s="139" t="s">
        <v>971</v>
      </c>
      <c r="G600" s="140" t="s">
        <v>288</v>
      </c>
      <c r="H600" s="141">
        <v>2.4</v>
      </c>
      <c r="I600" s="142"/>
      <c r="J600" s="143">
        <f>ROUND(I600*H600,2)</f>
        <v>0</v>
      </c>
      <c r="K600" s="144"/>
      <c r="L600" s="31"/>
      <c r="M600" s="145" t="s">
        <v>1</v>
      </c>
      <c r="N600" s="146" t="s">
        <v>37</v>
      </c>
      <c r="P600" s="147">
        <f>O600*H600</f>
        <v>0</v>
      </c>
      <c r="Q600" s="147">
        <v>0</v>
      </c>
      <c r="R600" s="147">
        <f>Q600*H600</f>
        <v>0</v>
      </c>
      <c r="S600" s="147">
        <v>0</v>
      </c>
      <c r="T600" s="148">
        <f>S600*H600</f>
        <v>0</v>
      </c>
      <c r="AR600" s="149" t="s">
        <v>291</v>
      </c>
      <c r="AT600" s="149" t="s">
        <v>197</v>
      </c>
      <c r="AU600" s="149" t="s">
        <v>81</v>
      </c>
      <c r="AY600" s="16" t="s">
        <v>195</v>
      </c>
      <c r="BE600" s="150">
        <f>IF(N600="základní",J600,0)</f>
        <v>0</v>
      </c>
      <c r="BF600" s="150">
        <f>IF(N600="snížená",J600,0)</f>
        <v>0</v>
      </c>
      <c r="BG600" s="150">
        <f>IF(N600="zákl. přenesená",J600,0)</f>
        <v>0</v>
      </c>
      <c r="BH600" s="150">
        <f>IF(N600="sníž. přenesená",J600,0)</f>
        <v>0</v>
      </c>
      <c r="BI600" s="150">
        <f>IF(N600="nulová",J600,0)</f>
        <v>0</v>
      </c>
      <c r="BJ600" s="16" t="s">
        <v>79</v>
      </c>
      <c r="BK600" s="150">
        <f>ROUND(I600*H600,2)</f>
        <v>0</v>
      </c>
      <c r="BL600" s="16" t="s">
        <v>291</v>
      </c>
      <c r="BM600" s="149" t="s">
        <v>972</v>
      </c>
    </row>
    <row r="601" spans="2:51" s="12" customFormat="1" ht="12">
      <c r="B601" s="151"/>
      <c r="D601" s="152" t="s">
        <v>203</v>
      </c>
      <c r="E601" s="153" t="s">
        <v>1</v>
      </c>
      <c r="F601" s="154" t="s">
        <v>950</v>
      </c>
      <c r="H601" s="155">
        <v>2.4</v>
      </c>
      <c r="I601" s="156"/>
      <c r="L601" s="151"/>
      <c r="M601" s="157"/>
      <c r="T601" s="158"/>
      <c r="AT601" s="153" t="s">
        <v>203</v>
      </c>
      <c r="AU601" s="153" t="s">
        <v>81</v>
      </c>
      <c r="AV601" s="12" t="s">
        <v>81</v>
      </c>
      <c r="AW601" s="12" t="s">
        <v>29</v>
      </c>
      <c r="AX601" s="12" t="s">
        <v>72</v>
      </c>
      <c r="AY601" s="153" t="s">
        <v>195</v>
      </c>
    </row>
    <row r="602" spans="2:51" s="13" customFormat="1" ht="12">
      <c r="B602" s="159"/>
      <c r="D602" s="152" t="s">
        <v>203</v>
      </c>
      <c r="E602" s="160" t="s">
        <v>1</v>
      </c>
      <c r="F602" s="161" t="s">
        <v>205</v>
      </c>
      <c r="H602" s="162">
        <v>2.4</v>
      </c>
      <c r="I602" s="163"/>
      <c r="L602" s="159"/>
      <c r="M602" s="164"/>
      <c r="T602" s="165"/>
      <c r="AT602" s="160" t="s">
        <v>203</v>
      </c>
      <c r="AU602" s="160" t="s">
        <v>81</v>
      </c>
      <c r="AV602" s="13" t="s">
        <v>201</v>
      </c>
      <c r="AW602" s="13" t="s">
        <v>29</v>
      </c>
      <c r="AX602" s="13" t="s">
        <v>79</v>
      </c>
      <c r="AY602" s="160" t="s">
        <v>195</v>
      </c>
    </row>
    <row r="603" spans="2:65" s="1" customFormat="1" ht="24.2" customHeight="1">
      <c r="B603" s="136"/>
      <c r="C603" s="137" t="s">
        <v>973</v>
      </c>
      <c r="D603" s="137" t="s">
        <v>197</v>
      </c>
      <c r="E603" s="138" t="s">
        <v>974</v>
      </c>
      <c r="F603" s="139" t="s">
        <v>975</v>
      </c>
      <c r="G603" s="140" t="s">
        <v>605</v>
      </c>
      <c r="H603" s="183"/>
      <c r="I603" s="142"/>
      <c r="J603" s="143">
        <f>ROUND(I603*H603,2)</f>
        <v>0</v>
      </c>
      <c r="K603" s="144"/>
      <c r="L603" s="31"/>
      <c r="M603" s="145" t="s">
        <v>1</v>
      </c>
      <c r="N603" s="146" t="s">
        <v>37</v>
      </c>
      <c r="P603" s="147">
        <f>O603*H603</f>
        <v>0</v>
      </c>
      <c r="Q603" s="147">
        <v>0</v>
      </c>
      <c r="R603" s="147">
        <f>Q603*H603</f>
        <v>0</v>
      </c>
      <c r="S603" s="147">
        <v>0</v>
      </c>
      <c r="T603" s="148">
        <f>S603*H603</f>
        <v>0</v>
      </c>
      <c r="AR603" s="149" t="s">
        <v>291</v>
      </c>
      <c r="AT603" s="149" t="s">
        <v>197</v>
      </c>
      <c r="AU603" s="149" t="s">
        <v>81</v>
      </c>
      <c r="AY603" s="16" t="s">
        <v>195</v>
      </c>
      <c r="BE603" s="150">
        <f>IF(N603="základní",J603,0)</f>
        <v>0</v>
      </c>
      <c r="BF603" s="150">
        <f>IF(N603="snížená",J603,0)</f>
        <v>0</v>
      </c>
      <c r="BG603" s="150">
        <f>IF(N603="zákl. přenesená",J603,0)</f>
        <v>0</v>
      </c>
      <c r="BH603" s="150">
        <f>IF(N603="sníž. přenesená",J603,0)</f>
        <v>0</v>
      </c>
      <c r="BI603" s="150">
        <f>IF(N603="nulová",J603,0)</f>
        <v>0</v>
      </c>
      <c r="BJ603" s="16" t="s">
        <v>79</v>
      </c>
      <c r="BK603" s="150">
        <f>ROUND(I603*H603,2)</f>
        <v>0</v>
      </c>
      <c r="BL603" s="16" t="s">
        <v>291</v>
      </c>
      <c r="BM603" s="149" t="s">
        <v>976</v>
      </c>
    </row>
    <row r="604" spans="2:65" s="1" customFormat="1" ht="24.2" customHeight="1">
      <c r="B604" s="136"/>
      <c r="C604" s="137" t="s">
        <v>977</v>
      </c>
      <c r="D604" s="137" t="s">
        <v>197</v>
      </c>
      <c r="E604" s="138" t="s">
        <v>978</v>
      </c>
      <c r="F604" s="139" t="s">
        <v>979</v>
      </c>
      <c r="G604" s="140" t="s">
        <v>605</v>
      </c>
      <c r="H604" s="183"/>
      <c r="I604" s="142"/>
      <c r="J604" s="143">
        <f>ROUND(I604*H604,2)</f>
        <v>0</v>
      </c>
      <c r="K604" s="144"/>
      <c r="L604" s="31"/>
      <c r="M604" s="145" t="s">
        <v>1</v>
      </c>
      <c r="N604" s="146" t="s">
        <v>37</v>
      </c>
      <c r="P604" s="147">
        <f>O604*H604</f>
        <v>0</v>
      </c>
      <c r="Q604" s="147">
        <v>0</v>
      </c>
      <c r="R604" s="147">
        <f>Q604*H604</f>
        <v>0</v>
      </c>
      <c r="S604" s="147">
        <v>0</v>
      </c>
      <c r="T604" s="148">
        <f>S604*H604</f>
        <v>0</v>
      </c>
      <c r="AR604" s="149" t="s">
        <v>291</v>
      </c>
      <c r="AT604" s="149" t="s">
        <v>197</v>
      </c>
      <c r="AU604" s="149" t="s">
        <v>81</v>
      </c>
      <c r="AY604" s="16" t="s">
        <v>195</v>
      </c>
      <c r="BE604" s="150">
        <f>IF(N604="základní",J604,0)</f>
        <v>0</v>
      </c>
      <c r="BF604" s="150">
        <f>IF(N604="snížená",J604,0)</f>
        <v>0</v>
      </c>
      <c r="BG604" s="150">
        <f>IF(N604="zákl. přenesená",J604,0)</f>
        <v>0</v>
      </c>
      <c r="BH604" s="150">
        <f>IF(N604="sníž. přenesená",J604,0)</f>
        <v>0</v>
      </c>
      <c r="BI604" s="150">
        <f>IF(N604="nulová",J604,0)</f>
        <v>0</v>
      </c>
      <c r="BJ604" s="16" t="s">
        <v>79</v>
      </c>
      <c r="BK604" s="150">
        <f>ROUND(I604*H604,2)</f>
        <v>0</v>
      </c>
      <c r="BL604" s="16" t="s">
        <v>291</v>
      </c>
      <c r="BM604" s="149" t="s">
        <v>980</v>
      </c>
    </row>
    <row r="605" spans="2:63" s="11" customFormat="1" ht="22.9" customHeight="1">
      <c r="B605" s="124"/>
      <c r="D605" s="125" t="s">
        <v>71</v>
      </c>
      <c r="E605" s="134" t="s">
        <v>981</v>
      </c>
      <c r="F605" s="134" t="s">
        <v>982</v>
      </c>
      <c r="I605" s="127"/>
      <c r="J605" s="135">
        <f>BK605</f>
        <v>0</v>
      </c>
      <c r="L605" s="124"/>
      <c r="M605" s="129"/>
      <c r="P605" s="130">
        <f>SUM(P606:P616)</f>
        <v>0</v>
      </c>
      <c r="R605" s="130">
        <f>SUM(R606:R616)</f>
        <v>0.20368440000000002</v>
      </c>
      <c r="T605" s="131">
        <f>SUM(T606:T616)</f>
        <v>0</v>
      </c>
      <c r="AR605" s="125" t="s">
        <v>81</v>
      </c>
      <c r="AT605" s="132" t="s">
        <v>71</v>
      </c>
      <c r="AU605" s="132" t="s">
        <v>79</v>
      </c>
      <c r="AY605" s="125" t="s">
        <v>195</v>
      </c>
      <c r="BK605" s="133">
        <f>SUM(BK606:BK616)</f>
        <v>0</v>
      </c>
    </row>
    <row r="606" spans="2:65" s="1" customFormat="1" ht="16.5" customHeight="1">
      <c r="B606" s="136"/>
      <c r="C606" s="137" t="s">
        <v>983</v>
      </c>
      <c r="D606" s="137" t="s">
        <v>197</v>
      </c>
      <c r="E606" s="138" t="s">
        <v>984</v>
      </c>
      <c r="F606" s="139" t="s">
        <v>985</v>
      </c>
      <c r="G606" s="140" t="s">
        <v>288</v>
      </c>
      <c r="H606" s="141">
        <v>10.44</v>
      </c>
      <c r="I606" s="142"/>
      <c r="J606" s="143">
        <f>ROUND(I606*H606,2)</f>
        <v>0</v>
      </c>
      <c r="K606" s="144"/>
      <c r="L606" s="31"/>
      <c r="M606" s="145" t="s">
        <v>1</v>
      </c>
      <c r="N606" s="146" t="s">
        <v>37</v>
      </c>
      <c r="P606" s="147">
        <f>O606*H606</f>
        <v>0</v>
      </c>
      <c r="Q606" s="147">
        <v>0.0003</v>
      </c>
      <c r="R606" s="147">
        <f>Q606*H606</f>
        <v>0.0031319999999999994</v>
      </c>
      <c r="S606" s="147">
        <v>0</v>
      </c>
      <c r="T606" s="148">
        <f>S606*H606</f>
        <v>0</v>
      </c>
      <c r="AR606" s="149" t="s">
        <v>291</v>
      </c>
      <c r="AT606" s="149" t="s">
        <v>197</v>
      </c>
      <c r="AU606" s="149" t="s">
        <v>81</v>
      </c>
      <c r="AY606" s="16" t="s">
        <v>195</v>
      </c>
      <c r="BE606" s="150">
        <f>IF(N606="základní",J606,0)</f>
        <v>0</v>
      </c>
      <c r="BF606" s="150">
        <f>IF(N606="snížená",J606,0)</f>
        <v>0</v>
      </c>
      <c r="BG606" s="150">
        <f>IF(N606="zákl. přenesená",J606,0)</f>
        <v>0</v>
      </c>
      <c r="BH606" s="150">
        <f>IF(N606="sníž. přenesená",J606,0)</f>
        <v>0</v>
      </c>
      <c r="BI606" s="150">
        <f>IF(N606="nulová",J606,0)</f>
        <v>0</v>
      </c>
      <c r="BJ606" s="16" t="s">
        <v>79</v>
      </c>
      <c r="BK606" s="150">
        <f>ROUND(I606*H606,2)</f>
        <v>0</v>
      </c>
      <c r="BL606" s="16" t="s">
        <v>291</v>
      </c>
      <c r="BM606" s="149" t="s">
        <v>986</v>
      </c>
    </row>
    <row r="607" spans="2:51" s="12" customFormat="1" ht="12">
      <c r="B607" s="151"/>
      <c r="D607" s="152" t="s">
        <v>203</v>
      </c>
      <c r="E607" s="153" t="s">
        <v>1</v>
      </c>
      <c r="F607" s="154" t="s">
        <v>987</v>
      </c>
      <c r="H607" s="155">
        <v>10.44</v>
      </c>
      <c r="I607" s="156"/>
      <c r="L607" s="151"/>
      <c r="M607" s="157"/>
      <c r="T607" s="158"/>
      <c r="AT607" s="153" t="s">
        <v>203</v>
      </c>
      <c r="AU607" s="153" t="s">
        <v>81</v>
      </c>
      <c r="AV607" s="12" t="s">
        <v>81</v>
      </c>
      <c r="AW607" s="12" t="s">
        <v>29</v>
      </c>
      <c r="AX607" s="12" t="s">
        <v>72</v>
      </c>
      <c r="AY607" s="153" t="s">
        <v>195</v>
      </c>
    </row>
    <row r="608" spans="2:51" s="13" customFormat="1" ht="12">
      <c r="B608" s="159"/>
      <c r="D608" s="152" t="s">
        <v>203</v>
      </c>
      <c r="E608" s="160" t="s">
        <v>1</v>
      </c>
      <c r="F608" s="161" t="s">
        <v>205</v>
      </c>
      <c r="H608" s="162">
        <v>10.44</v>
      </c>
      <c r="I608" s="163"/>
      <c r="L608" s="159"/>
      <c r="M608" s="164"/>
      <c r="T608" s="165"/>
      <c r="AT608" s="160" t="s">
        <v>203</v>
      </c>
      <c r="AU608" s="160" t="s">
        <v>81</v>
      </c>
      <c r="AV608" s="13" t="s">
        <v>201</v>
      </c>
      <c r="AW608" s="13" t="s">
        <v>29</v>
      </c>
      <c r="AX608" s="13" t="s">
        <v>79</v>
      </c>
      <c r="AY608" s="160" t="s">
        <v>195</v>
      </c>
    </row>
    <row r="609" spans="2:65" s="1" customFormat="1" ht="24.2" customHeight="1">
      <c r="B609" s="136"/>
      <c r="C609" s="137" t="s">
        <v>988</v>
      </c>
      <c r="D609" s="137" t="s">
        <v>197</v>
      </c>
      <c r="E609" s="138" t="s">
        <v>989</v>
      </c>
      <c r="F609" s="139" t="s">
        <v>990</v>
      </c>
      <c r="G609" s="140" t="s">
        <v>288</v>
      </c>
      <c r="H609" s="141">
        <v>10.44</v>
      </c>
      <c r="I609" s="142"/>
      <c r="J609" s="143">
        <f>ROUND(I609*H609,2)</f>
        <v>0</v>
      </c>
      <c r="K609" s="144"/>
      <c r="L609" s="31"/>
      <c r="M609" s="145" t="s">
        <v>1</v>
      </c>
      <c r="N609" s="146" t="s">
        <v>37</v>
      </c>
      <c r="P609" s="147">
        <f>O609*H609</f>
        <v>0</v>
      </c>
      <c r="Q609" s="147">
        <v>0.0053</v>
      </c>
      <c r="R609" s="147">
        <f>Q609*H609</f>
        <v>0.055332</v>
      </c>
      <c r="S609" s="147">
        <v>0</v>
      </c>
      <c r="T609" s="148">
        <f>S609*H609</f>
        <v>0</v>
      </c>
      <c r="AR609" s="149" t="s">
        <v>291</v>
      </c>
      <c r="AT609" s="149" t="s">
        <v>197</v>
      </c>
      <c r="AU609" s="149" t="s">
        <v>81</v>
      </c>
      <c r="AY609" s="16" t="s">
        <v>195</v>
      </c>
      <c r="BE609" s="150">
        <f>IF(N609="základní",J609,0)</f>
        <v>0</v>
      </c>
      <c r="BF609" s="150">
        <f>IF(N609="snížená",J609,0)</f>
        <v>0</v>
      </c>
      <c r="BG609" s="150">
        <f>IF(N609="zákl. přenesená",J609,0)</f>
        <v>0</v>
      </c>
      <c r="BH609" s="150">
        <f>IF(N609="sníž. přenesená",J609,0)</f>
        <v>0</v>
      </c>
      <c r="BI609" s="150">
        <f>IF(N609="nulová",J609,0)</f>
        <v>0</v>
      </c>
      <c r="BJ609" s="16" t="s">
        <v>79</v>
      </c>
      <c r="BK609" s="150">
        <f>ROUND(I609*H609,2)</f>
        <v>0</v>
      </c>
      <c r="BL609" s="16" t="s">
        <v>291</v>
      </c>
      <c r="BM609" s="149" t="s">
        <v>991</v>
      </c>
    </row>
    <row r="610" spans="2:51" s="12" customFormat="1" ht="12">
      <c r="B610" s="151"/>
      <c r="D610" s="152" t="s">
        <v>203</v>
      </c>
      <c r="E610" s="153" t="s">
        <v>1</v>
      </c>
      <c r="F610" s="154" t="s">
        <v>987</v>
      </c>
      <c r="H610" s="155">
        <v>10.44</v>
      </c>
      <c r="I610" s="156"/>
      <c r="L610" s="151"/>
      <c r="M610" s="157"/>
      <c r="T610" s="158"/>
      <c r="AT610" s="153" t="s">
        <v>203</v>
      </c>
      <c r="AU610" s="153" t="s">
        <v>81</v>
      </c>
      <c r="AV610" s="12" t="s">
        <v>81</v>
      </c>
      <c r="AW610" s="12" t="s">
        <v>29</v>
      </c>
      <c r="AX610" s="12" t="s">
        <v>72</v>
      </c>
      <c r="AY610" s="153" t="s">
        <v>195</v>
      </c>
    </row>
    <row r="611" spans="2:51" s="13" customFormat="1" ht="12">
      <c r="B611" s="159"/>
      <c r="D611" s="152" t="s">
        <v>203</v>
      </c>
      <c r="E611" s="160" t="s">
        <v>1</v>
      </c>
      <c r="F611" s="161" t="s">
        <v>205</v>
      </c>
      <c r="H611" s="162">
        <v>10.44</v>
      </c>
      <c r="I611" s="163"/>
      <c r="L611" s="159"/>
      <c r="M611" s="164"/>
      <c r="T611" s="165"/>
      <c r="AT611" s="160" t="s">
        <v>203</v>
      </c>
      <c r="AU611" s="160" t="s">
        <v>81</v>
      </c>
      <c r="AV611" s="13" t="s">
        <v>201</v>
      </c>
      <c r="AW611" s="13" t="s">
        <v>29</v>
      </c>
      <c r="AX611" s="13" t="s">
        <v>79</v>
      </c>
      <c r="AY611" s="160" t="s">
        <v>195</v>
      </c>
    </row>
    <row r="612" spans="2:65" s="1" customFormat="1" ht="16.5" customHeight="1">
      <c r="B612" s="136"/>
      <c r="C612" s="172" t="s">
        <v>992</v>
      </c>
      <c r="D612" s="172" t="s">
        <v>229</v>
      </c>
      <c r="E612" s="173" t="s">
        <v>993</v>
      </c>
      <c r="F612" s="174" t="s">
        <v>994</v>
      </c>
      <c r="G612" s="175" t="s">
        <v>288</v>
      </c>
      <c r="H612" s="176">
        <v>11.484</v>
      </c>
      <c r="I612" s="177"/>
      <c r="J612" s="178">
        <f>ROUND(I612*H612,2)</f>
        <v>0</v>
      </c>
      <c r="K612" s="179"/>
      <c r="L612" s="180"/>
      <c r="M612" s="181" t="s">
        <v>1</v>
      </c>
      <c r="N612" s="182" t="s">
        <v>37</v>
      </c>
      <c r="P612" s="147">
        <f>O612*H612</f>
        <v>0</v>
      </c>
      <c r="Q612" s="147">
        <v>0.0126</v>
      </c>
      <c r="R612" s="147">
        <f>Q612*H612</f>
        <v>0.1446984</v>
      </c>
      <c r="S612" s="147">
        <v>0</v>
      </c>
      <c r="T612" s="148">
        <f>S612*H612</f>
        <v>0</v>
      </c>
      <c r="AR612" s="149" t="s">
        <v>373</v>
      </c>
      <c r="AT612" s="149" t="s">
        <v>229</v>
      </c>
      <c r="AU612" s="149" t="s">
        <v>81</v>
      </c>
      <c r="AY612" s="16" t="s">
        <v>195</v>
      </c>
      <c r="BE612" s="150">
        <f>IF(N612="základní",J612,0)</f>
        <v>0</v>
      </c>
      <c r="BF612" s="150">
        <f>IF(N612="snížená",J612,0)</f>
        <v>0</v>
      </c>
      <c r="BG612" s="150">
        <f>IF(N612="zákl. přenesená",J612,0)</f>
        <v>0</v>
      </c>
      <c r="BH612" s="150">
        <f>IF(N612="sníž. přenesená",J612,0)</f>
        <v>0</v>
      </c>
      <c r="BI612" s="150">
        <f>IF(N612="nulová",J612,0)</f>
        <v>0</v>
      </c>
      <c r="BJ612" s="16" t="s">
        <v>79</v>
      </c>
      <c r="BK612" s="150">
        <f>ROUND(I612*H612,2)</f>
        <v>0</v>
      </c>
      <c r="BL612" s="16" t="s">
        <v>291</v>
      </c>
      <c r="BM612" s="149" t="s">
        <v>995</v>
      </c>
    </row>
    <row r="613" spans="2:51" s="12" customFormat="1" ht="12">
      <c r="B613" s="151"/>
      <c r="D613" s="152" t="s">
        <v>203</v>
      </c>
      <c r="F613" s="154" t="s">
        <v>996</v>
      </c>
      <c r="H613" s="155">
        <v>11.484</v>
      </c>
      <c r="I613" s="156"/>
      <c r="L613" s="151"/>
      <c r="M613" s="157"/>
      <c r="T613" s="158"/>
      <c r="AT613" s="153" t="s">
        <v>203</v>
      </c>
      <c r="AU613" s="153" t="s">
        <v>81</v>
      </c>
      <c r="AV613" s="12" t="s">
        <v>81</v>
      </c>
      <c r="AW613" s="12" t="s">
        <v>3</v>
      </c>
      <c r="AX613" s="12" t="s">
        <v>79</v>
      </c>
      <c r="AY613" s="153" t="s">
        <v>195</v>
      </c>
    </row>
    <row r="614" spans="2:65" s="1" customFormat="1" ht="24.2" customHeight="1">
      <c r="B614" s="136"/>
      <c r="C614" s="137" t="s">
        <v>997</v>
      </c>
      <c r="D614" s="137" t="s">
        <v>197</v>
      </c>
      <c r="E614" s="138" t="s">
        <v>998</v>
      </c>
      <c r="F614" s="139" t="s">
        <v>999</v>
      </c>
      <c r="G614" s="140" t="s">
        <v>288</v>
      </c>
      <c r="H614" s="141">
        <v>10.44</v>
      </c>
      <c r="I614" s="142"/>
      <c r="J614" s="143">
        <f>ROUND(I614*H614,2)</f>
        <v>0</v>
      </c>
      <c r="K614" s="144"/>
      <c r="L614" s="31"/>
      <c r="M614" s="145" t="s">
        <v>1</v>
      </c>
      <c r="N614" s="146" t="s">
        <v>37</v>
      </c>
      <c r="P614" s="147">
        <f>O614*H614</f>
        <v>0</v>
      </c>
      <c r="Q614" s="147">
        <v>5E-05</v>
      </c>
      <c r="R614" s="147">
        <f>Q614*H614</f>
        <v>0.000522</v>
      </c>
      <c r="S614" s="147">
        <v>0</v>
      </c>
      <c r="T614" s="148">
        <f>S614*H614</f>
        <v>0</v>
      </c>
      <c r="AR614" s="149" t="s">
        <v>291</v>
      </c>
      <c r="AT614" s="149" t="s">
        <v>197</v>
      </c>
      <c r="AU614" s="149" t="s">
        <v>81</v>
      </c>
      <c r="AY614" s="16" t="s">
        <v>195</v>
      </c>
      <c r="BE614" s="150">
        <f>IF(N614="základní",J614,0)</f>
        <v>0</v>
      </c>
      <c r="BF614" s="150">
        <f>IF(N614="snížená",J614,0)</f>
        <v>0</v>
      </c>
      <c r="BG614" s="150">
        <f>IF(N614="zákl. přenesená",J614,0)</f>
        <v>0</v>
      </c>
      <c r="BH614" s="150">
        <f>IF(N614="sníž. přenesená",J614,0)</f>
        <v>0</v>
      </c>
      <c r="BI614" s="150">
        <f>IF(N614="nulová",J614,0)</f>
        <v>0</v>
      </c>
      <c r="BJ614" s="16" t="s">
        <v>79</v>
      </c>
      <c r="BK614" s="150">
        <f>ROUND(I614*H614,2)</f>
        <v>0</v>
      </c>
      <c r="BL614" s="16" t="s">
        <v>291</v>
      </c>
      <c r="BM614" s="149" t="s">
        <v>1000</v>
      </c>
    </row>
    <row r="615" spans="2:65" s="1" customFormat="1" ht="24.2" customHeight="1">
      <c r="B615" s="136"/>
      <c r="C615" s="137" t="s">
        <v>1001</v>
      </c>
      <c r="D615" s="137" t="s">
        <v>197</v>
      </c>
      <c r="E615" s="138" t="s">
        <v>1002</v>
      </c>
      <c r="F615" s="139" t="s">
        <v>1003</v>
      </c>
      <c r="G615" s="140" t="s">
        <v>605</v>
      </c>
      <c r="H615" s="183"/>
      <c r="I615" s="142"/>
      <c r="J615" s="143">
        <f>ROUND(I615*H615,2)</f>
        <v>0</v>
      </c>
      <c r="K615" s="144"/>
      <c r="L615" s="31"/>
      <c r="M615" s="145" t="s">
        <v>1</v>
      </c>
      <c r="N615" s="146" t="s">
        <v>37</v>
      </c>
      <c r="P615" s="147">
        <f>O615*H615</f>
        <v>0</v>
      </c>
      <c r="Q615" s="147">
        <v>0</v>
      </c>
      <c r="R615" s="147">
        <f>Q615*H615</f>
        <v>0</v>
      </c>
      <c r="S615" s="147">
        <v>0</v>
      </c>
      <c r="T615" s="148">
        <f>S615*H615</f>
        <v>0</v>
      </c>
      <c r="AR615" s="149" t="s">
        <v>291</v>
      </c>
      <c r="AT615" s="149" t="s">
        <v>197</v>
      </c>
      <c r="AU615" s="149" t="s">
        <v>81</v>
      </c>
      <c r="AY615" s="16" t="s">
        <v>195</v>
      </c>
      <c r="BE615" s="150">
        <f>IF(N615="základní",J615,0)</f>
        <v>0</v>
      </c>
      <c r="BF615" s="150">
        <f>IF(N615="snížená",J615,0)</f>
        <v>0</v>
      </c>
      <c r="BG615" s="150">
        <f>IF(N615="zákl. přenesená",J615,0)</f>
        <v>0</v>
      </c>
      <c r="BH615" s="150">
        <f>IF(N615="sníž. přenesená",J615,0)</f>
        <v>0</v>
      </c>
      <c r="BI615" s="150">
        <f>IF(N615="nulová",J615,0)</f>
        <v>0</v>
      </c>
      <c r="BJ615" s="16" t="s">
        <v>79</v>
      </c>
      <c r="BK615" s="150">
        <f>ROUND(I615*H615,2)</f>
        <v>0</v>
      </c>
      <c r="BL615" s="16" t="s">
        <v>291</v>
      </c>
      <c r="BM615" s="149" t="s">
        <v>1004</v>
      </c>
    </row>
    <row r="616" spans="2:65" s="1" customFormat="1" ht="24.2" customHeight="1">
      <c r="B616" s="136"/>
      <c r="C616" s="137" t="s">
        <v>1005</v>
      </c>
      <c r="D616" s="137" t="s">
        <v>197</v>
      </c>
      <c r="E616" s="138" t="s">
        <v>1006</v>
      </c>
      <c r="F616" s="139" t="s">
        <v>1007</v>
      </c>
      <c r="G616" s="140" t="s">
        <v>605</v>
      </c>
      <c r="H616" s="183"/>
      <c r="I616" s="142"/>
      <c r="J616" s="143">
        <f>ROUND(I616*H616,2)</f>
        <v>0</v>
      </c>
      <c r="K616" s="144"/>
      <c r="L616" s="31"/>
      <c r="M616" s="145" t="s">
        <v>1</v>
      </c>
      <c r="N616" s="146" t="s">
        <v>37</v>
      </c>
      <c r="P616" s="147">
        <f>O616*H616</f>
        <v>0</v>
      </c>
      <c r="Q616" s="147">
        <v>0</v>
      </c>
      <c r="R616" s="147">
        <f>Q616*H616</f>
        <v>0</v>
      </c>
      <c r="S616" s="147">
        <v>0</v>
      </c>
      <c r="T616" s="148">
        <f>S616*H616</f>
        <v>0</v>
      </c>
      <c r="AR616" s="149" t="s">
        <v>291</v>
      </c>
      <c r="AT616" s="149" t="s">
        <v>197</v>
      </c>
      <c r="AU616" s="149" t="s">
        <v>81</v>
      </c>
      <c r="AY616" s="16" t="s">
        <v>195</v>
      </c>
      <c r="BE616" s="150">
        <f>IF(N616="základní",J616,0)</f>
        <v>0</v>
      </c>
      <c r="BF616" s="150">
        <f>IF(N616="snížená",J616,0)</f>
        <v>0</v>
      </c>
      <c r="BG616" s="150">
        <f>IF(N616="zákl. přenesená",J616,0)</f>
        <v>0</v>
      </c>
      <c r="BH616" s="150">
        <f>IF(N616="sníž. přenesená",J616,0)</f>
        <v>0</v>
      </c>
      <c r="BI616" s="150">
        <f>IF(N616="nulová",J616,0)</f>
        <v>0</v>
      </c>
      <c r="BJ616" s="16" t="s">
        <v>79</v>
      </c>
      <c r="BK616" s="150">
        <f>ROUND(I616*H616,2)</f>
        <v>0</v>
      </c>
      <c r="BL616" s="16" t="s">
        <v>291</v>
      </c>
      <c r="BM616" s="149" t="s">
        <v>1008</v>
      </c>
    </row>
    <row r="617" spans="2:63" s="11" customFormat="1" ht="22.9" customHeight="1">
      <c r="B617" s="124"/>
      <c r="D617" s="125" t="s">
        <v>71</v>
      </c>
      <c r="E617" s="134" t="s">
        <v>1009</v>
      </c>
      <c r="F617" s="134" t="s">
        <v>1010</v>
      </c>
      <c r="I617" s="127"/>
      <c r="J617" s="135">
        <f>BK617</f>
        <v>0</v>
      </c>
      <c r="L617" s="124"/>
      <c r="M617" s="129"/>
      <c r="P617" s="130">
        <f>SUM(P618:P625)</f>
        <v>0</v>
      </c>
      <c r="R617" s="130">
        <f>SUM(R618:R625)</f>
        <v>0.05588800000000001</v>
      </c>
      <c r="T617" s="131">
        <f>SUM(T618:T625)</f>
        <v>0</v>
      </c>
      <c r="AR617" s="125" t="s">
        <v>81</v>
      </c>
      <c r="AT617" s="132" t="s">
        <v>71</v>
      </c>
      <c r="AU617" s="132" t="s">
        <v>79</v>
      </c>
      <c r="AY617" s="125" t="s">
        <v>195</v>
      </c>
      <c r="BK617" s="133">
        <f>SUM(BK618:BK625)</f>
        <v>0</v>
      </c>
    </row>
    <row r="618" spans="2:65" s="1" customFormat="1" ht="16.5" customHeight="1">
      <c r="B618" s="136"/>
      <c r="C618" s="137" t="s">
        <v>1011</v>
      </c>
      <c r="D618" s="137" t="s">
        <v>197</v>
      </c>
      <c r="E618" s="138" t="s">
        <v>1012</v>
      </c>
      <c r="F618" s="139" t="s">
        <v>1013</v>
      </c>
      <c r="G618" s="140" t="s">
        <v>288</v>
      </c>
      <c r="H618" s="141">
        <v>9.03</v>
      </c>
      <c r="I618" s="142"/>
      <c r="J618" s="143">
        <f>ROUND(I618*H618,2)</f>
        <v>0</v>
      </c>
      <c r="K618" s="144"/>
      <c r="L618" s="31"/>
      <c r="M618" s="145" t="s">
        <v>1</v>
      </c>
      <c r="N618" s="146" t="s">
        <v>37</v>
      </c>
      <c r="P618" s="147">
        <f>O618*H618</f>
        <v>0</v>
      </c>
      <c r="Q618" s="147">
        <v>0.00024</v>
      </c>
      <c r="R618" s="147">
        <f>Q618*H618</f>
        <v>0.0021671999999999998</v>
      </c>
      <c r="S618" s="147">
        <v>0</v>
      </c>
      <c r="T618" s="148">
        <f>S618*H618</f>
        <v>0</v>
      </c>
      <c r="AR618" s="149" t="s">
        <v>291</v>
      </c>
      <c r="AT618" s="149" t="s">
        <v>197</v>
      </c>
      <c r="AU618" s="149" t="s">
        <v>81</v>
      </c>
      <c r="AY618" s="16" t="s">
        <v>195</v>
      </c>
      <c r="BE618" s="150">
        <f>IF(N618="základní",J618,0)</f>
        <v>0</v>
      </c>
      <c r="BF618" s="150">
        <f>IF(N618="snížená",J618,0)</f>
        <v>0</v>
      </c>
      <c r="BG618" s="150">
        <f>IF(N618="zákl. přenesená",J618,0)</f>
        <v>0</v>
      </c>
      <c r="BH618" s="150">
        <f>IF(N618="sníž. přenesená",J618,0)</f>
        <v>0</v>
      </c>
      <c r="BI618" s="150">
        <f>IF(N618="nulová",J618,0)</f>
        <v>0</v>
      </c>
      <c r="BJ618" s="16" t="s">
        <v>79</v>
      </c>
      <c r="BK618" s="150">
        <f>ROUND(I618*H618,2)</f>
        <v>0</v>
      </c>
      <c r="BL618" s="16" t="s">
        <v>291</v>
      </c>
      <c r="BM618" s="149" t="s">
        <v>1014</v>
      </c>
    </row>
    <row r="619" spans="2:51" s="14" customFormat="1" ht="12">
      <c r="B619" s="166"/>
      <c r="D619" s="152" t="s">
        <v>203</v>
      </c>
      <c r="E619" s="167" t="s">
        <v>1</v>
      </c>
      <c r="F619" s="168" t="s">
        <v>490</v>
      </c>
      <c r="H619" s="167" t="s">
        <v>1</v>
      </c>
      <c r="I619" s="169"/>
      <c r="L619" s="166"/>
      <c r="M619" s="170"/>
      <c r="T619" s="171"/>
      <c r="AT619" s="167" t="s">
        <v>203</v>
      </c>
      <c r="AU619" s="167" t="s">
        <v>81</v>
      </c>
      <c r="AV619" s="14" t="s">
        <v>79</v>
      </c>
      <c r="AW619" s="14" t="s">
        <v>29</v>
      </c>
      <c r="AX619" s="14" t="s">
        <v>72</v>
      </c>
      <c r="AY619" s="167" t="s">
        <v>195</v>
      </c>
    </row>
    <row r="620" spans="2:51" s="12" customFormat="1" ht="12">
      <c r="B620" s="151"/>
      <c r="D620" s="152" t="s">
        <v>203</v>
      </c>
      <c r="E620" s="153" t="s">
        <v>1</v>
      </c>
      <c r="F620" s="154" t="s">
        <v>1015</v>
      </c>
      <c r="H620" s="155">
        <v>9.03</v>
      </c>
      <c r="I620" s="156"/>
      <c r="L620" s="151"/>
      <c r="M620" s="157"/>
      <c r="T620" s="158"/>
      <c r="AT620" s="153" t="s">
        <v>203</v>
      </c>
      <c r="AU620" s="153" t="s">
        <v>81</v>
      </c>
      <c r="AV620" s="12" t="s">
        <v>81</v>
      </c>
      <c r="AW620" s="12" t="s">
        <v>29</v>
      </c>
      <c r="AX620" s="12" t="s">
        <v>72</v>
      </c>
      <c r="AY620" s="153" t="s">
        <v>195</v>
      </c>
    </row>
    <row r="621" spans="2:51" s="13" customFormat="1" ht="12">
      <c r="B621" s="159"/>
      <c r="D621" s="152" t="s">
        <v>203</v>
      </c>
      <c r="E621" s="160" t="s">
        <v>1</v>
      </c>
      <c r="F621" s="161" t="s">
        <v>205</v>
      </c>
      <c r="H621" s="162">
        <v>9.03</v>
      </c>
      <c r="I621" s="163"/>
      <c r="L621" s="159"/>
      <c r="M621" s="164"/>
      <c r="T621" s="165"/>
      <c r="AT621" s="160" t="s">
        <v>203</v>
      </c>
      <c r="AU621" s="160" t="s">
        <v>81</v>
      </c>
      <c r="AV621" s="13" t="s">
        <v>201</v>
      </c>
      <c r="AW621" s="13" t="s">
        <v>29</v>
      </c>
      <c r="AX621" s="13" t="s">
        <v>79</v>
      </c>
      <c r="AY621" s="160" t="s">
        <v>195</v>
      </c>
    </row>
    <row r="622" spans="2:65" s="1" customFormat="1" ht="16.5" customHeight="1">
      <c r="B622" s="136"/>
      <c r="C622" s="137" t="s">
        <v>1016</v>
      </c>
      <c r="D622" s="137" t="s">
        <v>197</v>
      </c>
      <c r="E622" s="138" t="s">
        <v>1017</v>
      </c>
      <c r="F622" s="139" t="s">
        <v>1018</v>
      </c>
      <c r="G622" s="140" t="s">
        <v>288</v>
      </c>
      <c r="H622" s="141">
        <v>335.755</v>
      </c>
      <c r="I622" s="142"/>
      <c r="J622" s="143">
        <f>ROUND(I622*H622,2)</f>
        <v>0</v>
      </c>
      <c r="K622" s="144"/>
      <c r="L622" s="31"/>
      <c r="M622" s="145" t="s">
        <v>1</v>
      </c>
      <c r="N622" s="146" t="s">
        <v>37</v>
      </c>
      <c r="P622" s="147">
        <f>O622*H622</f>
        <v>0</v>
      </c>
      <c r="Q622" s="147">
        <v>0.00016</v>
      </c>
      <c r="R622" s="147">
        <f>Q622*H622</f>
        <v>0.053720800000000006</v>
      </c>
      <c r="S622" s="147">
        <v>0</v>
      </c>
      <c r="T622" s="148">
        <f>S622*H622</f>
        <v>0</v>
      </c>
      <c r="AR622" s="149" t="s">
        <v>291</v>
      </c>
      <c r="AT622" s="149" t="s">
        <v>197</v>
      </c>
      <c r="AU622" s="149" t="s">
        <v>81</v>
      </c>
      <c r="AY622" s="16" t="s">
        <v>195</v>
      </c>
      <c r="BE622" s="150">
        <f>IF(N622="základní",J622,0)</f>
        <v>0</v>
      </c>
      <c r="BF622" s="150">
        <f>IF(N622="snížená",J622,0)</f>
        <v>0</v>
      </c>
      <c r="BG622" s="150">
        <f>IF(N622="zákl. přenesená",J622,0)</f>
        <v>0</v>
      </c>
      <c r="BH622" s="150">
        <f>IF(N622="sníž. přenesená",J622,0)</f>
        <v>0</v>
      </c>
      <c r="BI622" s="150">
        <f>IF(N622="nulová",J622,0)</f>
        <v>0</v>
      </c>
      <c r="BJ622" s="16" t="s">
        <v>79</v>
      </c>
      <c r="BK622" s="150">
        <f>ROUND(I622*H622,2)</f>
        <v>0</v>
      </c>
      <c r="BL622" s="16" t="s">
        <v>291</v>
      </c>
      <c r="BM622" s="149" t="s">
        <v>1019</v>
      </c>
    </row>
    <row r="623" spans="2:51" s="12" customFormat="1" ht="12">
      <c r="B623" s="151"/>
      <c r="D623" s="152" t="s">
        <v>203</v>
      </c>
      <c r="E623" s="153" t="s">
        <v>1</v>
      </c>
      <c r="F623" s="154" t="s">
        <v>1020</v>
      </c>
      <c r="H623" s="155">
        <v>69.58</v>
      </c>
      <c r="I623" s="156"/>
      <c r="L623" s="151"/>
      <c r="M623" s="157"/>
      <c r="T623" s="158"/>
      <c r="AT623" s="153" t="s">
        <v>203</v>
      </c>
      <c r="AU623" s="153" t="s">
        <v>81</v>
      </c>
      <c r="AV623" s="12" t="s">
        <v>81</v>
      </c>
      <c r="AW623" s="12" t="s">
        <v>29</v>
      </c>
      <c r="AX623" s="12" t="s">
        <v>72</v>
      </c>
      <c r="AY623" s="153" t="s">
        <v>195</v>
      </c>
    </row>
    <row r="624" spans="2:51" s="12" customFormat="1" ht="12">
      <c r="B624" s="151"/>
      <c r="D624" s="152" t="s">
        <v>203</v>
      </c>
      <c r="E624" s="153" t="s">
        <v>1</v>
      </c>
      <c r="F624" s="154" t="s">
        <v>1021</v>
      </c>
      <c r="H624" s="155">
        <v>266.175</v>
      </c>
      <c r="I624" s="156"/>
      <c r="L624" s="151"/>
      <c r="M624" s="157"/>
      <c r="T624" s="158"/>
      <c r="AT624" s="153" t="s">
        <v>203</v>
      </c>
      <c r="AU624" s="153" t="s">
        <v>81</v>
      </c>
      <c r="AV624" s="12" t="s">
        <v>81</v>
      </c>
      <c r="AW624" s="12" t="s">
        <v>29</v>
      </c>
      <c r="AX624" s="12" t="s">
        <v>72</v>
      </c>
      <c r="AY624" s="153" t="s">
        <v>195</v>
      </c>
    </row>
    <row r="625" spans="2:51" s="13" customFormat="1" ht="12">
      <c r="B625" s="159"/>
      <c r="D625" s="152" t="s">
        <v>203</v>
      </c>
      <c r="E625" s="160" t="s">
        <v>1</v>
      </c>
      <c r="F625" s="161" t="s">
        <v>205</v>
      </c>
      <c r="H625" s="162">
        <v>335.755</v>
      </c>
      <c r="I625" s="163"/>
      <c r="L625" s="159"/>
      <c r="M625" s="164"/>
      <c r="T625" s="165"/>
      <c r="AT625" s="160" t="s">
        <v>203</v>
      </c>
      <c r="AU625" s="160" t="s">
        <v>81</v>
      </c>
      <c r="AV625" s="13" t="s">
        <v>201</v>
      </c>
      <c r="AW625" s="13" t="s">
        <v>29</v>
      </c>
      <c r="AX625" s="13" t="s">
        <v>79</v>
      </c>
      <c r="AY625" s="160" t="s">
        <v>195</v>
      </c>
    </row>
    <row r="626" spans="2:63" s="11" customFormat="1" ht="22.9" customHeight="1">
      <c r="B626" s="124"/>
      <c r="D626" s="125" t="s">
        <v>71</v>
      </c>
      <c r="E626" s="134" t="s">
        <v>1022</v>
      </c>
      <c r="F626" s="134" t="s">
        <v>1023</v>
      </c>
      <c r="I626" s="127"/>
      <c r="J626" s="135">
        <f>BK626</f>
        <v>0</v>
      </c>
      <c r="L626" s="124"/>
      <c r="M626" s="129"/>
      <c r="P626" s="130">
        <f>SUM(P627:P642)</f>
        <v>0</v>
      </c>
      <c r="R626" s="130">
        <f>SUM(R627:R642)</f>
        <v>0.1085856</v>
      </c>
      <c r="T626" s="131">
        <f>SUM(T627:T642)</f>
        <v>0</v>
      </c>
      <c r="AR626" s="125" t="s">
        <v>81</v>
      </c>
      <c r="AT626" s="132" t="s">
        <v>71</v>
      </c>
      <c r="AU626" s="132" t="s">
        <v>79</v>
      </c>
      <c r="AY626" s="125" t="s">
        <v>195</v>
      </c>
      <c r="BK626" s="133">
        <f>SUM(BK627:BK642)</f>
        <v>0</v>
      </c>
    </row>
    <row r="627" spans="2:65" s="1" customFormat="1" ht="24.2" customHeight="1">
      <c r="B627" s="136"/>
      <c r="C627" s="137" t="s">
        <v>1024</v>
      </c>
      <c r="D627" s="137" t="s">
        <v>197</v>
      </c>
      <c r="E627" s="138" t="s">
        <v>1025</v>
      </c>
      <c r="F627" s="139" t="s">
        <v>1026</v>
      </c>
      <c r="G627" s="140" t="s">
        <v>288</v>
      </c>
      <c r="H627" s="141">
        <v>226.22</v>
      </c>
      <c r="I627" s="142"/>
      <c r="J627" s="143">
        <f>ROUND(I627*H627,2)</f>
        <v>0</v>
      </c>
      <c r="K627" s="144"/>
      <c r="L627" s="31"/>
      <c r="M627" s="145" t="s">
        <v>1</v>
      </c>
      <c r="N627" s="146" t="s">
        <v>37</v>
      </c>
      <c r="P627" s="147">
        <f>O627*H627</f>
        <v>0</v>
      </c>
      <c r="Q627" s="147">
        <v>0.00022</v>
      </c>
      <c r="R627" s="147">
        <f>Q627*H627</f>
        <v>0.049768400000000004</v>
      </c>
      <c r="S627" s="147">
        <v>0</v>
      </c>
      <c r="T627" s="148">
        <f>S627*H627</f>
        <v>0</v>
      </c>
      <c r="AR627" s="149" t="s">
        <v>291</v>
      </c>
      <c r="AT627" s="149" t="s">
        <v>197</v>
      </c>
      <c r="AU627" s="149" t="s">
        <v>81</v>
      </c>
      <c r="AY627" s="16" t="s">
        <v>195</v>
      </c>
      <c r="BE627" s="150">
        <f>IF(N627="základní",J627,0)</f>
        <v>0</v>
      </c>
      <c r="BF627" s="150">
        <f>IF(N627="snížená",J627,0)</f>
        <v>0</v>
      </c>
      <c r="BG627" s="150">
        <f>IF(N627="zákl. přenesená",J627,0)</f>
        <v>0</v>
      </c>
      <c r="BH627" s="150">
        <f>IF(N627="sníž. přenesená",J627,0)</f>
        <v>0</v>
      </c>
      <c r="BI627" s="150">
        <f>IF(N627="nulová",J627,0)</f>
        <v>0</v>
      </c>
      <c r="BJ627" s="16" t="s">
        <v>79</v>
      </c>
      <c r="BK627" s="150">
        <f>ROUND(I627*H627,2)</f>
        <v>0</v>
      </c>
      <c r="BL627" s="16" t="s">
        <v>291</v>
      </c>
      <c r="BM627" s="149" t="s">
        <v>1027</v>
      </c>
    </row>
    <row r="628" spans="2:51" s="12" customFormat="1" ht="22.5">
      <c r="B628" s="151"/>
      <c r="D628" s="152" t="s">
        <v>203</v>
      </c>
      <c r="E628" s="153" t="s">
        <v>1</v>
      </c>
      <c r="F628" s="154" t="s">
        <v>466</v>
      </c>
      <c r="H628" s="155">
        <v>229.32</v>
      </c>
      <c r="I628" s="156"/>
      <c r="L628" s="151"/>
      <c r="M628" s="157"/>
      <c r="T628" s="158"/>
      <c r="AT628" s="153" t="s">
        <v>203</v>
      </c>
      <c r="AU628" s="153" t="s">
        <v>81</v>
      </c>
      <c r="AV628" s="12" t="s">
        <v>81</v>
      </c>
      <c r="AW628" s="12" t="s">
        <v>29</v>
      </c>
      <c r="AX628" s="12" t="s">
        <v>72</v>
      </c>
      <c r="AY628" s="153" t="s">
        <v>195</v>
      </c>
    </row>
    <row r="629" spans="2:51" s="12" customFormat="1" ht="12">
      <c r="B629" s="151"/>
      <c r="D629" s="152" t="s">
        <v>203</v>
      </c>
      <c r="E629" s="153" t="s">
        <v>1</v>
      </c>
      <c r="F629" s="154" t="s">
        <v>394</v>
      </c>
      <c r="H629" s="155">
        <v>31.96</v>
      </c>
      <c r="I629" s="156"/>
      <c r="L629" s="151"/>
      <c r="M629" s="157"/>
      <c r="T629" s="158"/>
      <c r="AT629" s="153" t="s">
        <v>203</v>
      </c>
      <c r="AU629" s="153" t="s">
        <v>81</v>
      </c>
      <c r="AV629" s="12" t="s">
        <v>81</v>
      </c>
      <c r="AW629" s="12" t="s">
        <v>29</v>
      </c>
      <c r="AX629" s="12" t="s">
        <v>72</v>
      </c>
      <c r="AY629" s="153" t="s">
        <v>195</v>
      </c>
    </row>
    <row r="630" spans="2:51" s="14" customFormat="1" ht="12">
      <c r="B630" s="166"/>
      <c r="D630" s="152" t="s">
        <v>203</v>
      </c>
      <c r="E630" s="167" t="s">
        <v>1</v>
      </c>
      <c r="F630" s="168" t="s">
        <v>467</v>
      </c>
      <c r="H630" s="167" t="s">
        <v>1</v>
      </c>
      <c r="I630" s="169"/>
      <c r="L630" s="166"/>
      <c r="M630" s="170"/>
      <c r="T630" s="171"/>
      <c r="AT630" s="167" t="s">
        <v>203</v>
      </c>
      <c r="AU630" s="167" t="s">
        <v>81</v>
      </c>
      <c r="AV630" s="14" t="s">
        <v>79</v>
      </c>
      <c r="AW630" s="14" t="s">
        <v>29</v>
      </c>
      <c r="AX630" s="14" t="s">
        <v>72</v>
      </c>
      <c r="AY630" s="167" t="s">
        <v>195</v>
      </c>
    </row>
    <row r="631" spans="2:51" s="12" customFormat="1" ht="12">
      <c r="B631" s="151"/>
      <c r="D631" s="152" t="s">
        <v>203</v>
      </c>
      <c r="E631" s="153" t="s">
        <v>1</v>
      </c>
      <c r="F631" s="154" t="s">
        <v>468</v>
      </c>
      <c r="H631" s="155">
        <v>-12.8</v>
      </c>
      <c r="I631" s="156"/>
      <c r="L631" s="151"/>
      <c r="M631" s="157"/>
      <c r="T631" s="158"/>
      <c r="AT631" s="153" t="s">
        <v>203</v>
      </c>
      <c r="AU631" s="153" t="s">
        <v>81</v>
      </c>
      <c r="AV631" s="12" t="s">
        <v>81</v>
      </c>
      <c r="AW631" s="12" t="s">
        <v>29</v>
      </c>
      <c r="AX631" s="12" t="s">
        <v>72</v>
      </c>
      <c r="AY631" s="153" t="s">
        <v>195</v>
      </c>
    </row>
    <row r="632" spans="2:51" s="12" customFormat="1" ht="12">
      <c r="B632" s="151"/>
      <c r="D632" s="152" t="s">
        <v>203</v>
      </c>
      <c r="E632" s="153" t="s">
        <v>1</v>
      </c>
      <c r="F632" s="154" t="s">
        <v>469</v>
      </c>
      <c r="H632" s="155">
        <v>-11.82</v>
      </c>
      <c r="I632" s="156"/>
      <c r="L632" s="151"/>
      <c r="M632" s="157"/>
      <c r="T632" s="158"/>
      <c r="AT632" s="153" t="s">
        <v>203</v>
      </c>
      <c r="AU632" s="153" t="s">
        <v>81</v>
      </c>
      <c r="AV632" s="12" t="s">
        <v>81</v>
      </c>
      <c r="AW632" s="12" t="s">
        <v>29</v>
      </c>
      <c r="AX632" s="12" t="s">
        <v>72</v>
      </c>
      <c r="AY632" s="153" t="s">
        <v>195</v>
      </c>
    </row>
    <row r="633" spans="2:51" s="12" customFormat="1" ht="12">
      <c r="B633" s="151"/>
      <c r="D633" s="152" t="s">
        <v>203</v>
      </c>
      <c r="E633" s="153" t="s">
        <v>1</v>
      </c>
      <c r="F633" s="154" t="s">
        <v>1028</v>
      </c>
      <c r="H633" s="155">
        <v>-10.44</v>
      </c>
      <c r="I633" s="156"/>
      <c r="L633" s="151"/>
      <c r="M633" s="157"/>
      <c r="T633" s="158"/>
      <c r="AT633" s="153" t="s">
        <v>203</v>
      </c>
      <c r="AU633" s="153" t="s">
        <v>81</v>
      </c>
      <c r="AV633" s="12" t="s">
        <v>81</v>
      </c>
      <c r="AW633" s="12" t="s">
        <v>29</v>
      </c>
      <c r="AX633" s="12" t="s">
        <v>72</v>
      </c>
      <c r="AY633" s="153" t="s">
        <v>195</v>
      </c>
    </row>
    <row r="634" spans="2:51" s="13" customFormat="1" ht="12">
      <c r="B634" s="159"/>
      <c r="D634" s="152" t="s">
        <v>203</v>
      </c>
      <c r="E634" s="160" t="s">
        <v>1</v>
      </c>
      <c r="F634" s="161" t="s">
        <v>205</v>
      </c>
      <c r="H634" s="162">
        <v>226.22</v>
      </c>
      <c r="I634" s="163"/>
      <c r="L634" s="159"/>
      <c r="M634" s="164"/>
      <c r="T634" s="165"/>
      <c r="AT634" s="160" t="s">
        <v>203</v>
      </c>
      <c r="AU634" s="160" t="s">
        <v>81</v>
      </c>
      <c r="AV634" s="13" t="s">
        <v>201</v>
      </c>
      <c r="AW634" s="13" t="s">
        <v>29</v>
      </c>
      <c r="AX634" s="13" t="s">
        <v>79</v>
      </c>
      <c r="AY634" s="160" t="s">
        <v>195</v>
      </c>
    </row>
    <row r="635" spans="2:65" s="1" customFormat="1" ht="16.5" customHeight="1">
      <c r="B635" s="136"/>
      <c r="C635" s="137" t="s">
        <v>1029</v>
      </c>
      <c r="D635" s="137" t="s">
        <v>197</v>
      </c>
      <c r="E635" s="138" t="s">
        <v>1030</v>
      </c>
      <c r="F635" s="139" t="s">
        <v>1031</v>
      </c>
      <c r="G635" s="140" t="s">
        <v>288</v>
      </c>
      <c r="H635" s="141">
        <v>226.22</v>
      </c>
      <c r="I635" s="142"/>
      <c r="J635" s="143">
        <f>ROUND(I635*H635,2)</f>
        <v>0</v>
      </c>
      <c r="K635" s="144"/>
      <c r="L635" s="31"/>
      <c r="M635" s="145" t="s">
        <v>1</v>
      </c>
      <c r="N635" s="146" t="s">
        <v>37</v>
      </c>
      <c r="P635" s="147">
        <f>O635*H635</f>
        <v>0</v>
      </c>
      <c r="Q635" s="147">
        <v>0.00026</v>
      </c>
      <c r="R635" s="147">
        <f>Q635*H635</f>
        <v>0.05881719999999999</v>
      </c>
      <c r="S635" s="147">
        <v>0</v>
      </c>
      <c r="T635" s="148">
        <f>S635*H635</f>
        <v>0</v>
      </c>
      <c r="AR635" s="149" t="s">
        <v>291</v>
      </c>
      <c r="AT635" s="149" t="s">
        <v>197</v>
      </c>
      <c r="AU635" s="149" t="s">
        <v>81</v>
      </c>
      <c r="AY635" s="16" t="s">
        <v>195</v>
      </c>
      <c r="BE635" s="150">
        <f>IF(N635="základní",J635,0)</f>
        <v>0</v>
      </c>
      <c r="BF635" s="150">
        <f>IF(N635="snížená",J635,0)</f>
        <v>0</v>
      </c>
      <c r="BG635" s="150">
        <f>IF(N635="zákl. přenesená",J635,0)</f>
        <v>0</v>
      </c>
      <c r="BH635" s="150">
        <f>IF(N635="sníž. přenesená",J635,0)</f>
        <v>0</v>
      </c>
      <c r="BI635" s="150">
        <f>IF(N635="nulová",J635,0)</f>
        <v>0</v>
      </c>
      <c r="BJ635" s="16" t="s">
        <v>79</v>
      </c>
      <c r="BK635" s="150">
        <f>ROUND(I635*H635,2)</f>
        <v>0</v>
      </c>
      <c r="BL635" s="16" t="s">
        <v>291</v>
      </c>
      <c r="BM635" s="149" t="s">
        <v>1032</v>
      </c>
    </row>
    <row r="636" spans="2:51" s="12" customFormat="1" ht="22.5">
      <c r="B636" s="151"/>
      <c r="D636" s="152" t="s">
        <v>203</v>
      </c>
      <c r="E636" s="153" t="s">
        <v>1</v>
      </c>
      <c r="F636" s="154" t="s">
        <v>466</v>
      </c>
      <c r="H636" s="155">
        <v>229.32</v>
      </c>
      <c r="I636" s="156"/>
      <c r="L636" s="151"/>
      <c r="M636" s="157"/>
      <c r="T636" s="158"/>
      <c r="AT636" s="153" t="s">
        <v>203</v>
      </c>
      <c r="AU636" s="153" t="s">
        <v>81</v>
      </c>
      <c r="AV636" s="12" t="s">
        <v>81</v>
      </c>
      <c r="AW636" s="12" t="s">
        <v>29</v>
      </c>
      <c r="AX636" s="12" t="s">
        <v>72</v>
      </c>
      <c r="AY636" s="153" t="s">
        <v>195</v>
      </c>
    </row>
    <row r="637" spans="2:51" s="12" customFormat="1" ht="12">
      <c r="B637" s="151"/>
      <c r="D637" s="152" t="s">
        <v>203</v>
      </c>
      <c r="E637" s="153" t="s">
        <v>1</v>
      </c>
      <c r="F637" s="154" t="s">
        <v>394</v>
      </c>
      <c r="H637" s="155">
        <v>31.96</v>
      </c>
      <c r="I637" s="156"/>
      <c r="L637" s="151"/>
      <c r="M637" s="157"/>
      <c r="T637" s="158"/>
      <c r="AT637" s="153" t="s">
        <v>203</v>
      </c>
      <c r="AU637" s="153" t="s">
        <v>81</v>
      </c>
      <c r="AV637" s="12" t="s">
        <v>81</v>
      </c>
      <c r="AW637" s="12" t="s">
        <v>29</v>
      </c>
      <c r="AX637" s="12" t="s">
        <v>72</v>
      </c>
      <c r="AY637" s="153" t="s">
        <v>195</v>
      </c>
    </row>
    <row r="638" spans="2:51" s="14" customFormat="1" ht="12">
      <c r="B638" s="166"/>
      <c r="D638" s="152" t="s">
        <v>203</v>
      </c>
      <c r="E638" s="167" t="s">
        <v>1</v>
      </c>
      <c r="F638" s="168" t="s">
        <v>467</v>
      </c>
      <c r="H638" s="167" t="s">
        <v>1</v>
      </c>
      <c r="I638" s="169"/>
      <c r="L638" s="166"/>
      <c r="M638" s="170"/>
      <c r="T638" s="171"/>
      <c r="AT638" s="167" t="s">
        <v>203</v>
      </c>
      <c r="AU638" s="167" t="s">
        <v>81</v>
      </c>
      <c r="AV638" s="14" t="s">
        <v>79</v>
      </c>
      <c r="AW638" s="14" t="s">
        <v>29</v>
      </c>
      <c r="AX638" s="14" t="s">
        <v>72</v>
      </c>
      <c r="AY638" s="167" t="s">
        <v>195</v>
      </c>
    </row>
    <row r="639" spans="2:51" s="12" customFormat="1" ht="12">
      <c r="B639" s="151"/>
      <c r="D639" s="152" t="s">
        <v>203</v>
      </c>
      <c r="E639" s="153" t="s">
        <v>1</v>
      </c>
      <c r="F639" s="154" t="s">
        <v>468</v>
      </c>
      <c r="H639" s="155">
        <v>-12.8</v>
      </c>
      <c r="I639" s="156"/>
      <c r="L639" s="151"/>
      <c r="M639" s="157"/>
      <c r="T639" s="158"/>
      <c r="AT639" s="153" t="s">
        <v>203</v>
      </c>
      <c r="AU639" s="153" t="s">
        <v>81</v>
      </c>
      <c r="AV639" s="12" t="s">
        <v>81</v>
      </c>
      <c r="AW639" s="12" t="s">
        <v>29</v>
      </c>
      <c r="AX639" s="12" t="s">
        <v>72</v>
      </c>
      <c r="AY639" s="153" t="s">
        <v>195</v>
      </c>
    </row>
    <row r="640" spans="2:51" s="12" customFormat="1" ht="12">
      <c r="B640" s="151"/>
      <c r="D640" s="152" t="s">
        <v>203</v>
      </c>
      <c r="E640" s="153" t="s">
        <v>1</v>
      </c>
      <c r="F640" s="154" t="s">
        <v>469</v>
      </c>
      <c r="H640" s="155">
        <v>-11.82</v>
      </c>
      <c r="I640" s="156"/>
      <c r="L640" s="151"/>
      <c r="M640" s="157"/>
      <c r="T640" s="158"/>
      <c r="AT640" s="153" t="s">
        <v>203</v>
      </c>
      <c r="AU640" s="153" t="s">
        <v>81</v>
      </c>
      <c r="AV640" s="12" t="s">
        <v>81</v>
      </c>
      <c r="AW640" s="12" t="s">
        <v>29</v>
      </c>
      <c r="AX640" s="12" t="s">
        <v>72</v>
      </c>
      <c r="AY640" s="153" t="s">
        <v>195</v>
      </c>
    </row>
    <row r="641" spans="2:51" s="12" customFormat="1" ht="12">
      <c r="B641" s="151"/>
      <c r="D641" s="152" t="s">
        <v>203</v>
      </c>
      <c r="E641" s="153" t="s">
        <v>1</v>
      </c>
      <c r="F641" s="154" t="s">
        <v>1028</v>
      </c>
      <c r="H641" s="155">
        <v>-10.44</v>
      </c>
      <c r="I641" s="156"/>
      <c r="L641" s="151"/>
      <c r="M641" s="157"/>
      <c r="T641" s="158"/>
      <c r="AT641" s="153" t="s">
        <v>203</v>
      </c>
      <c r="AU641" s="153" t="s">
        <v>81</v>
      </c>
      <c r="AV641" s="12" t="s">
        <v>81</v>
      </c>
      <c r="AW641" s="12" t="s">
        <v>29</v>
      </c>
      <c r="AX641" s="12" t="s">
        <v>72</v>
      </c>
      <c r="AY641" s="153" t="s">
        <v>195</v>
      </c>
    </row>
    <row r="642" spans="2:51" s="13" customFormat="1" ht="12">
      <c r="B642" s="159"/>
      <c r="D642" s="152" t="s">
        <v>203</v>
      </c>
      <c r="E642" s="160" t="s">
        <v>1</v>
      </c>
      <c r="F642" s="161" t="s">
        <v>205</v>
      </c>
      <c r="H642" s="162">
        <v>226.22</v>
      </c>
      <c r="I642" s="163"/>
      <c r="L642" s="159"/>
      <c r="M642" s="184"/>
      <c r="N642" s="185"/>
      <c r="O642" s="185"/>
      <c r="P642" s="185"/>
      <c r="Q642" s="185"/>
      <c r="R642" s="185"/>
      <c r="S642" s="185"/>
      <c r="T642" s="186"/>
      <c r="AT642" s="160" t="s">
        <v>203</v>
      </c>
      <c r="AU642" s="160" t="s">
        <v>81</v>
      </c>
      <c r="AV642" s="13" t="s">
        <v>201</v>
      </c>
      <c r="AW642" s="13" t="s">
        <v>29</v>
      </c>
      <c r="AX642" s="13" t="s">
        <v>79</v>
      </c>
      <c r="AY642" s="160" t="s">
        <v>195</v>
      </c>
    </row>
    <row r="643" spans="2:12" s="1" customFormat="1" ht="6.95" customHeight="1">
      <c r="B643" s="43"/>
      <c r="C643" s="44"/>
      <c r="D643" s="44"/>
      <c r="E643" s="44"/>
      <c r="F643" s="44"/>
      <c r="G643" s="44"/>
      <c r="H643" s="44"/>
      <c r="I643" s="44"/>
      <c r="J643" s="44"/>
      <c r="K643" s="44"/>
      <c r="L643" s="31"/>
    </row>
  </sheetData>
  <autoFilter ref="C144:K642"/>
  <mergeCells count="15">
    <mergeCell ref="E131:H131"/>
    <mergeCell ref="E135:H135"/>
    <mergeCell ref="E133:H133"/>
    <mergeCell ref="E137:H13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146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147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7" t="str">
        <f>'Rekapitulace stavby'!K6</f>
        <v>Kanalizace a ČOV v obci Rpety</v>
      </c>
      <c r="F7" s="238"/>
      <c r="G7" s="238"/>
      <c r="H7" s="238"/>
      <c r="L7" s="19"/>
    </row>
    <row r="8" spans="2:12" s="1" customFormat="1" ht="12" customHeight="1">
      <c r="B8" s="31"/>
      <c r="D8" s="26" t="s">
        <v>148</v>
      </c>
      <c r="L8" s="31"/>
    </row>
    <row r="9" spans="2:12" s="1" customFormat="1" ht="16.5" customHeight="1">
      <c r="B9" s="31"/>
      <c r="E9" s="233" t="s">
        <v>2908</v>
      </c>
      <c r="F9" s="239"/>
      <c r="G9" s="239"/>
      <c r="H9" s="239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>
        <f>'Rekapitulace stavby'!AN8</f>
        <v>45110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23</v>
      </c>
      <c r="I14" s="26" t="s">
        <v>24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25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26</v>
      </c>
      <c r="I17" s="26" t="s">
        <v>24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0" t="str">
        <f>'Rekapitulace stavby'!E14</f>
        <v>Vyplň údaj</v>
      </c>
      <c r="F18" s="224"/>
      <c r="G18" s="224"/>
      <c r="H18" s="224"/>
      <c r="I18" s="26" t="s">
        <v>25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28</v>
      </c>
      <c r="I20" s="26" t="s">
        <v>24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25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30</v>
      </c>
      <c r="I23" s="26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31</v>
      </c>
      <c r="L26" s="31"/>
    </row>
    <row r="27" spans="2:12" s="7" customFormat="1" ht="16.5" customHeight="1">
      <c r="B27" s="93"/>
      <c r="E27" s="228" t="s">
        <v>1</v>
      </c>
      <c r="F27" s="228"/>
      <c r="G27" s="228"/>
      <c r="H27" s="228"/>
      <c r="L27" s="93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4" t="s">
        <v>32</v>
      </c>
      <c r="J30" s="65">
        <f>ROUND(J117,2)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34</v>
      </c>
      <c r="I32" s="34" t="s">
        <v>33</v>
      </c>
      <c r="J32" s="34" t="s">
        <v>35</v>
      </c>
      <c r="L32" s="31"/>
    </row>
    <row r="33" spans="2:12" s="1" customFormat="1" ht="14.45" customHeight="1">
      <c r="B33" s="31"/>
      <c r="D33" s="54" t="s">
        <v>36</v>
      </c>
      <c r="E33" s="26" t="s">
        <v>37</v>
      </c>
      <c r="F33" s="84">
        <f>ROUND((SUM(BE117:BE129)),2)</f>
        <v>0</v>
      </c>
      <c r="I33" s="95">
        <v>0.21</v>
      </c>
      <c r="J33" s="84">
        <f>ROUND(((SUM(BE117:BE129))*I33),2)</f>
        <v>0</v>
      </c>
      <c r="L33" s="31"/>
    </row>
    <row r="34" spans="2:12" s="1" customFormat="1" ht="14.45" customHeight="1">
      <c r="B34" s="31"/>
      <c r="E34" s="26" t="s">
        <v>38</v>
      </c>
      <c r="F34" s="84">
        <f>ROUND((SUM(BF117:BF129)),2)</f>
        <v>0</v>
      </c>
      <c r="I34" s="95">
        <v>0.15</v>
      </c>
      <c r="J34" s="84">
        <f>ROUND(((SUM(BF117:BF129))*I34),2)</f>
        <v>0</v>
      </c>
      <c r="L34" s="31"/>
    </row>
    <row r="35" spans="2:12" s="1" customFormat="1" ht="14.45" customHeight="1" hidden="1">
      <c r="B35" s="31"/>
      <c r="E35" s="26" t="s">
        <v>39</v>
      </c>
      <c r="F35" s="84">
        <f>ROUND((SUM(BG117:BG129)),2)</f>
        <v>0</v>
      </c>
      <c r="I35" s="95">
        <v>0.21</v>
      </c>
      <c r="J35" s="84">
        <f>0</f>
        <v>0</v>
      </c>
      <c r="L35" s="31"/>
    </row>
    <row r="36" spans="2:12" s="1" customFormat="1" ht="14.45" customHeight="1" hidden="1">
      <c r="B36" s="31"/>
      <c r="E36" s="26" t="s">
        <v>40</v>
      </c>
      <c r="F36" s="84">
        <f>ROUND((SUM(BH117:BH129)),2)</f>
        <v>0</v>
      </c>
      <c r="I36" s="95">
        <v>0.15</v>
      </c>
      <c r="J36" s="84">
        <f>0</f>
        <v>0</v>
      </c>
      <c r="L36" s="31"/>
    </row>
    <row r="37" spans="2:12" s="1" customFormat="1" ht="14.45" customHeight="1" hidden="1">
      <c r="B37" s="31"/>
      <c r="E37" s="26" t="s">
        <v>41</v>
      </c>
      <c r="F37" s="84">
        <f>ROUND((SUM(BI117:BI129)),2)</f>
        <v>0</v>
      </c>
      <c r="I37" s="95">
        <v>0</v>
      </c>
      <c r="J37" s="84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6"/>
      <c r="D39" s="97" t="s">
        <v>42</v>
      </c>
      <c r="E39" s="56"/>
      <c r="F39" s="56"/>
      <c r="G39" s="98" t="s">
        <v>43</v>
      </c>
      <c r="H39" s="99" t="s">
        <v>44</v>
      </c>
      <c r="I39" s="56"/>
      <c r="J39" s="100">
        <f>SUM(J30:J37)</f>
        <v>0</v>
      </c>
      <c r="K39" s="101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47</v>
      </c>
      <c r="E61" s="33"/>
      <c r="F61" s="102" t="s">
        <v>48</v>
      </c>
      <c r="G61" s="42" t="s">
        <v>47</v>
      </c>
      <c r="H61" s="33"/>
      <c r="I61" s="33"/>
      <c r="J61" s="103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47</v>
      </c>
      <c r="E76" s="33"/>
      <c r="F76" s="102" t="s">
        <v>48</v>
      </c>
      <c r="G76" s="42" t="s">
        <v>47</v>
      </c>
      <c r="H76" s="33"/>
      <c r="I76" s="33"/>
      <c r="J76" s="103" t="s">
        <v>48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154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7" t="str">
        <f>E7</f>
        <v>Kanalizace a ČOV v obci Rpety</v>
      </c>
      <c r="F85" s="238"/>
      <c r="G85" s="238"/>
      <c r="H85" s="238"/>
      <c r="L85" s="31"/>
    </row>
    <row r="86" spans="2:12" s="1" customFormat="1" ht="12" customHeight="1">
      <c r="B86" s="31"/>
      <c r="C86" s="26" t="s">
        <v>148</v>
      </c>
      <c r="L86" s="31"/>
    </row>
    <row r="87" spans="2:12" s="1" customFormat="1" ht="16.5" customHeight="1">
      <c r="B87" s="31"/>
      <c r="E87" s="233" t="str">
        <f>E9</f>
        <v>101 - VON</v>
      </c>
      <c r="F87" s="239"/>
      <c r="G87" s="239"/>
      <c r="H87" s="239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>
        <f>IF(J12="","",J12)</f>
        <v>45110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23</v>
      </c>
      <c r="F91" s="24" t="str">
        <f>E15</f>
        <v xml:space="preserve"> </v>
      </c>
      <c r="I91" s="26" t="s">
        <v>28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26</v>
      </c>
      <c r="F92" s="24" t="str">
        <f>IF(E18="","",E18)</f>
        <v>Vyplň údaj</v>
      </c>
      <c r="I92" s="26" t="s">
        <v>30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4" t="s">
        <v>155</v>
      </c>
      <c r="D94" s="96"/>
      <c r="E94" s="96"/>
      <c r="F94" s="96"/>
      <c r="G94" s="96"/>
      <c r="H94" s="96"/>
      <c r="I94" s="96"/>
      <c r="J94" s="105" t="s">
        <v>156</v>
      </c>
      <c r="K94" s="96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6" t="s">
        <v>157</v>
      </c>
      <c r="J96" s="65">
        <f>J117</f>
        <v>0</v>
      </c>
      <c r="L96" s="31"/>
      <c r="AU96" s="16" t="s">
        <v>158</v>
      </c>
    </row>
    <row r="97" spans="2:12" s="8" customFormat="1" ht="24.95" customHeight="1">
      <c r="B97" s="107"/>
      <c r="D97" s="108" t="s">
        <v>2909</v>
      </c>
      <c r="E97" s="109"/>
      <c r="F97" s="109"/>
      <c r="G97" s="109"/>
      <c r="H97" s="109"/>
      <c r="I97" s="109"/>
      <c r="J97" s="110">
        <f>J118</f>
        <v>0</v>
      </c>
      <c r="L97" s="107"/>
    </row>
    <row r="98" spans="2:12" s="1" customFormat="1" ht="21.75" customHeight="1">
      <c r="B98" s="31"/>
      <c r="L98" s="31"/>
    </row>
    <row r="99" spans="2:12" s="1" customFormat="1" ht="6.95" customHeight="1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31"/>
    </row>
    <row r="103" spans="2:12" s="1" customFormat="1" ht="6.95" customHeight="1"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31"/>
    </row>
    <row r="104" spans="2:12" s="1" customFormat="1" ht="24.95" customHeight="1">
      <c r="B104" s="31"/>
      <c r="C104" s="20" t="s">
        <v>180</v>
      </c>
      <c r="L104" s="31"/>
    </row>
    <row r="105" spans="2:12" s="1" customFormat="1" ht="6.95" customHeight="1">
      <c r="B105" s="31"/>
      <c r="L105" s="31"/>
    </row>
    <row r="106" spans="2:12" s="1" customFormat="1" ht="12" customHeight="1">
      <c r="B106" s="31"/>
      <c r="C106" s="26" t="s">
        <v>16</v>
      </c>
      <c r="L106" s="31"/>
    </row>
    <row r="107" spans="2:12" s="1" customFormat="1" ht="16.5" customHeight="1">
      <c r="B107" s="31"/>
      <c r="E107" s="237" t="str">
        <f>E7</f>
        <v>Kanalizace a ČOV v obci Rpety</v>
      </c>
      <c r="F107" s="238"/>
      <c r="G107" s="238"/>
      <c r="H107" s="238"/>
      <c r="L107" s="31"/>
    </row>
    <row r="108" spans="2:12" s="1" customFormat="1" ht="12" customHeight="1">
      <c r="B108" s="31"/>
      <c r="C108" s="26" t="s">
        <v>148</v>
      </c>
      <c r="L108" s="31"/>
    </row>
    <row r="109" spans="2:12" s="1" customFormat="1" ht="16.5" customHeight="1">
      <c r="B109" s="31"/>
      <c r="E109" s="233" t="str">
        <f>E9</f>
        <v>101 - VON</v>
      </c>
      <c r="F109" s="239"/>
      <c r="G109" s="239"/>
      <c r="H109" s="239"/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20</v>
      </c>
      <c r="F111" s="24" t="str">
        <f>F12</f>
        <v xml:space="preserve"> </v>
      </c>
      <c r="I111" s="26" t="s">
        <v>22</v>
      </c>
      <c r="J111" s="51">
        <f>IF(J12="","",J12)</f>
        <v>45110</v>
      </c>
      <c r="L111" s="31"/>
    </row>
    <row r="112" spans="2:12" s="1" customFormat="1" ht="6.95" customHeight="1">
      <c r="B112" s="31"/>
      <c r="L112" s="31"/>
    </row>
    <row r="113" spans="2:12" s="1" customFormat="1" ht="15.2" customHeight="1">
      <c r="B113" s="31"/>
      <c r="C113" s="26" t="s">
        <v>23</v>
      </c>
      <c r="F113" s="24" t="str">
        <f>E15</f>
        <v xml:space="preserve"> </v>
      </c>
      <c r="I113" s="26" t="s">
        <v>28</v>
      </c>
      <c r="J113" s="29" t="str">
        <f>E21</f>
        <v xml:space="preserve"> </v>
      </c>
      <c r="L113" s="31"/>
    </row>
    <row r="114" spans="2:12" s="1" customFormat="1" ht="15.2" customHeight="1">
      <c r="B114" s="31"/>
      <c r="C114" s="26" t="s">
        <v>26</v>
      </c>
      <c r="F114" s="24" t="str">
        <f>IF(E18="","",E18)</f>
        <v>Vyplň údaj</v>
      </c>
      <c r="I114" s="26" t="s">
        <v>30</v>
      </c>
      <c r="J114" s="29" t="str">
        <f>E24</f>
        <v xml:space="preserve"> </v>
      </c>
      <c r="L114" s="31"/>
    </row>
    <row r="115" spans="2:12" s="1" customFormat="1" ht="10.35" customHeight="1">
      <c r="B115" s="31"/>
      <c r="L115" s="31"/>
    </row>
    <row r="116" spans="2:20" s="10" customFormat="1" ht="29.25" customHeight="1">
      <c r="B116" s="115"/>
      <c r="C116" s="116" t="s">
        <v>181</v>
      </c>
      <c r="D116" s="117" t="s">
        <v>57</v>
      </c>
      <c r="E116" s="117" t="s">
        <v>53</v>
      </c>
      <c r="F116" s="117" t="s">
        <v>54</v>
      </c>
      <c r="G116" s="117" t="s">
        <v>182</v>
      </c>
      <c r="H116" s="117" t="s">
        <v>183</v>
      </c>
      <c r="I116" s="117" t="s">
        <v>184</v>
      </c>
      <c r="J116" s="118" t="s">
        <v>156</v>
      </c>
      <c r="K116" s="119" t="s">
        <v>185</v>
      </c>
      <c r="L116" s="115"/>
      <c r="M116" s="58" t="s">
        <v>1</v>
      </c>
      <c r="N116" s="59" t="s">
        <v>36</v>
      </c>
      <c r="O116" s="59" t="s">
        <v>186</v>
      </c>
      <c r="P116" s="59" t="s">
        <v>187</v>
      </c>
      <c r="Q116" s="59" t="s">
        <v>188</v>
      </c>
      <c r="R116" s="59" t="s">
        <v>189</v>
      </c>
      <c r="S116" s="59" t="s">
        <v>190</v>
      </c>
      <c r="T116" s="60" t="s">
        <v>191</v>
      </c>
    </row>
    <row r="117" spans="2:63" s="1" customFormat="1" ht="22.9" customHeight="1">
      <c r="B117" s="31"/>
      <c r="C117" s="63" t="s">
        <v>192</v>
      </c>
      <c r="J117" s="120">
        <f>BK117</f>
        <v>0</v>
      </c>
      <c r="L117" s="31"/>
      <c r="M117" s="61"/>
      <c r="N117" s="52"/>
      <c r="O117" s="52"/>
      <c r="P117" s="121">
        <f>P118</f>
        <v>0</v>
      </c>
      <c r="Q117" s="52"/>
      <c r="R117" s="121">
        <f>R118</f>
        <v>0</v>
      </c>
      <c r="S117" s="52"/>
      <c r="T117" s="122">
        <f>T118</f>
        <v>0</v>
      </c>
      <c r="AT117" s="16" t="s">
        <v>71</v>
      </c>
      <c r="AU117" s="16" t="s">
        <v>158</v>
      </c>
      <c r="BK117" s="123">
        <f>BK118</f>
        <v>0</v>
      </c>
    </row>
    <row r="118" spans="2:63" s="11" customFormat="1" ht="25.9" customHeight="1">
      <c r="B118" s="124"/>
      <c r="D118" s="125" t="s">
        <v>71</v>
      </c>
      <c r="E118" s="126" t="s">
        <v>2910</v>
      </c>
      <c r="F118" s="126" t="s">
        <v>2911</v>
      </c>
      <c r="I118" s="127"/>
      <c r="J118" s="128">
        <f>BK118</f>
        <v>0</v>
      </c>
      <c r="L118" s="124"/>
      <c r="M118" s="129"/>
      <c r="P118" s="130">
        <f>SUM(P119:P129)</f>
        <v>0</v>
      </c>
      <c r="R118" s="130">
        <f>SUM(R119:R129)</f>
        <v>0</v>
      </c>
      <c r="T118" s="131">
        <f>SUM(T119:T129)</f>
        <v>0</v>
      </c>
      <c r="AR118" s="125" t="s">
        <v>220</v>
      </c>
      <c r="AT118" s="132" t="s">
        <v>71</v>
      </c>
      <c r="AU118" s="132" t="s">
        <v>72</v>
      </c>
      <c r="AY118" s="125" t="s">
        <v>195</v>
      </c>
      <c r="BK118" s="133">
        <f>SUM(BK119:BK129)</f>
        <v>0</v>
      </c>
    </row>
    <row r="119" spans="2:65" s="1" customFormat="1" ht="16.5" customHeight="1">
      <c r="B119" s="136"/>
      <c r="C119" s="137" t="s">
        <v>79</v>
      </c>
      <c r="D119" s="137" t="s">
        <v>197</v>
      </c>
      <c r="E119" s="138" t="s">
        <v>2912</v>
      </c>
      <c r="F119" s="139" t="s">
        <v>2913</v>
      </c>
      <c r="G119" s="140" t="s">
        <v>1557</v>
      </c>
      <c r="H119" s="141">
        <v>1</v>
      </c>
      <c r="I119" s="142"/>
      <c r="J119" s="143">
        <f aca="true" t="shared" si="0" ref="J119:J129">ROUND(I119*H119,2)</f>
        <v>0</v>
      </c>
      <c r="K119" s="144"/>
      <c r="L119" s="31"/>
      <c r="M119" s="145" t="s">
        <v>1</v>
      </c>
      <c r="N119" s="146" t="s">
        <v>37</v>
      </c>
      <c r="P119" s="147">
        <f aca="true" t="shared" si="1" ref="P119:P129">O119*H119</f>
        <v>0</v>
      </c>
      <c r="Q119" s="147">
        <v>0</v>
      </c>
      <c r="R119" s="147">
        <f aca="true" t="shared" si="2" ref="R119:R129">Q119*H119</f>
        <v>0</v>
      </c>
      <c r="S119" s="147">
        <v>0</v>
      </c>
      <c r="T119" s="148">
        <f aca="true" t="shared" si="3" ref="T119:T129">S119*H119</f>
        <v>0</v>
      </c>
      <c r="AR119" s="149" t="s">
        <v>201</v>
      </c>
      <c r="AT119" s="149" t="s">
        <v>197</v>
      </c>
      <c r="AU119" s="149" t="s">
        <v>79</v>
      </c>
      <c r="AY119" s="16" t="s">
        <v>195</v>
      </c>
      <c r="BE119" s="150">
        <f aca="true" t="shared" si="4" ref="BE119:BE129">IF(N119="základní",J119,0)</f>
        <v>0</v>
      </c>
      <c r="BF119" s="150">
        <f aca="true" t="shared" si="5" ref="BF119:BF129">IF(N119="snížená",J119,0)</f>
        <v>0</v>
      </c>
      <c r="BG119" s="150">
        <f aca="true" t="shared" si="6" ref="BG119:BG129">IF(N119="zákl. přenesená",J119,0)</f>
        <v>0</v>
      </c>
      <c r="BH119" s="150">
        <f aca="true" t="shared" si="7" ref="BH119:BH129">IF(N119="sníž. přenesená",J119,0)</f>
        <v>0</v>
      </c>
      <c r="BI119" s="150">
        <f aca="true" t="shared" si="8" ref="BI119:BI129">IF(N119="nulová",J119,0)</f>
        <v>0</v>
      </c>
      <c r="BJ119" s="16" t="s">
        <v>79</v>
      </c>
      <c r="BK119" s="150">
        <f aca="true" t="shared" si="9" ref="BK119:BK129">ROUND(I119*H119,2)</f>
        <v>0</v>
      </c>
      <c r="BL119" s="16" t="s">
        <v>201</v>
      </c>
      <c r="BM119" s="149" t="s">
        <v>2914</v>
      </c>
    </row>
    <row r="120" spans="2:65" s="1" customFormat="1" ht="24.2" customHeight="1">
      <c r="B120" s="136"/>
      <c r="C120" s="137" t="s">
        <v>81</v>
      </c>
      <c r="D120" s="137" t="s">
        <v>197</v>
      </c>
      <c r="E120" s="138" t="s">
        <v>2915</v>
      </c>
      <c r="F120" s="139" t="s">
        <v>2916</v>
      </c>
      <c r="G120" s="140" t="s">
        <v>1557</v>
      </c>
      <c r="H120" s="141">
        <v>1</v>
      </c>
      <c r="I120" s="142"/>
      <c r="J120" s="143">
        <f t="shared" si="0"/>
        <v>0</v>
      </c>
      <c r="K120" s="144"/>
      <c r="L120" s="31"/>
      <c r="M120" s="145" t="s">
        <v>1</v>
      </c>
      <c r="N120" s="146" t="s">
        <v>37</v>
      </c>
      <c r="P120" s="147">
        <f t="shared" si="1"/>
        <v>0</v>
      </c>
      <c r="Q120" s="147">
        <v>0</v>
      </c>
      <c r="R120" s="147">
        <f t="shared" si="2"/>
        <v>0</v>
      </c>
      <c r="S120" s="147">
        <v>0</v>
      </c>
      <c r="T120" s="148">
        <f t="shared" si="3"/>
        <v>0</v>
      </c>
      <c r="AR120" s="149" t="s">
        <v>201</v>
      </c>
      <c r="AT120" s="149" t="s">
        <v>197</v>
      </c>
      <c r="AU120" s="149" t="s">
        <v>79</v>
      </c>
      <c r="AY120" s="16" t="s">
        <v>195</v>
      </c>
      <c r="BE120" s="150">
        <f t="shared" si="4"/>
        <v>0</v>
      </c>
      <c r="BF120" s="150">
        <f t="shared" si="5"/>
        <v>0</v>
      </c>
      <c r="BG120" s="150">
        <f t="shared" si="6"/>
        <v>0</v>
      </c>
      <c r="BH120" s="150">
        <f t="shared" si="7"/>
        <v>0</v>
      </c>
      <c r="BI120" s="150">
        <f t="shared" si="8"/>
        <v>0</v>
      </c>
      <c r="BJ120" s="16" t="s">
        <v>79</v>
      </c>
      <c r="BK120" s="150">
        <f t="shared" si="9"/>
        <v>0</v>
      </c>
      <c r="BL120" s="16" t="s">
        <v>201</v>
      </c>
      <c r="BM120" s="149" t="s">
        <v>2917</v>
      </c>
    </row>
    <row r="121" spans="2:65" s="1" customFormat="1" ht="16.5" customHeight="1">
      <c r="B121" s="136"/>
      <c r="C121" s="137" t="s">
        <v>89</v>
      </c>
      <c r="D121" s="137" t="s">
        <v>197</v>
      </c>
      <c r="E121" s="138" t="s">
        <v>2918</v>
      </c>
      <c r="F121" s="139" t="s">
        <v>2919</v>
      </c>
      <c r="G121" s="140" t="s">
        <v>1557</v>
      </c>
      <c r="H121" s="141">
        <v>1</v>
      </c>
      <c r="I121" s="142"/>
      <c r="J121" s="143">
        <f t="shared" si="0"/>
        <v>0</v>
      </c>
      <c r="K121" s="144"/>
      <c r="L121" s="31"/>
      <c r="M121" s="145" t="s">
        <v>1</v>
      </c>
      <c r="N121" s="146" t="s">
        <v>37</v>
      </c>
      <c r="P121" s="147">
        <f t="shared" si="1"/>
        <v>0</v>
      </c>
      <c r="Q121" s="147">
        <v>0</v>
      </c>
      <c r="R121" s="147">
        <f t="shared" si="2"/>
        <v>0</v>
      </c>
      <c r="S121" s="147">
        <v>0</v>
      </c>
      <c r="T121" s="148">
        <f t="shared" si="3"/>
        <v>0</v>
      </c>
      <c r="AR121" s="149" t="s">
        <v>201</v>
      </c>
      <c r="AT121" s="149" t="s">
        <v>197</v>
      </c>
      <c r="AU121" s="149" t="s">
        <v>79</v>
      </c>
      <c r="AY121" s="16" t="s">
        <v>195</v>
      </c>
      <c r="BE121" s="150">
        <f t="shared" si="4"/>
        <v>0</v>
      </c>
      <c r="BF121" s="150">
        <f t="shared" si="5"/>
        <v>0</v>
      </c>
      <c r="BG121" s="150">
        <f t="shared" si="6"/>
        <v>0</v>
      </c>
      <c r="BH121" s="150">
        <f t="shared" si="7"/>
        <v>0</v>
      </c>
      <c r="BI121" s="150">
        <f t="shared" si="8"/>
        <v>0</v>
      </c>
      <c r="BJ121" s="16" t="s">
        <v>79</v>
      </c>
      <c r="BK121" s="150">
        <f t="shared" si="9"/>
        <v>0</v>
      </c>
      <c r="BL121" s="16" t="s">
        <v>201</v>
      </c>
      <c r="BM121" s="149" t="s">
        <v>2920</v>
      </c>
    </row>
    <row r="122" spans="2:65" s="1" customFormat="1" ht="16.5" customHeight="1">
      <c r="B122" s="136"/>
      <c r="C122" s="137" t="s">
        <v>201</v>
      </c>
      <c r="D122" s="137" t="s">
        <v>197</v>
      </c>
      <c r="E122" s="138" t="s">
        <v>2921</v>
      </c>
      <c r="F122" s="139" t="s">
        <v>2922</v>
      </c>
      <c r="G122" s="140" t="s">
        <v>1557</v>
      </c>
      <c r="H122" s="141">
        <v>1</v>
      </c>
      <c r="I122" s="142"/>
      <c r="J122" s="143">
        <f t="shared" si="0"/>
        <v>0</v>
      </c>
      <c r="K122" s="144"/>
      <c r="L122" s="31"/>
      <c r="M122" s="145" t="s">
        <v>1</v>
      </c>
      <c r="N122" s="146" t="s">
        <v>37</v>
      </c>
      <c r="P122" s="147">
        <f t="shared" si="1"/>
        <v>0</v>
      </c>
      <c r="Q122" s="147">
        <v>0</v>
      </c>
      <c r="R122" s="147">
        <f t="shared" si="2"/>
        <v>0</v>
      </c>
      <c r="S122" s="147">
        <v>0</v>
      </c>
      <c r="T122" s="148">
        <f t="shared" si="3"/>
        <v>0</v>
      </c>
      <c r="AR122" s="149" t="s">
        <v>201</v>
      </c>
      <c r="AT122" s="149" t="s">
        <v>197</v>
      </c>
      <c r="AU122" s="149" t="s">
        <v>79</v>
      </c>
      <c r="AY122" s="16" t="s">
        <v>195</v>
      </c>
      <c r="BE122" s="150">
        <f t="shared" si="4"/>
        <v>0</v>
      </c>
      <c r="BF122" s="150">
        <f t="shared" si="5"/>
        <v>0</v>
      </c>
      <c r="BG122" s="150">
        <f t="shared" si="6"/>
        <v>0</v>
      </c>
      <c r="BH122" s="150">
        <f t="shared" si="7"/>
        <v>0</v>
      </c>
      <c r="BI122" s="150">
        <f t="shared" si="8"/>
        <v>0</v>
      </c>
      <c r="BJ122" s="16" t="s">
        <v>79</v>
      </c>
      <c r="BK122" s="150">
        <f t="shared" si="9"/>
        <v>0</v>
      </c>
      <c r="BL122" s="16" t="s">
        <v>201</v>
      </c>
      <c r="BM122" s="149" t="s">
        <v>2923</v>
      </c>
    </row>
    <row r="123" spans="2:65" s="1" customFormat="1" ht="16.5" customHeight="1">
      <c r="B123" s="136"/>
      <c r="C123" s="137" t="s">
        <v>220</v>
      </c>
      <c r="D123" s="137" t="s">
        <v>197</v>
      </c>
      <c r="E123" s="138" t="s">
        <v>2924</v>
      </c>
      <c r="F123" s="139" t="s">
        <v>2925</v>
      </c>
      <c r="G123" s="140" t="s">
        <v>1557</v>
      </c>
      <c r="H123" s="141">
        <v>1</v>
      </c>
      <c r="I123" s="142"/>
      <c r="J123" s="143">
        <f t="shared" si="0"/>
        <v>0</v>
      </c>
      <c r="K123" s="144"/>
      <c r="L123" s="31"/>
      <c r="M123" s="145" t="s">
        <v>1</v>
      </c>
      <c r="N123" s="146" t="s">
        <v>37</v>
      </c>
      <c r="P123" s="147">
        <f t="shared" si="1"/>
        <v>0</v>
      </c>
      <c r="Q123" s="147">
        <v>0</v>
      </c>
      <c r="R123" s="147">
        <f t="shared" si="2"/>
        <v>0</v>
      </c>
      <c r="S123" s="147">
        <v>0</v>
      </c>
      <c r="T123" s="148">
        <f t="shared" si="3"/>
        <v>0</v>
      </c>
      <c r="AR123" s="149" t="s">
        <v>201</v>
      </c>
      <c r="AT123" s="149" t="s">
        <v>197</v>
      </c>
      <c r="AU123" s="149" t="s">
        <v>79</v>
      </c>
      <c r="AY123" s="16" t="s">
        <v>195</v>
      </c>
      <c r="BE123" s="150">
        <f t="shared" si="4"/>
        <v>0</v>
      </c>
      <c r="BF123" s="150">
        <f t="shared" si="5"/>
        <v>0</v>
      </c>
      <c r="BG123" s="150">
        <f t="shared" si="6"/>
        <v>0</v>
      </c>
      <c r="BH123" s="150">
        <f t="shared" si="7"/>
        <v>0</v>
      </c>
      <c r="BI123" s="150">
        <f t="shared" si="8"/>
        <v>0</v>
      </c>
      <c r="BJ123" s="16" t="s">
        <v>79</v>
      </c>
      <c r="BK123" s="150">
        <f t="shared" si="9"/>
        <v>0</v>
      </c>
      <c r="BL123" s="16" t="s">
        <v>201</v>
      </c>
      <c r="BM123" s="149" t="s">
        <v>2926</v>
      </c>
    </row>
    <row r="124" spans="2:65" s="1" customFormat="1" ht="24.2" customHeight="1">
      <c r="B124" s="136"/>
      <c r="C124" s="137" t="s">
        <v>228</v>
      </c>
      <c r="D124" s="137" t="s">
        <v>197</v>
      </c>
      <c r="E124" s="138" t="s">
        <v>2927</v>
      </c>
      <c r="F124" s="139" t="s">
        <v>2928</v>
      </c>
      <c r="G124" s="140" t="s">
        <v>1557</v>
      </c>
      <c r="H124" s="141">
        <v>1</v>
      </c>
      <c r="I124" s="142"/>
      <c r="J124" s="143">
        <f t="shared" si="0"/>
        <v>0</v>
      </c>
      <c r="K124" s="144"/>
      <c r="L124" s="31"/>
      <c r="M124" s="145" t="s">
        <v>1</v>
      </c>
      <c r="N124" s="146" t="s">
        <v>37</v>
      </c>
      <c r="P124" s="147">
        <f t="shared" si="1"/>
        <v>0</v>
      </c>
      <c r="Q124" s="147">
        <v>0</v>
      </c>
      <c r="R124" s="147">
        <f t="shared" si="2"/>
        <v>0</v>
      </c>
      <c r="S124" s="147">
        <v>0</v>
      </c>
      <c r="T124" s="148">
        <f t="shared" si="3"/>
        <v>0</v>
      </c>
      <c r="AR124" s="149" t="s">
        <v>201</v>
      </c>
      <c r="AT124" s="149" t="s">
        <v>197</v>
      </c>
      <c r="AU124" s="149" t="s">
        <v>79</v>
      </c>
      <c r="AY124" s="16" t="s">
        <v>195</v>
      </c>
      <c r="BE124" s="150">
        <f t="shared" si="4"/>
        <v>0</v>
      </c>
      <c r="BF124" s="150">
        <f t="shared" si="5"/>
        <v>0</v>
      </c>
      <c r="BG124" s="150">
        <f t="shared" si="6"/>
        <v>0</v>
      </c>
      <c r="BH124" s="150">
        <f t="shared" si="7"/>
        <v>0</v>
      </c>
      <c r="BI124" s="150">
        <f t="shared" si="8"/>
        <v>0</v>
      </c>
      <c r="BJ124" s="16" t="s">
        <v>79</v>
      </c>
      <c r="BK124" s="150">
        <f t="shared" si="9"/>
        <v>0</v>
      </c>
      <c r="BL124" s="16" t="s">
        <v>201</v>
      </c>
      <c r="BM124" s="149" t="s">
        <v>2929</v>
      </c>
    </row>
    <row r="125" spans="2:65" s="1" customFormat="1" ht="16.5" customHeight="1">
      <c r="B125" s="136"/>
      <c r="C125" s="137" t="s">
        <v>237</v>
      </c>
      <c r="D125" s="137" t="s">
        <v>197</v>
      </c>
      <c r="E125" s="138" t="s">
        <v>2930</v>
      </c>
      <c r="F125" s="139" t="s">
        <v>2931</v>
      </c>
      <c r="G125" s="140" t="s">
        <v>1557</v>
      </c>
      <c r="H125" s="141">
        <v>1</v>
      </c>
      <c r="I125" s="142"/>
      <c r="J125" s="143">
        <f t="shared" si="0"/>
        <v>0</v>
      </c>
      <c r="K125" s="144"/>
      <c r="L125" s="31"/>
      <c r="M125" s="145" t="s">
        <v>1</v>
      </c>
      <c r="N125" s="146" t="s">
        <v>37</v>
      </c>
      <c r="P125" s="147">
        <f t="shared" si="1"/>
        <v>0</v>
      </c>
      <c r="Q125" s="147">
        <v>0</v>
      </c>
      <c r="R125" s="147">
        <f t="shared" si="2"/>
        <v>0</v>
      </c>
      <c r="S125" s="147">
        <v>0</v>
      </c>
      <c r="T125" s="148">
        <f t="shared" si="3"/>
        <v>0</v>
      </c>
      <c r="AR125" s="149" t="s">
        <v>201</v>
      </c>
      <c r="AT125" s="149" t="s">
        <v>197</v>
      </c>
      <c r="AU125" s="149" t="s">
        <v>79</v>
      </c>
      <c r="AY125" s="16" t="s">
        <v>195</v>
      </c>
      <c r="BE125" s="150">
        <f t="shared" si="4"/>
        <v>0</v>
      </c>
      <c r="BF125" s="150">
        <f t="shared" si="5"/>
        <v>0</v>
      </c>
      <c r="BG125" s="150">
        <f t="shared" si="6"/>
        <v>0</v>
      </c>
      <c r="BH125" s="150">
        <f t="shared" si="7"/>
        <v>0</v>
      </c>
      <c r="BI125" s="150">
        <f t="shared" si="8"/>
        <v>0</v>
      </c>
      <c r="BJ125" s="16" t="s">
        <v>79</v>
      </c>
      <c r="BK125" s="150">
        <f t="shared" si="9"/>
        <v>0</v>
      </c>
      <c r="BL125" s="16" t="s">
        <v>201</v>
      </c>
      <c r="BM125" s="149" t="s">
        <v>2932</v>
      </c>
    </row>
    <row r="126" spans="2:65" s="1" customFormat="1" ht="16.5" customHeight="1">
      <c r="B126" s="136"/>
      <c r="C126" s="137" t="s">
        <v>233</v>
      </c>
      <c r="D126" s="137" t="s">
        <v>197</v>
      </c>
      <c r="E126" s="138" t="s">
        <v>2933</v>
      </c>
      <c r="F126" s="139" t="s">
        <v>2934</v>
      </c>
      <c r="G126" s="140" t="s">
        <v>1557</v>
      </c>
      <c r="H126" s="141">
        <v>1</v>
      </c>
      <c r="I126" s="142"/>
      <c r="J126" s="143">
        <f t="shared" si="0"/>
        <v>0</v>
      </c>
      <c r="K126" s="144"/>
      <c r="L126" s="31"/>
      <c r="M126" s="145" t="s">
        <v>1</v>
      </c>
      <c r="N126" s="146" t="s">
        <v>37</v>
      </c>
      <c r="P126" s="147">
        <f t="shared" si="1"/>
        <v>0</v>
      </c>
      <c r="Q126" s="147">
        <v>0</v>
      </c>
      <c r="R126" s="147">
        <f t="shared" si="2"/>
        <v>0</v>
      </c>
      <c r="S126" s="147">
        <v>0</v>
      </c>
      <c r="T126" s="148">
        <f t="shared" si="3"/>
        <v>0</v>
      </c>
      <c r="AR126" s="149" t="s">
        <v>201</v>
      </c>
      <c r="AT126" s="149" t="s">
        <v>197</v>
      </c>
      <c r="AU126" s="149" t="s">
        <v>79</v>
      </c>
      <c r="AY126" s="16" t="s">
        <v>195</v>
      </c>
      <c r="BE126" s="150">
        <f t="shared" si="4"/>
        <v>0</v>
      </c>
      <c r="BF126" s="150">
        <f t="shared" si="5"/>
        <v>0</v>
      </c>
      <c r="BG126" s="150">
        <f t="shared" si="6"/>
        <v>0</v>
      </c>
      <c r="BH126" s="150">
        <f t="shared" si="7"/>
        <v>0</v>
      </c>
      <c r="BI126" s="150">
        <f t="shared" si="8"/>
        <v>0</v>
      </c>
      <c r="BJ126" s="16" t="s">
        <v>79</v>
      </c>
      <c r="BK126" s="150">
        <f t="shared" si="9"/>
        <v>0</v>
      </c>
      <c r="BL126" s="16" t="s">
        <v>201</v>
      </c>
      <c r="BM126" s="149" t="s">
        <v>2935</v>
      </c>
    </row>
    <row r="127" spans="2:65" s="1" customFormat="1" ht="16.5" customHeight="1">
      <c r="B127" s="136"/>
      <c r="C127" s="137" t="s">
        <v>252</v>
      </c>
      <c r="D127" s="137" t="s">
        <v>197</v>
      </c>
      <c r="E127" s="138" t="s">
        <v>2936</v>
      </c>
      <c r="F127" s="139" t="s">
        <v>2937</v>
      </c>
      <c r="G127" s="140" t="s">
        <v>1557</v>
      </c>
      <c r="H127" s="141">
        <v>1</v>
      </c>
      <c r="I127" s="142"/>
      <c r="J127" s="143">
        <f t="shared" si="0"/>
        <v>0</v>
      </c>
      <c r="K127" s="144"/>
      <c r="L127" s="31"/>
      <c r="M127" s="145" t="s">
        <v>1</v>
      </c>
      <c r="N127" s="146" t="s">
        <v>37</v>
      </c>
      <c r="P127" s="147">
        <f t="shared" si="1"/>
        <v>0</v>
      </c>
      <c r="Q127" s="147">
        <v>0</v>
      </c>
      <c r="R127" s="147">
        <f t="shared" si="2"/>
        <v>0</v>
      </c>
      <c r="S127" s="147">
        <v>0</v>
      </c>
      <c r="T127" s="148">
        <f t="shared" si="3"/>
        <v>0</v>
      </c>
      <c r="AR127" s="149" t="s">
        <v>201</v>
      </c>
      <c r="AT127" s="149" t="s">
        <v>197</v>
      </c>
      <c r="AU127" s="149" t="s">
        <v>79</v>
      </c>
      <c r="AY127" s="16" t="s">
        <v>195</v>
      </c>
      <c r="BE127" s="150">
        <f t="shared" si="4"/>
        <v>0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16" t="s">
        <v>79</v>
      </c>
      <c r="BK127" s="150">
        <f t="shared" si="9"/>
        <v>0</v>
      </c>
      <c r="BL127" s="16" t="s">
        <v>201</v>
      </c>
      <c r="BM127" s="149" t="s">
        <v>2938</v>
      </c>
    </row>
    <row r="128" spans="2:65" s="1" customFormat="1" ht="24.2" customHeight="1">
      <c r="B128" s="136"/>
      <c r="C128" s="137" t="s">
        <v>258</v>
      </c>
      <c r="D128" s="137" t="s">
        <v>197</v>
      </c>
      <c r="E128" s="138" t="s">
        <v>2939</v>
      </c>
      <c r="F128" s="139" t="s">
        <v>2940</v>
      </c>
      <c r="G128" s="140" t="s">
        <v>1557</v>
      </c>
      <c r="H128" s="141">
        <v>1</v>
      </c>
      <c r="I128" s="142"/>
      <c r="J128" s="143">
        <f t="shared" si="0"/>
        <v>0</v>
      </c>
      <c r="K128" s="144"/>
      <c r="L128" s="31"/>
      <c r="M128" s="145" t="s">
        <v>1</v>
      </c>
      <c r="N128" s="146" t="s">
        <v>37</v>
      </c>
      <c r="P128" s="147">
        <f t="shared" si="1"/>
        <v>0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AR128" s="149" t="s">
        <v>201</v>
      </c>
      <c r="AT128" s="149" t="s">
        <v>197</v>
      </c>
      <c r="AU128" s="149" t="s">
        <v>79</v>
      </c>
      <c r="AY128" s="16" t="s">
        <v>195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6" t="s">
        <v>79</v>
      </c>
      <c r="BK128" s="150">
        <f t="shared" si="9"/>
        <v>0</v>
      </c>
      <c r="BL128" s="16" t="s">
        <v>201</v>
      </c>
      <c r="BM128" s="149" t="s">
        <v>2941</v>
      </c>
    </row>
    <row r="129" spans="2:65" s="1" customFormat="1" ht="33" customHeight="1">
      <c r="B129" s="136"/>
      <c r="C129" s="137" t="s">
        <v>264</v>
      </c>
      <c r="D129" s="137" t="s">
        <v>197</v>
      </c>
      <c r="E129" s="138" t="s">
        <v>2942</v>
      </c>
      <c r="F129" s="139" t="s">
        <v>2943</v>
      </c>
      <c r="G129" s="140" t="s">
        <v>1557</v>
      </c>
      <c r="H129" s="141">
        <v>1</v>
      </c>
      <c r="I129" s="142"/>
      <c r="J129" s="143">
        <f t="shared" si="0"/>
        <v>0</v>
      </c>
      <c r="K129" s="144"/>
      <c r="L129" s="31"/>
      <c r="M129" s="187" t="s">
        <v>1</v>
      </c>
      <c r="N129" s="188" t="s">
        <v>37</v>
      </c>
      <c r="O129" s="189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AR129" s="149" t="s">
        <v>201</v>
      </c>
      <c r="AT129" s="149" t="s">
        <v>197</v>
      </c>
      <c r="AU129" s="149" t="s">
        <v>79</v>
      </c>
      <c r="AY129" s="16" t="s">
        <v>195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6" t="s">
        <v>79</v>
      </c>
      <c r="BK129" s="150">
        <f t="shared" si="9"/>
        <v>0</v>
      </c>
      <c r="BL129" s="16" t="s">
        <v>201</v>
      </c>
      <c r="BM129" s="149" t="s">
        <v>2944</v>
      </c>
    </row>
    <row r="130" spans="2:12" s="1" customFormat="1" ht="6.95" customHeight="1">
      <c r="B130" s="43"/>
      <c r="C130" s="44"/>
      <c r="D130" s="44"/>
      <c r="E130" s="44"/>
      <c r="F130" s="44"/>
      <c r="G130" s="44"/>
      <c r="H130" s="44"/>
      <c r="I130" s="44"/>
      <c r="J130" s="44"/>
      <c r="K130" s="44"/>
      <c r="L130" s="31"/>
    </row>
  </sheetData>
  <autoFilter ref="C116:K12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5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93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147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7" t="str">
        <f>'Rekapitulace stavby'!K6</f>
        <v>Kanalizace a ČOV v obci Rpety</v>
      </c>
      <c r="F7" s="238"/>
      <c r="G7" s="238"/>
      <c r="H7" s="238"/>
      <c r="L7" s="19"/>
    </row>
    <row r="8" spans="2:12" ht="12.75">
      <c r="B8" s="19"/>
      <c r="D8" s="26" t="s">
        <v>148</v>
      </c>
      <c r="L8" s="19"/>
    </row>
    <row r="9" spans="2:12" ht="16.5" customHeight="1">
      <c r="B9" s="19"/>
      <c r="E9" s="237" t="s">
        <v>149</v>
      </c>
      <c r="F9" s="200"/>
      <c r="G9" s="200"/>
      <c r="H9" s="200"/>
      <c r="L9" s="19"/>
    </row>
    <row r="10" spans="2:12" ht="12" customHeight="1">
      <c r="B10" s="19"/>
      <c r="D10" s="26" t="s">
        <v>150</v>
      </c>
      <c r="L10" s="19"/>
    </row>
    <row r="11" spans="2:12" s="1" customFormat="1" ht="16.5" customHeight="1">
      <c r="B11" s="31"/>
      <c r="E11" s="206" t="s">
        <v>151</v>
      </c>
      <c r="F11" s="239"/>
      <c r="G11" s="239"/>
      <c r="H11" s="239"/>
      <c r="L11" s="31"/>
    </row>
    <row r="12" spans="2:12" s="1" customFormat="1" ht="12" customHeight="1">
      <c r="B12" s="31"/>
      <c r="D12" s="26" t="s">
        <v>152</v>
      </c>
      <c r="L12" s="31"/>
    </row>
    <row r="13" spans="2:12" s="1" customFormat="1" ht="16.5" customHeight="1">
      <c r="B13" s="31"/>
      <c r="E13" s="233" t="s">
        <v>1033</v>
      </c>
      <c r="F13" s="239"/>
      <c r="G13" s="239"/>
      <c r="H13" s="239"/>
      <c r="L13" s="31"/>
    </row>
    <row r="14" spans="2:12" s="1" customFormat="1" ht="12">
      <c r="B14" s="31"/>
      <c r="L14" s="31"/>
    </row>
    <row r="15" spans="2:12" s="1" customFormat="1" ht="12" customHeight="1">
      <c r="B15" s="31"/>
      <c r="D15" s="26" t="s">
        <v>18</v>
      </c>
      <c r="F15" s="24" t="s">
        <v>1</v>
      </c>
      <c r="I15" s="26" t="s">
        <v>19</v>
      </c>
      <c r="J15" s="24" t="s">
        <v>1</v>
      </c>
      <c r="L15" s="31"/>
    </row>
    <row r="16" spans="2:12" s="1" customFormat="1" ht="12" customHeight="1">
      <c r="B16" s="31"/>
      <c r="D16" s="26" t="s">
        <v>20</v>
      </c>
      <c r="F16" s="24" t="s">
        <v>21</v>
      </c>
      <c r="I16" s="26" t="s">
        <v>22</v>
      </c>
      <c r="J16" s="51">
        <f>'Rekapitulace stavby'!AN8</f>
        <v>45110</v>
      </c>
      <c r="L16" s="31"/>
    </row>
    <row r="17" spans="2:12" s="1" customFormat="1" ht="10.9" customHeight="1">
      <c r="B17" s="31"/>
      <c r="L17" s="31"/>
    </row>
    <row r="18" spans="2:12" s="1" customFormat="1" ht="12" customHeight="1">
      <c r="B18" s="31"/>
      <c r="D18" s="26" t="s">
        <v>23</v>
      </c>
      <c r="I18" s="26" t="s">
        <v>24</v>
      </c>
      <c r="J18" s="24" t="str">
        <f>IF('Rekapitulace stavby'!AN10="","",'Rekapitulace stavby'!AN10)</f>
        <v/>
      </c>
      <c r="L18" s="31"/>
    </row>
    <row r="19" spans="2:12" s="1" customFormat="1" ht="18" customHeight="1">
      <c r="B19" s="31"/>
      <c r="E19" s="24" t="str">
        <f>IF('Rekapitulace stavby'!E11="","",'Rekapitulace stavby'!E11)</f>
        <v xml:space="preserve"> </v>
      </c>
      <c r="I19" s="26" t="s">
        <v>25</v>
      </c>
      <c r="J19" s="24" t="str">
        <f>IF('Rekapitulace stavby'!AN11="","",'Rekapitulace stavby'!AN11)</f>
        <v/>
      </c>
      <c r="L19" s="31"/>
    </row>
    <row r="20" spans="2:12" s="1" customFormat="1" ht="6.95" customHeight="1">
      <c r="B20" s="31"/>
      <c r="L20" s="31"/>
    </row>
    <row r="21" spans="2:12" s="1" customFormat="1" ht="12" customHeight="1">
      <c r="B21" s="31"/>
      <c r="D21" s="26" t="s">
        <v>26</v>
      </c>
      <c r="I21" s="26" t="s">
        <v>24</v>
      </c>
      <c r="J21" s="27" t="str">
        <f>'Rekapitulace stavby'!AN13</f>
        <v>Vyplň údaj</v>
      </c>
      <c r="L21" s="31"/>
    </row>
    <row r="22" spans="2:12" s="1" customFormat="1" ht="18" customHeight="1">
      <c r="B22" s="31"/>
      <c r="E22" s="240" t="str">
        <f>'Rekapitulace stavby'!E14</f>
        <v>Vyplň údaj</v>
      </c>
      <c r="F22" s="224"/>
      <c r="G22" s="224"/>
      <c r="H22" s="224"/>
      <c r="I22" s="26" t="s">
        <v>25</v>
      </c>
      <c r="J22" s="27" t="str">
        <f>'Rekapitulace stavby'!AN14</f>
        <v>Vyplň údaj</v>
      </c>
      <c r="L22" s="31"/>
    </row>
    <row r="23" spans="2:12" s="1" customFormat="1" ht="6.95" customHeight="1">
      <c r="B23" s="31"/>
      <c r="L23" s="31"/>
    </row>
    <row r="24" spans="2:12" s="1" customFormat="1" ht="12" customHeight="1">
      <c r="B24" s="31"/>
      <c r="D24" s="26" t="s">
        <v>28</v>
      </c>
      <c r="I24" s="26" t="s">
        <v>24</v>
      </c>
      <c r="J24" s="24" t="str">
        <f>IF('Rekapitulace stavby'!AN16="","",'Rekapitulace stavby'!AN16)</f>
        <v/>
      </c>
      <c r="L24" s="31"/>
    </row>
    <row r="25" spans="2:12" s="1" customFormat="1" ht="18" customHeight="1">
      <c r="B25" s="31"/>
      <c r="E25" s="24" t="str">
        <f>IF('Rekapitulace stavby'!E17="","",'Rekapitulace stavby'!E17)</f>
        <v xml:space="preserve"> </v>
      </c>
      <c r="I25" s="26" t="s">
        <v>25</v>
      </c>
      <c r="J25" s="24" t="str">
        <f>IF('Rekapitulace stavby'!AN17="","",'Rekapitulace stavby'!AN17)</f>
        <v/>
      </c>
      <c r="L25" s="31"/>
    </row>
    <row r="26" spans="2:12" s="1" customFormat="1" ht="6.95" customHeight="1">
      <c r="B26" s="31"/>
      <c r="L26" s="31"/>
    </row>
    <row r="27" spans="2:12" s="1" customFormat="1" ht="12" customHeight="1">
      <c r="B27" s="31"/>
      <c r="D27" s="26" t="s">
        <v>30</v>
      </c>
      <c r="I27" s="26" t="s">
        <v>24</v>
      </c>
      <c r="J27" s="24" t="str">
        <f>IF('Rekapitulace stavby'!AN19="","",'Rekapitulace stavby'!AN19)</f>
        <v/>
      </c>
      <c r="L27" s="31"/>
    </row>
    <row r="28" spans="2:12" s="1" customFormat="1" ht="18" customHeight="1">
      <c r="B28" s="31"/>
      <c r="E28" s="24" t="str">
        <f>IF('Rekapitulace stavby'!E20="","",'Rekapitulace stavby'!E20)</f>
        <v xml:space="preserve"> </v>
      </c>
      <c r="I28" s="26" t="s">
        <v>25</v>
      </c>
      <c r="J28" s="24" t="str">
        <f>IF('Rekapitulace stavby'!AN20="","",'Rekapitulace stavby'!AN20)</f>
        <v/>
      </c>
      <c r="L28" s="31"/>
    </row>
    <row r="29" spans="2:12" s="1" customFormat="1" ht="6.95" customHeight="1">
      <c r="B29" s="31"/>
      <c r="L29" s="31"/>
    </row>
    <row r="30" spans="2:12" s="1" customFormat="1" ht="12" customHeight="1">
      <c r="B30" s="31"/>
      <c r="D30" s="26" t="s">
        <v>31</v>
      </c>
      <c r="L30" s="31"/>
    </row>
    <row r="31" spans="2:12" s="7" customFormat="1" ht="16.5" customHeight="1">
      <c r="B31" s="93"/>
      <c r="E31" s="228" t="s">
        <v>1</v>
      </c>
      <c r="F31" s="228"/>
      <c r="G31" s="228"/>
      <c r="H31" s="228"/>
      <c r="L31" s="93"/>
    </row>
    <row r="32" spans="2:12" s="1" customFormat="1" ht="6.95" customHeight="1">
      <c r="B32" s="31"/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25.35" customHeight="1">
      <c r="B34" s="31"/>
      <c r="D34" s="94" t="s">
        <v>32</v>
      </c>
      <c r="J34" s="65">
        <f>ROUND(J128,2)</f>
        <v>0</v>
      </c>
      <c r="L34" s="31"/>
    </row>
    <row r="35" spans="2:12" s="1" customFormat="1" ht="6.95" customHeight="1">
      <c r="B35" s="31"/>
      <c r="D35" s="52"/>
      <c r="E35" s="52"/>
      <c r="F35" s="52"/>
      <c r="G35" s="52"/>
      <c r="H35" s="52"/>
      <c r="I35" s="52"/>
      <c r="J35" s="52"/>
      <c r="K35" s="52"/>
      <c r="L35" s="31"/>
    </row>
    <row r="36" spans="2:12" s="1" customFormat="1" ht="14.45" customHeight="1">
      <c r="B36" s="31"/>
      <c r="F36" s="34" t="s">
        <v>34</v>
      </c>
      <c r="I36" s="34" t="s">
        <v>33</v>
      </c>
      <c r="J36" s="34" t="s">
        <v>35</v>
      </c>
      <c r="L36" s="31"/>
    </row>
    <row r="37" spans="2:12" s="1" customFormat="1" ht="14.45" customHeight="1">
      <c r="B37" s="31"/>
      <c r="D37" s="54" t="s">
        <v>36</v>
      </c>
      <c r="E37" s="26" t="s">
        <v>37</v>
      </c>
      <c r="F37" s="84">
        <f>ROUND((SUM(BE128:BE158)),2)</f>
        <v>0</v>
      </c>
      <c r="I37" s="95">
        <v>0.21</v>
      </c>
      <c r="J37" s="84">
        <f>ROUND(((SUM(BE128:BE158))*I37),2)</f>
        <v>0</v>
      </c>
      <c r="L37" s="31"/>
    </row>
    <row r="38" spans="2:12" s="1" customFormat="1" ht="14.45" customHeight="1">
      <c r="B38" s="31"/>
      <c r="E38" s="26" t="s">
        <v>38</v>
      </c>
      <c r="F38" s="84">
        <f>ROUND((SUM(BF128:BF158)),2)</f>
        <v>0</v>
      </c>
      <c r="I38" s="95">
        <v>0.15</v>
      </c>
      <c r="J38" s="84">
        <f>ROUND(((SUM(BF128:BF158))*I38),2)</f>
        <v>0</v>
      </c>
      <c r="L38" s="31"/>
    </row>
    <row r="39" spans="2:12" s="1" customFormat="1" ht="14.45" customHeight="1" hidden="1">
      <c r="B39" s="31"/>
      <c r="E39" s="26" t="s">
        <v>39</v>
      </c>
      <c r="F39" s="84">
        <f>ROUND((SUM(BG128:BG158)),2)</f>
        <v>0</v>
      </c>
      <c r="I39" s="95">
        <v>0.21</v>
      </c>
      <c r="J39" s="84">
        <f>0</f>
        <v>0</v>
      </c>
      <c r="L39" s="31"/>
    </row>
    <row r="40" spans="2:12" s="1" customFormat="1" ht="14.45" customHeight="1" hidden="1">
      <c r="B40" s="31"/>
      <c r="E40" s="26" t="s">
        <v>40</v>
      </c>
      <c r="F40" s="84">
        <f>ROUND((SUM(BH128:BH158)),2)</f>
        <v>0</v>
      </c>
      <c r="I40" s="95">
        <v>0.15</v>
      </c>
      <c r="J40" s="84">
        <f>0</f>
        <v>0</v>
      </c>
      <c r="L40" s="31"/>
    </row>
    <row r="41" spans="2:12" s="1" customFormat="1" ht="14.45" customHeight="1" hidden="1">
      <c r="B41" s="31"/>
      <c r="E41" s="26" t="s">
        <v>41</v>
      </c>
      <c r="F41" s="84">
        <f>ROUND((SUM(BI128:BI158)),2)</f>
        <v>0</v>
      </c>
      <c r="I41" s="95">
        <v>0</v>
      </c>
      <c r="J41" s="84">
        <f>0</f>
        <v>0</v>
      </c>
      <c r="L41" s="31"/>
    </row>
    <row r="42" spans="2:12" s="1" customFormat="1" ht="6.95" customHeight="1">
      <c r="B42" s="31"/>
      <c r="L42" s="31"/>
    </row>
    <row r="43" spans="2:12" s="1" customFormat="1" ht="25.35" customHeight="1">
      <c r="B43" s="31"/>
      <c r="C43" s="96"/>
      <c r="D43" s="97" t="s">
        <v>42</v>
      </c>
      <c r="E43" s="56"/>
      <c r="F43" s="56"/>
      <c r="G43" s="98" t="s">
        <v>43</v>
      </c>
      <c r="H43" s="99" t="s">
        <v>44</v>
      </c>
      <c r="I43" s="56"/>
      <c r="J43" s="100">
        <f>SUM(J34:J41)</f>
        <v>0</v>
      </c>
      <c r="K43" s="101"/>
      <c r="L43" s="31"/>
    </row>
    <row r="44" spans="2:12" s="1" customFormat="1" ht="14.45" customHeight="1">
      <c r="B44" s="31"/>
      <c r="L44" s="31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47</v>
      </c>
      <c r="E61" s="33"/>
      <c r="F61" s="102" t="s">
        <v>48</v>
      </c>
      <c r="G61" s="42" t="s">
        <v>47</v>
      </c>
      <c r="H61" s="33"/>
      <c r="I61" s="33"/>
      <c r="J61" s="103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47</v>
      </c>
      <c r="E76" s="33"/>
      <c r="F76" s="102" t="s">
        <v>48</v>
      </c>
      <c r="G76" s="42" t="s">
        <v>47</v>
      </c>
      <c r="H76" s="33"/>
      <c r="I76" s="33"/>
      <c r="J76" s="103" t="s">
        <v>48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154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7" t="str">
        <f>E7</f>
        <v>Kanalizace a ČOV v obci Rpety</v>
      </c>
      <c r="F85" s="238"/>
      <c r="G85" s="238"/>
      <c r="H85" s="238"/>
      <c r="L85" s="31"/>
    </row>
    <row r="86" spans="2:12" ht="12" customHeight="1">
      <c r="B86" s="19"/>
      <c r="C86" s="26" t="s">
        <v>148</v>
      </c>
      <c r="L86" s="19"/>
    </row>
    <row r="87" spans="2:12" ht="16.5" customHeight="1">
      <c r="B87" s="19"/>
      <c r="E87" s="237" t="s">
        <v>149</v>
      </c>
      <c r="F87" s="200"/>
      <c r="G87" s="200"/>
      <c r="H87" s="200"/>
      <c r="L87" s="19"/>
    </row>
    <row r="88" spans="2:12" ht="12" customHeight="1">
      <c r="B88" s="19"/>
      <c r="C88" s="26" t="s">
        <v>150</v>
      </c>
      <c r="L88" s="19"/>
    </row>
    <row r="89" spans="2:12" s="1" customFormat="1" ht="16.5" customHeight="1">
      <c r="B89" s="31"/>
      <c r="E89" s="206" t="s">
        <v>151</v>
      </c>
      <c r="F89" s="239"/>
      <c r="G89" s="239"/>
      <c r="H89" s="239"/>
      <c r="L89" s="31"/>
    </row>
    <row r="90" spans="2:12" s="1" customFormat="1" ht="12" customHeight="1">
      <c r="B90" s="31"/>
      <c r="C90" s="26" t="s">
        <v>152</v>
      </c>
      <c r="L90" s="31"/>
    </row>
    <row r="91" spans="2:12" s="1" customFormat="1" ht="16.5" customHeight="1">
      <c r="B91" s="31"/>
      <c r="E91" s="233" t="str">
        <f>E13</f>
        <v>01.1.2 - SO 01.1.2 ZTI</v>
      </c>
      <c r="F91" s="239"/>
      <c r="G91" s="239"/>
      <c r="H91" s="239"/>
      <c r="L91" s="31"/>
    </row>
    <row r="92" spans="2:12" s="1" customFormat="1" ht="6.95" customHeight="1">
      <c r="B92" s="31"/>
      <c r="L92" s="31"/>
    </row>
    <row r="93" spans="2:12" s="1" customFormat="1" ht="12" customHeight="1">
      <c r="B93" s="31"/>
      <c r="C93" s="26" t="s">
        <v>20</v>
      </c>
      <c r="F93" s="24" t="str">
        <f>F16</f>
        <v xml:space="preserve"> </v>
      </c>
      <c r="I93" s="26" t="s">
        <v>22</v>
      </c>
      <c r="J93" s="51">
        <f>IF(J16="","",J16)</f>
        <v>45110</v>
      </c>
      <c r="L93" s="31"/>
    </row>
    <row r="94" spans="2:12" s="1" customFormat="1" ht="6.95" customHeight="1">
      <c r="B94" s="31"/>
      <c r="L94" s="31"/>
    </row>
    <row r="95" spans="2:12" s="1" customFormat="1" ht="15.2" customHeight="1">
      <c r="B95" s="31"/>
      <c r="C95" s="26" t="s">
        <v>23</v>
      </c>
      <c r="F95" s="24" t="str">
        <f>E19</f>
        <v xml:space="preserve"> </v>
      </c>
      <c r="I95" s="26" t="s">
        <v>28</v>
      </c>
      <c r="J95" s="29" t="str">
        <f>E25</f>
        <v xml:space="preserve"> </v>
      </c>
      <c r="L95" s="31"/>
    </row>
    <row r="96" spans="2:12" s="1" customFormat="1" ht="15.2" customHeight="1">
      <c r="B96" s="31"/>
      <c r="C96" s="26" t="s">
        <v>26</v>
      </c>
      <c r="F96" s="24" t="str">
        <f>IF(E22="","",E22)</f>
        <v>Vyplň údaj</v>
      </c>
      <c r="I96" s="26" t="s">
        <v>30</v>
      </c>
      <c r="J96" s="29" t="str">
        <f>E28</f>
        <v xml:space="preserve"> </v>
      </c>
      <c r="L96" s="31"/>
    </row>
    <row r="97" spans="2:12" s="1" customFormat="1" ht="10.35" customHeight="1">
      <c r="B97" s="31"/>
      <c r="L97" s="31"/>
    </row>
    <row r="98" spans="2:12" s="1" customFormat="1" ht="29.25" customHeight="1">
      <c r="B98" s="31"/>
      <c r="C98" s="104" t="s">
        <v>155</v>
      </c>
      <c r="D98" s="96"/>
      <c r="E98" s="96"/>
      <c r="F98" s="96"/>
      <c r="G98" s="96"/>
      <c r="H98" s="96"/>
      <c r="I98" s="96"/>
      <c r="J98" s="105" t="s">
        <v>156</v>
      </c>
      <c r="K98" s="96"/>
      <c r="L98" s="31"/>
    </row>
    <row r="99" spans="2:12" s="1" customFormat="1" ht="10.35" customHeight="1">
      <c r="B99" s="31"/>
      <c r="L99" s="31"/>
    </row>
    <row r="100" spans="2:47" s="1" customFormat="1" ht="22.9" customHeight="1">
      <c r="B100" s="31"/>
      <c r="C100" s="106" t="s">
        <v>157</v>
      </c>
      <c r="J100" s="65">
        <f>J128</f>
        <v>0</v>
      </c>
      <c r="L100" s="31"/>
      <c r="AU100" s="16" t="s">
        <v>158</v>
      </c>
    </row>
    <row r="101" spans="2:12" s="8" customFormat="1" ht="24.95" customHeight="1">
      <c r="B101" s="107"/>
      <c r="D101" s="108" t="s">
        <v>168</v>
      </c>
      <c r="E101" s="109"/>
      <c r="F101" s="109"/>
      <c r="G101" s="109"/>
      <c r="H101" s="109"/>
      <c r="I101" s="109"/>
      <c r="J101" s="110">
        <f>J129</f>
        <v>0</v>
      </c>
      <c r="L101" s="107"/>
    </row>
    <row r="102" spans="2:12" s="9" customFormat="1" ht="19.9" customHeight="1">
      <c r="B102" s="111"/>
      <c r="D102" s="112" t="s">
        <v>1034</v>
      </c>
      <c r="E102" s="113"/>
      <c r="F102" s="113"/>
      <c r="G102" s="113"/>
      <c r="H102" s="113"/>
      <c r="I102" s="113"/>
      <c r="J102" s="114">
        <f>J130</f>
        <v>0</v>
      </c>
      <c r="L102" s="111"/>
    </row>
    <row r="103" spans="2:12" s="9" customFormat="1" ht="19.9" customHeight="1">
      <c r="B103" s="111"/>
      <c r="D103" s="112" t="s">
        <v>1035</v>
      </c>
      <c r="E103" s="113"/>
      <c r="F103" s="113"/>
      <c r="G103" s="113"/>
      <c r="H103" s="113"/>
      <c r="I103" s="113"/>
      <c r="J103" s="114">
        <f>J139</f>
        <v>0</v>
      </c>
      <c r="L103" s="111"/>
    </row>
    <row r="104" spans="2:12" s="9" customFormat="1" ht="19.9" customHeight="1">
      <c r="B104" s="111"/>
      <c r="D104" s="112" t="s">
        <v>1036</v>
      </c>
      <c r="E104" s="113"/>
      <c r="F104" s="113"/>
      <c r="G104" s="113"/>
      <c r="H104" s="113"/>
      <c r="I104" s="113"/>
      <c r="J104" s="114">
        <f>J152</f>
        <v>0</v>
      </c>
      <c r="L104" s="111"/>
    </row>
    <row r="105" spans="2:12" s="1" customFormat="1" ht="21.75" customHeight="1">
      <c r="B105" s="31"/>
      <c r="L105" s="31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1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1"/>
    </row>
    <row r="111" spans="2:12" s="1" customFormat="1" ht="24.95" customHeight="1">
      <c r="B111" s="31"/>
      <c r="C111" s="20" t="s">
        <v>180</v>
      </c>
      <c r="L111" s="31"/>
    </row>
    <row r="112" spans="2:12" s="1" customFormat="1" ht="6.95" customHeight="1">
      <c r="B112" s="31"/>
      <c r="L112" s="31"/>
    </row>
    <row r="113" spans="2:12" s="1" customFormat="1" ht="12" customHeight="1">
      <c r="B113" s="31"/>
      <c r="C113" s="26" t="s">
        <v>16</v>
      </c>
      <c r="L113" s="31"/>
    </row>
    <row r="114" spans="2:12" s="1" customFormat="1" ht="16.5" customHeight="1">
      <c r="B114" s="31"/>
      <c r="E114" s="237" t="str">
        <f>E7</f>
        <v>Kanalizace a ČOV v obci Rpety</v>
      </c>
      <c r="F114" s="238"/>
      <c r="G114" s="238"/>
      <c r="H114" s="238"/>
      <c r="L114" s="31"/>
    </row>
    <row r="115" spans="2:12" ht="12" customHeight="1">
      <c r="B115" s="19"/>
      <c r="C115" s="26" t="s">
        <v>148</v>
      </c>
      <c r="L115" s="19"/>
    </row>
    <row r="116" spans="2:12" ht="16.5" customHeight="1">
      <c r="B116" s="19"/>
      <c r="E116" s="237" t="s">
        <v>149</v>
      </c>
      <c r="F116" s="200"/>
      <c r="G116" s="200"/>
      <c r="H116" s="200"/>
      <c r="L116" s="19"/>
    </row>
    <row r="117" spans="2:12" ht="12" customHeight="1">
      <c r="B117" s="19"/>
      <c r="C117" s="26" t="s">
        <v>150</v>
      </c>
      <c r="L117" s="19"/>
    </row>
    <row r="118" spans="2:12" s="1" customFormat="1" ht="16.5" customHeight="1">
      <c r="B118" s="31"/>
      <c r="E118" s="206" t="s">
        <v>151</v>
      </c>
      <c r="F118" s="239"/>
      <c r="G118" s="239"/>
      <c r="H118" s="239"/>
      <c r="L118" s="31"/>
    </row>
    <row r="119" spans="2:12" s="1" customFormat="1" ht="12" customHeight="1">
      <c r="B119" s="31"/>
      <c r="C119" s="26" t="s">
        <v>152</v>
      </c>
      <c r="L119" s="31"/>
    </row>
    <row r="120" spans="2:12" s="1" customFormat="1" ht="16.5" customHeight="1">
      <c r="B120" s="31"/>
      <c r="E120" s="233" t="str">
        <f>E13</f>
        <v>01.1.2 - SO 01.1.2 ZTI</v>
      </c>
      <c r="F120" s="239"/>
      <c r="G120" s="239"/>
      <c r="H120" s="239"/>
      <c r="L120" s="31"/>
    </row>
    <row r="121" spans="2:12" s="1" customFormat="1" ht="6.95" customHeight="1">
      <c r="B121" s="31"/>
      <c r="L121" s="31"/>
    </row>
    <row r="122" spans="2:12" s="1" customFormat="1" ht="12" customHeight="1">
      <c r="B122" s="31"/>
      <c r="C122" s="26" t="s">
        <v>20</v>
      </c>
      <c r="F122" s="24" t="str">
        <f>F16</f>
        <v xml:space="preserve"> </v>
      </c>
      <c r="I122" s="26" t="s">
        <v>22</v>
      </c>
      <c r="J122" s="51">
        <f>IF(J16="","",J16)</f>
        <v>45110</v>
      </c>
      <c r="L122" s="31"/>
    </row>
    <row r="123" spans="2:12" s="1" customFormat="1" ht="6.95" customHeight="1">
      <c r="B123" s="31"/>
      <c r="L123" s="31"/>
    </row>
    <row r="124" spans="2:12" s="1" customFormat="1" ht="15.2" customHeight="1">
      <c r="B124" s="31"/>
      <c r="C124" s="26" t="s">
        <v>23</v>
      </c>
      <c r="F124" s="24" t="str">
        <f>E19</f>
        <v xml:space="preserve"> </v>
      </c>
      <c r="I124" s="26" t="s">
        <v>28</v>
      </c>
      <c r="J124" s="29" t="str">
        <f>E25</f>
        <v xml:space="preserve"> </v>
      </c>
      <c r="L124" s="31"/>
    </row>
    <row r="125" spans="2:12" s="1" customFormat="1" ht="15.2" customHeight="1">
      <c r="B125" s="31"/>
      <c r="C125" s="26" t="s">
        <v>26</v>
      </c>
      <c r="F125" s="24" t="str">
        <f>IF(E22="","",E22)</f>
        <v>Vyplň údaj</v>
      </c>
      <c r="I125" s="26" t="s">
        <v>30</v>
      </c>
      <c r="J125" s="29" t="str">
        <f>E28</f>
        <v xml:space="preserve"> </v>
      </c>
      <c r="L125" s="31"/>
    </row>
    <row r="126" spans="2:12" s="1" customFormat="1" ht="10.35" customHeight="1">
      <c r="B126" s="31"/>
      <c r="L126" s="31"/>
    </row>
    <row r="127" spans="2:20" s="10" customFormat="1" ht="29.25" customHeight="1">
      <c r="B127" s="115"/>
      <c r="C127" s="116" t="s">
        <v>181</v>
      </c>
      <c r="D127" s="117" t="s">
        <v>57</v>
      </c>
      <c r="E127" s="117" t="s">
        <v>53</v>
      </c>
      <c r="F127" s="117" t="s">
        <v>54</v>
      </c>
      <c r="G127" s="117" t="s">
        <v>182</v>
      </c>
      <c r="H127" s="117" t="s">
        <v>183</v>
      </c>
      <c r="I127" s="117" t="s">
        <v>184</v>
      </c>
      <c r="J127" s="118" t="s">
        <v>156</v>
      </c>
      <c r="K127" s="119" t="s">
        <v>185</v>
      </c>
      <c r="L127" s="115"/>
      <c r="M127" s="58" t="s">
        <v>1</v>
      </c>
      <c r="N127" s="59" t="s">
        <v>36</v>
      </c>
      <c r="O127" s="59" t="s">
        <v>186</v>
      </c>
      <c r="P127" s="59" t="s">
        <v>187</v>
      </c>
      <c r="Q127" s="59" t="s">
        <v>188</v>
      </c>
      <c r="R127" s="59" t="s">
        <v>189</v>
      </c>
      <c r="S127" s="59" t="s">
        <v>190</v>
      </c>
      <c r="T127" s="60" t="s">
        <v>191</v>
      </c>
    </row>
    <row r="128" spans="2:63" s="1" customFormat="1" ht="22.9" customHeight="1">
      <c r="B128" s="31"/>
      <c r="C128" s="63" t="s">
        <v>192</v>
      </c>
      <c r="J128" s="120">
        <f>BK128</f>
        <v>0</v>
      </c>
      <c r="L128" s="31"/>
      <c r="M128" s="61"/>
      <c r="N128" s="52"/>
      <c r="O128" s="52"/>
      <c r="P128" s="121">
        <f>P129</f>
        <v>0</v>
      </c>
      <c r="Q128" s="52"/>
      <c r="R128" s="121">
        <f>R129</f>
        <v>0.35891900000000004</v>
      </c>
      <c r="S128" s="52"/>
      <c r="T128" s="122">
        <f>T129</f>
        <v>0</v>
      </c>
      <c r="AT128" s="16" t="s">
        <v>71</v>
      </c>
      <c r="AU128" s="16" t="s">
        <v>158</v>
      </c>
      <c r="BK128" s="123">
        <f>BK129</f>
        <v>0</v>
      </c>
    </row>
    <row r="129" spans="2:63" s="11" customFormat="1" ht="25.9" customHeight="1">
      <c r="B129" s="124"/>
      <c r="D129" s="125" t="s">
        <v>71</v>
      </c>
      <c r="E129" s="126" t="s">
        <v>576</v>
      </c>
      <c r="F129" s="126" t="s">
        <v>577</v>
      </c>
      <c r="I129" s="127"/>
      <c r="J129" s="128">
        <f>BK129</f>
        <v>0</v>
      </c>
      <c r="L129" s="124"/>
      <c r="M129" s="129"/>
      <c r="P129" s="130">
        <f>P130+P139+P152</f>
        <v>0</v>
      </c>
      <c r="R129" s="130">
        <f>R130+R139+R152</f>
        <v>0.35891900000000004</v>
      </c>
      <c r="T129" s="131">
        <f>T130+T139+T152</f>
        <v>0</v>
      </c>
      <c r="AR129" s="125" t="s">
        <v>81</v>
      </c>
      <c r="AT129" s="132" t="s">
        <v>71</v>
      </c>
      <c r="AU129" s="132" t="s">
        <v>72</v>
      </c>
      <c r="AY129" s="125" t="s">
        <v>195</v>
      </c>
      <c r="BK129" s="133">
        <f>BK130+BK139+BK152</f>
        <v>0</v>
      </c>
    </row>
    <row r="130" spans="2:63" s="11" customFormat="1" ht="22.9" customHeight="1">
      <c r="B130" s="124"/>
      <c r="D130" s="125" t="s">
        <v>71</v>
      </c>
      <c r="E130" s="134" t="s">
        <v>1037</v>
      </c>
      <c r="F130" s="134" t="s">
        <v>1038</v>
      </c>
      <c r="I130" s="127"/>
      <c r="J130" s="135">
        <f>BK130</f>
        <v>0</v>
      </c>
      <c r="L130" s="124"/>
      <c r="M130" s="129"/>
      <c r="P130" s="130">
        <f>SUM(P131:P138)</f>
        <v>0</v>
      </c>
      <c r="R130" s="130">
        <f>SUM(R131:R138)</f>
        <v>0.285855</v>
      </c>
      <c r="T130" s="131">
        <f>SUM(T131:T138)</f>
        <v>0</v>
      </c>
      <c r="AR130" s="125" t="s">
        <v>81</v>
      </c>
      <c r="AT130" s="132" t="s">
        <v>71</v>
      </c>
      <c r="AU130" s="132" t="s">
        <v>79</v>
      </c>
      <c r="AY130" s="125" t="s">
        <v>195</v>
      </c>
      <c r="BK130" s="133">
        <f>SUM(BK131:BK138)</f>
        <v>0</v>
      </c>
    </row>
    <row r="131" spans="2:65" s="1" customFormat="1" ht="21.75" customHeight="1">
      <c r="B131" s="136"/>
      <c r="C131" s="137" t="s">
        <v>79</v>
      </c>
      <c r="D131" s="137" t="s">
        <v>197</v>
      </c>
      <c r="E131" s="138" t="s">
        <v>1039</v>
      </c>
      <c r="F131" s="139" t="s">
        <v>1040</v>
      </c>
      <c r="G131" s="140" t="s">
        <v>223</v>
      </c>
      <c r="H131" s="141">
        <v>36.5</v>
      </c>
      <c r="I131" s="142"/>
      <c r="J131" s="143">
        <f aca="true" t="shared" si="0" ref="J131:J138">ROUND(I131*H131,2)</f>
        <v>0</v>
      </c>
      <c r="K131" s="144"/>
      <c r="L131" s="31"/>
      <c r="M131" s="145" t="s">
        <v>1</v>
      </c>
      <c r="N131" s="146" t="s">
        <v>37</v>
      </c>
      <c r="P131" s="147">
        <f aca="true" t="shared" si="1" ref="P131:P138">O131*H131</f>
        <v>0</v>
      </c>
      <c r="Q131" s="147">
        <v>0.00744</v>
      </c>
      <c r="R131" s="147">
        <f aca="true" t="shared" si="2" ref="R131:R138">Q131*H131</f>
        <v>0.27156</v>
      </c>
      <c r="S131" s="147">
        <v>0</v>
      </c>
      <c r="T131" s="148">
        <f aca="true" t="shared" si="3" ref="T131:T138">S131*H131</f>
        <v>0</v>
      </c>
      <c r="AR131" s="149" t="s">
        <v>291</v>
      </c>
      <c r="AT131" s="149" t="s">
        <v>197</v>
      </c>
      <c r="AU131" s="149" t="s">
        <v>81</v>
      </c>
      <c r="AY131" s="16" t="s">
        <v>195</v>
      </c>
      <c r="BE131" s="150">
        <f aca="true" t="shared" si="4" ref="BE131:BE138">IF(N131="základní",J131,0)</f>
        <v>0</v>
      </c>
      <c r="BF131" s="150">
        <f aca="true" t="shared" si="5" ref="BF131:BF138">IF(N131="snížená",J131,0)</f>
        <v>0</v>
      </c>
      <c r="BG131" s="150">
        <f aca="true" t="shared" si="6" ref="BG131:BG138">IF(N131="zákl. přenesená",J131,0)</f>
        <v>0</v>
      </c>
      <c r="BH131" s="150">
        <f aca="true" t="shared" si="7" ref="BH131:BH138">IF(N131="sníž. přenesená",J131,0)</f>
        <v>0</v>
      </c>
      <c r="BI131" s="150">
        <f aca="true" t="shared" si="8" ref="BI131:BI138">IF(N131="nulová",J131,0)</f>
        <v>0</v>
      </c>
      <c r="BJ131" s="16" t="s">
        <v>79</v>
      </c>
      <c r="BK131" s="150">
        <f aca="true" t="shared" si="9" ref="BK131:BK138">ROUND(I131*H131,2)</f>
        <v>0</v>
      </c>
      <c r="BL131" s="16" t="s">
        <v>291</v>
      </c>
      <c r="BM131" s="149" t="s">
        <v>1041</v>
      </c>
    </row>
    <row r="132" spans="2:65" s="1" customFormat="1" ht="16.5" customHeight="1">
      <c r="B132" s="136"/>
      <c r="C132" s="137" t="s">
        <v>81</v>
      </c>
      <c r="D132" s="137" t="s">
        <v>197</v>
      </c>
      <c r="E132" s="138" t="s">
        <v>1042</v>
      </c>
      <c r="F132" s="139" t="s">
        <v>1043</v>
      </c>
      <c r="G132" s="140" t="s">
        <v>223</v>
      </c>
      <c r="H132" s="141">
        <v>3</v>
      </c>
      <c r="I132" s="142"/>
      <c r="J132" s="143">
        <f t="shared" si="0"/>
        <v>0</v>
      </c>
      <c r="K132" s="144"/>
      <c r="L132" s="31"/>
      <c r="M132" s="145" t="s">
        <v>1</v>
      </c>
      <c r="N132" s="146" t="s">
        <v>37</v>
      </c>
      <c r="P132" s="147">
        <f t="shared" si="1"/>
        <v>0</v>
      </c>
      <c r="Q132" s="147">
        <v>0.00047</v>
      </c>
      <c r="R132" s="147">
        <f t="shared" si="2"/>
        <v>0.00141</v>
      </c>
      <c r="S132" s="147">
        <v>0</v>
      </c>
      <c r="T132" s="148">
        <f t="shared" si="3"/>
        <v>0</v>
      </c>
      <c r="AR132" s="149" t="s">
        <v>291</v>
      </c>
      <c r="AT132" s="149" t="s">
        <v>197</v>
      </c>
      <c r="AU132" s="149" t="s">
        <v>81</v>
      </c>
      <c r="AY132" s="16" t="s">
        <v>195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6" t="s">
        <v>79</v>
      </c>
      <c r="BK132" s="150">
        <f t="shared" si="9"/>
        <v>0</v>
      </c>
      <c r="BL132" s="16" t="s">
        <v>291</v>
      </c>
      <c r="BM132" s="149" t="s">
        <v>1044</v>
      </c>
    </row>
    <row r="133" spans="2:65" s="1" customFormat="1" ht="16.5" customHeight="1">
      <c r="B133" s="136"/>
      <c r="C133" s="137" t="s">
        <v>89</v>
      </c>
      <c r="D133" s="137" t="s">
        <v>197</v>
      </c>
      <c r="E133" s="138" t="s">
        <v>1045</v>
      </c>
      <c r="F133" s="139" t="s">
        <v>1046</v>
      </c>
      <c r="G133" s="140" t="s">
        <v>223</v>
      </c>
      <c r="H133" s="141">
        <v>0.5</v>
      </c>
      <c r="I133" s="142"/>
      <c r="J133" s="143">
        <f t="shared" si="0"/>
        <v>0</v>
      </c>
      <c r="K133" s="144"/>
      <c r="L133" s="31"/>
      <c r="M133" s="145" t="s">
        <v>1</v>
      </c>
      <c r="N133" s="146" t="s">
        <v>37</v>
      </c>
      <c r="P133" s="147">
        <f t="shared" si="1"/>
        <v>0</v>
      </c>
      <c r="Q133" s="147">
        <v>0.00157</v>
      </c>
      <c r="R133" s="147">
        <f t="shared" si="2"/>
        <v>0.000785</v>
      </c>
      <c r="S133" s="147">
        <v>0</v>
      </c>
      <c r="T133" s="148">
        <f t="shared" si="3"/>
        <v>0</v>
      </c>
      <c r="AR133" s="149" t="s">
        <v>291</v>
      </c>
      <c r="AT133" s="149" t="s">
        <v>197</v>
      </c>
      <c r="AU133" s="149" t="s">
        <v>81</v>
      </c>
      <c r="AY133" s="16" t="s">
        <v>195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6" t="s">
        <v>79</v>
      </c>
      <c r="BK133" s="150">
        <f t="shared" si="9"/>
        <v>0</v>
      </c>
      <c r="BL133" s="16" t="s">
        <v>291</v>
      </c>
      <c r="BM133" s="149" t="s">
        <v>1047</v>
      </c>
    </row>
    <row r="134" spans="2:65" s="1" customFormat="1" ht="16.5" customHeight="1">
      <c r="B134" s="136"/>
      <c r="C134" s="137" t="s">
        <v>201</v>
      </c>
      <c r="D134" s="137" t="s">
        <v>197</v>
      </c>
      <c r="E134" s="138" t="s">
        <v>1048</v>
      </c>
      <c r="F134" s="139" t="s">
        <v>1049</v>
      </c>
      <c r="G134" s="140" t="s">
        <v>496</v>
      </c>
      <c r="H134" s="141">
        <v>5</v>
      </c>
      <c r="I134" s="142"/>
      <c r="J134" s="143">
        <f t="shared" si="0"/>
        <v>0</v>
      </c>
      <c r="K134" s="144"/>
      <c r="L134" s="31"/>
      <c r="M134" s="145" t="s">
        <v>1</v>
      </c>
      <c r="N134" s="146" t="s">
        <v>37</v>
      </c>
      <c r="P134" s="147">
        <f t="shared" si="1"/>
        <v>0</v>
      </c>
      <c r="Q134" s="147">
        <v>0.00213</v>
      </c>
      <c r="R134" s="147">
        <f t="shared" si="2"/>
        <v>0.01065</v>
      </c>
      <c r="S134" s="147">
        <v>0</v>
      </c>
      <c r="T134" s="148">
        <f t="shared" si="3"/>
        <v>0</v>
      </c>
      <c r="AR134" s="149" t="s">
        <v>291</v>
      </c>
      <c r="AT134" s="149" t="s">
        <v>197</v>
      </c>
      <c r="AU134" s="149" t="s">
        <v>81</v>
      </c>
      <c r="AY134" s="16" t="s">
        <v>195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6" t="s">
        <v>79</v>
      </c>
      <c r="BK134" s="150">
        <f t="shared" si="9"/>
        <v>0</v>
      </c>
      <c r="BL134" s="16" t="s">
        <v>291</v>
      </c>
      <c r="BM134" s="149" t="s">
        <v>1050</v>
      </c>
    </row>
    <row r="135" spans="2:65" s="1" customFormat="1" ht="16.5" customHeight="1">
      <c r="B135" s="136"/>
      <c r="C135" s="137" t="s">
        <v>220</v>
      </c>
      <c r="D135" s="137" t="s">
        <v>197</v>
      </c>
      <c r="E135" s="138" t="s">
        <v>1051</v>
      </c>
      <c r="F135" s="139" t="s">
        <v>1052</v>
      </c>
      <c r="G135" s="140" t="s">
        <v>496</v>
      </c>
      <c r="H135" s="141">
        <v>5</v>
      </c>
      <c r="I135" s="142"/>
      <c r="J135" s="143">
        <f t="shared" si="0"/>
        <v>0</v>
      </c>
      <c r="K135" s="144"/>
      <c r="L135" s="31"/>
      <c r="M135" s="145" t="s">
        <v>1</v>
      </c>
      <c r="N135" s="146" t="s">
        <v>37</v>
      </c>
      <c r="P135" s="147">
        <f t="shared" si="1"/>
        <v>0</v>
      </c>
      <c r="Q135" s="147">
        <v>0.00029</v>
      </c>
      <c r="R135" s="147">
        <f t="shared" si="2"/>
        <v>0.00145</v>
      </c>
      <c r="S135" s="147">
        <v>0</v>
      </c>
      <c r="T135" s="148">
        <f t="shared" si="3"/>
        <v>0</v>
      </c>
      <c r="AR135" s="149" t="s">
        <v>291</v>
      </c>
      <c r="AT135" s="149" t="s">
        <v>197</v>
      </c>
      <c r="AU135" s="149" t="s">
        <v>81</v>
      </c>
      <c r="AY135" s="16" t="s">
        <v>195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6" t="s">
        <v>79</v>
      </c>
      <c r="BK135" s="150">
        <f t="shared" si="9"/>
        <v>0</v>
      </c>
      <c r="BL135" s="16" t="s">
        <v>291</v>
      </c>
      <c r="BM135" s="149" t="s">
        <v>1053</v>
      </c>
    </row>
    <row r="136" spans="2:65" s="1" customFormat="1" ht="21.75" customHeight="1">
      <c r="B136" s="136"/>
      <c r="C136" s="137" t="s">
        <v>228</v>
      </c>
      <c r="D136" s="137" t="s">
        <v>197</v>
      </c>
      <c r="E136" s="138" t="s">
        <v>1054</v>
      </c>
      <c r="F136" s="139" t="s">
        <v>1055</v>
      </c>
      <c r="G136" s="140" t="s">
        <v>223</v>
      </c>
      <c r="H136" s="141">
        <v>40</v>
      </c>
      <c r="I136" s="142"/>
      <c r="J136" s="143">
        <f t="shared" si="0"/>
        <v>0</v>
      </c>
      <c r="K136" s="144"/>
      <c r="L136" s="31"/>
      <c r="M136" s="145" t="s">
        <v>1</v>
      </c>
      <c r="N136" s="146" t="s">
        <v>37</v>
      </c>
      <c r="P136" s="147">
        <f t="shared" si="1"/>
        <v>0</v>
      </c>
      <c r="Q136" s="147">
        <v>0</v>
      </c>
      <c r="R136" s="147">
        <f t="shared" si="2"/>
        <v>0</v>
      </c>
      <c r="S136" s="147">
        <v>0</v>
      </c>
      <c r="T136" s="148">
        <f t="shared" si="3"/>
        <v>0</v>
      </c>
      <c r="AR136" s="149" t="s">
        <v>291</v>
      </c>
      <c r="AT136" s="149" t="s">
        <v>197</v>
      </c>
      <c r="AU136" s="149" t="s">
        <v>81</v>
      </c>
      <c r="AY136" s="16" t="s">
        <v>195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6" t="s">
        <v>79</v>
      </c>
      <c r="BK136" s="150">
        <f t="shared" si="9"/>
        <v>0</v>
      </c>
      <c r="BL136" s="16" t="s">
        <v>291</v>
      </c>
      <c r="BM136" s="149" t="s">
        <v>1056</v>
      </c>
    </row>
    <row r="137" spans="2:65" s="1" customFormat="1" ht="24.2" customHeight="1">
      <c r="B137" s="136"/>
      <c r="C137" s="137" t="s">
        <v>237</v>
      </c>
      <c r="D137" s="137" t="s">
        <v>197</v>
      </c>
      <c r="E137" s="138" t="s">
        <v>1057</v>
      </c>
      <c r="F137" s="139" t="s">
        <v>1058</v>
      </c>
      <c r="G137" s="140" t="s">
        <v>605</v>
      </c>
      <c r="H137" s="183"/>
      <c r="I137" s="142"/>
      <c r="J137" s="143">
        <f t="shared" si="0"/>
        <v>0</v>
      </c>
      <c r="K137" s="144"/>
      <c r="L137" s="31"/>
      <c r="M137" s="145" t="s">
        <v>1</v>
      </c>
      <c r="N137" s="146" t="s">
        <v>37</v>
      </c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AR137" s="149" t="s">
        <v>291</v>
      </c>
      <c r="AT137" s="149" t="s">
        <v>197</v>
      </c>
      <c r="AU137" s="149" t="s">
        <v>81</v>
      </c>
      <c r="AY137" s="16" t="s">
        <v>195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6" t="s">
        <v>79</v>
      </c>
      <c r="BK137" s="150">
        <f t="shared" si="9"/>
        <v>0</v>
      </c>
      <c r="BL137" s="16" t="s">
        <v>291</v>
      </c>
      <c r="BM137" s="149" t="s">
        <v>1059</v>
      </c>
    </row>
    <row r="138" spans="2:65" s="1" customFormat="1" ht="24.2" customHeight="1">
      <c r="B138" s="136"/>
      <c r="C138" s="137" t="s">
        <v>233</v>
      </c>
      <c r="D138" s="137" t="s">
        <v>197</v>
      </c>
      <c r="E138" s="138" t="s">
        <v>1060</v>
      </c>
      <c r="F138" s="139" t="s">
        <v>1061</v>
      </c>
      <c r="G138" s="140" t="s">
        <v>605</v>
      </c>
      <c r="H138" s="183"/>
      <c r="I138" s="142"/>
      <c r="J138" s="143">
        <f t="shared" si="0"/>
        <v>0</v>
      </c>
      <c r="K138" s="144"/>
      <c r="L138" s="31"/>
      <c r="M138" s="145" t="s">
        <v>1</v>
      </c>
      <c r="N138" s="146" t="s">
        <v>37</v>
      </c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AR138" s="149" t="s">
        <v>291</v>
      </c>
      <c r="AT138" s="149" t="s">
        <v>197</v>
      </c>
      <c r="AU138" s="149" t="s">
        <v>81</v>
      </c>
      <c r="AY138" s="16" t="s">
        <v>195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6" t="s">
        <v>79</v>
      </c>
      <c r="BK138" s="150">
        <f t="shared" si="9"/>
        <v>0</v>
      </c>
      <c r="BL138" s="16" t="s">
        <v>291</v>
      </c>
      <c r="BM138" s="149" t="s">
        <v>1062</v>
      </c>
    </row>
    <row r="139" spans="2:63" s="11" customFormat="1" ht="22.9" customHeight="1">
      <c r="B139" s="124"/>
      <c r="D139" s="125" t="s">
        <v>71</v>
      </c>
      <c r="E139" s="134" t="s">
        <v>1063</v>
      </c>
      <c r="F139" s="134" t="s">
        <v>1064</v>
      </c>
      <c r="I139" s="127"/>
      <c r="J139" s="135">
        <f>BK139</f>
        <v>0</v>
      </c>
      <c r="L139" s="124"/>
      <c r="M139" s="129"/>
      <c r="P139" s="130">
        <f>SUM(P140:P151)</f>
        <v>0</v>
      </c>
      <c r="R139" s="130">
        <f>SUM(R140:R151)</f>
        <v>0.031804000000000006</v>
      </c>
      <c r="T139" s="131">
        <f>SUM(T140:T151)</f>
        <v>0</v>
      </c>
      <c r="AR139" s="125" t="s">
        <v>81</v>
      </c>
      <c r="AT139" s="132" t="s">
        <v>71</v>
      </c>
      <c r="AU139" s="132" t="s">
        <v>79</v>
      </c>
      <c r="AY139" s="125" t="s">
        <v>195</v>
      </c>
      <c r="BK139" s="133">
        <f>SUM(BK140:BK151)</f>
        <v>0</v>
      </c>
    </row>
    <row r="140" spans="2:65" s="1" customFormat="1" ht="24.2" customHeight="1">
      <c r="B140" s="136"/>
      <c r="C140" s="137" t="s">
        <v>252</v>
      </c>
      <c r="D140" s="137" t="s">
        <v>197</v>
      </c>
      <c r="E140" s="138" t="s">
        <v>1065</v>
      </c>
      <c r="F140" s="139" t="s">
        <v>1066</v>
      </c>
      <c r="G140" s="140" t="s">
        <v>223</v>
      </c>
      <c r="H140" s="141">
        <v>3.8</v>
      </c>
      <c r="I140" s="142"/>
      <c r="J140" s="143">
        <f aca="true" t="shared" si="10" ref="J140:J151">ROUND(I140*H140,2)</f>
        <v>0</v>
      </c>
      <c r="K140" s="144"/>
      <c r="L140" s="31"/>
      <c r="M140" s="145" t="s">
        <v>1</v>
      </c>
      <c r="N140" s="146" t="s">
        <v>37</v>
      </c>
      <c r="P140" s="147">
        <f aca="true" t="shared" si="11" ref="P140:P151">O140*H140</f>
        <v>0</v>
      </c>
      <c r="Q140" s="147">
        <v>0.00084</v>
      </c>
      <c r="R140" s="147">
        <f aca="true" t="shared" si="12" ref="R140:R151">Q140*H140</f>
        <v>0.003192</v>
      </c>
      <c r="S140" s="147">
        <v>0</v>
      </c>
      <c r="T140" s="148">
        <f aca="true" t="shared" si="13" ref="T140:T151">S140*H140</f>
        <v>0</v>
      </c>
      <c r="AR140" s="149" t="s">
        <v>291</v>
      </c>
      <c r="AT140" s="149" t="s">
        <v>197</v>
      </c>
      <c r="AU140" s="149" t="s">
        <v>81</v>
      </c>
      <c r="AY140" s="16" t="s">
        <v>195</v>
      </c>
      <c r="BE140" s="150">
        <f aca="true" t="shared" si="14" ref="BE140:BE151">IF(N140="základní",J140,0)</f>
        <v>0</v>
      </c>
      <c r="BF140" s="150">
        <f aca="true" t="shared" si="15" ref="BF140:BF151">IF(N140="snížená",J140,0)</f>
        <v>0</v>
      </c>
      <c r="BG140" s="150">
        <f aca="true" t="shared" si="16" ref="BG140:BG151">IF(N140="zákl. přenesená",J140,0)</f>
        <v>0</v>
      </c>
      <c r="BH140" s="150">
        <f aca="true" t="shared" si="17" ref="BH140:BH151">IF(N140="sníž. přenesená",J140,0)</f>
        <v>0</v>
      </c>
      <c r="BI140" s="150">
        <f aca="true" t="shared" si="18" ref="BI140:BI151">IF(N140="nulová",J140,0)</f>
        <v>0</v>
      </c>
      <c r="BJ140" s="16" t="s">
        <v>79</v>
      </c>
      <c r="BK140" s="150">
        <f aca="true" t="shared" si="19" ref="BK140:BK151">ROUND(I140*H140,2)</f>
        <v>0</v>
      </c>
      <c r="BL140" s="16" t="s">
        <v>291</v>
      </c>
      <c r="BM140" s="149" t="s">
        <v>1067</v>
      </c>
    </row>
    <row r="141" spans="2:65" s="1" customFormat="1" ht="24.2" customHeight="1">
      <c r="B141" s="136"/>
      <c r="C141" s="137" t="s">
        <v>258</v>
      </c>
      <c r="D141" s="137" t="s">
        <v>197</v>
      </c>
      <c r="E141" s="138" t="s">
        <v>1068</v>
      </c>
      <c r="F141" s="139" t="s">
        <v>1069</v>
      </c>
      <c r="G141" s="140" t="s">
        <v>223</v>
      </c>
      <c r="H141" s="141">
        <v>13</v>
      </c>
      <c r="I141" s="142"/>
      <c r="J141" s="143">
        <f t="shared" si="10"/>
        <v>0</v>
      </c>
      <c r="K141" s="144"/>
      <c r="L141" s="31"/>
      <c r="M141" s="145" t="s">
        <v>1</v>
      </c>
      <c r="N141" s="146" t="s">
        <v>37</v>
      </c>
      <c r="P141" s="147">
        <f t="shared" si="11"/>
        <v>0</v>
      </c>
      <c r="Q141" s="147">
        <v>0.00116</v>
      </c>
      <c r="R141" s="147">
        <f t="shared" si="12"/>
        <v>0.01508</v>
      </c>
      <c r="S141" s="147">
        <v>0</v>
      </c>
      <c r="T141" s="148">
        <f t="shared" si="13"/>
        <v>0</v>
      </c>
      <c r="AR141" s="149" t="s">
        <v>291</v>
      </c>
      <c r="AT141" s="149" t="s">
        <v>197</v>
      </c>
      <c r="AU141" s="149" t="s">
        <v>81</v>
      </c>
      <c r="AY141" s="16" t="s">
        <v>195</v>
      </c>
      <c r="BE141" s="150">
        <f t="shared" si="14"/>
        <v>0</v>
      </c>
      <c r="BF141" s="150">
        <f t="shared" si="15"/>
        <v>0</v>
      </c>
      <c r="BG141" s="150">
        <f t="shared" si="16"/>
        <v>0</v>
      </c>
      <c r="BH141" s="150">
        <f t="shared" si="17"/>
        <v>0</v>
      </c>
      <c r="BI141" s="150">
        <f t="shared" si="18"/>
        <v>0</v>
      </c>
      <c r="BJ141" s="16" t="s">
        <v>79</v>
      </c>
      <c r="BK141" s="150">
        <f t="shared" si="19"/>
        <v>0</v>
      </c>
      <c r="BL141" s="16" t="s">
        <v>291</v>
      </c>
      <c r="BM141" s="149" t="s">
        <v>1070</v>
      </c>
    </row>
    <row r="142" spans="2:65" s="1" customFormat="1" ht="24.2" customHeight="1">
      <c r="B142" s="136"/>
      <c r="C142" s="137" t="s">
        <v>264</v>
      </c>
      <c r="D142" s="137" t="s">
        <v>197</v>
      </c>
      <c r="E142" s="138" t="s">
        <v>1071</v>
      </c>
      <c r="F142" s="139" t="s">
        <v>1072</v>
      </c>
      <c r="G142" s="140" t="s">
        <v>223</v>
      </c>
      <c r="H142" s="141">
        <v>2.8</v>
      </c>
      <c r="I142" s="142"/>
      <c r="J142" s="143">
        <f t="shared" si="10"/>
        <v>0</v>
      </c>
      <c r="K142" s="144"/>
      <c r="L142" s="31"/>
      <c r="M142" s="145" t="s">
        <v>1</v>
      </c>
      <c r="N142" s="146" t="s">
        <v>37</v>
      </c>
      <c r="P142" s="147">
        <f t="shared" si="11"/>
        <v>0</v>
      </c>
      <c r="Q142" s="147">
        <v>0.00144</v>
      </c>
      <c r="R142" s="147">
        <f t="shared" si="12"/>
        <v>0.004032</v>
      </c>
      <c r="S142" s="147">
        <v>0</v>
      </c>
      <c r="T142" s="148">
        <f t="shared" si="13"/>
        <v>0</v>
      </c>
      <c r="AR142" s="149" t="s">
        <v>291</v>
      </c>
      <c r="AT142" s="149" t="s">
        <v>197</v>
      </c>
      <c r="AU142" s="149" t="s">
        <v>81</v>
      </c>
      <c r="AY142" s="16" t="s">
        <v>195</v>
      </c>
      <c r="BE142" s="150">
        <f t="shared" si="14"/>
        <v>0</v>
      </c>
      <c r="BF142" s="150">
        <f t="shared" si="15"/>
        <v>0</v>
      </c>
      <c r="BG142" s="150">
        <f t="shared" si="16"/>
        <v>0</v>
      </c>
      <c r="BH142" s="150">
        <f t="shared" si="17"/>
        <v>0</v>
      </c>
      <c r="BI142" s="150">
        <f t="shared" si="18"/>
        <v>0</v>
      </c>
      <c r="BJ142" s="16" t="s">
        <v>79</v>
      </c>
      <c r="BK142" s="150">
        <f t="shared" si="19"/>
        <v>0</v>
      </c>
      <c r="BL142" s="16" t="s">
        <v>291</v>
      </c>
      <c r="BM142" s="149" t="s">
        <v>1073</v>
      </c>
    </row>
    <row r="143" spans="2:65" s="1" customFormat="1" ht="37.9" customHeight="1">
      <c r="B143" s="136"/>
      <c r="C143" s="137" t="s">
        <v>270</v>
      </c>
      <c r="D143" s="137" t="s">
        <v>197</v>
      </c>
      <c r="E143" s="138" t="s">
        <v>1074</v>
      </c>
      <c r="F143" s="139" t="s">
        <v>1075</v>
      </c>
      <c r="G143" s="140" t="s">
        <v>223</v>
      </c>
      <c r="H143" s="141">
        <v>3.8</v>
      </c>
      <c r="I143" s="142"/>
      <c r="J143" s="143">
        <f t="shared" si="10"/>
        <v>0</v>
      </c>
      <c r="K143" s="144"/>
      <c r="L143" s="31"/>
      <c r="M143" s="145" t="s">
        <v>1</v>
      </c>
      <c r="N143" s="146" t="s">
        <v>37</v>
      </c>
      <c r="P143" s="147">
        <f t="shared" si="11"/>
        <v>0</v>
      </c>
      <c r="Q143" s="147">
        <v>4E-05</v>
      </c>
      <c r="R143" s="147">
        <f t="shared" si="12"/>
        <v>0.000152</v>
      </c>
      <c r="S143" s="147">
        <v>0</v>
      </c>
      <c r="T143" s="148">
        <f t="shared" si="13"/>
        <v>0</v>
      </c>
      <c r="AR143" s="149" t="s">
        <v>291</v>
      </c>
      <c r="AT143" s="149" t="s">
        <v>197</v>
      </c>
      <c r="AU143" s="149" t="s">
        <v>81</v>
      </c>
      <c r="AY143" s="16" t="s">
        <v>195</v>
      </c>
      <c r="BE143" s="150">
        <f t="shared" si="14"/>
        <v>0</v>
      </c>
      <c r="BF143" s="150">
        <f t="shared" si="15"/>
        <v>0</v>
      </c>
      <c r="BG143" s="150">
        <f t="shared" si="16"/>
        <v>0</v>
      </c>
      <c r="BH143" s="150">
        <f t="shared" si="17"/>
        <v>0</v>
      </c>
      <c r="BI143" s="150">
        <f t="shared" si="18"/>
        <v>0</v>
      </c>
      <c r="BJ143" s="16" t="s">
        <v>79</v>
      </c>
      <c r="BK143" s="150">
        <f t="shared" si="19"/>
        <v>0</v>
      </c>
      <c r="BL143" s="16" t="s">
        <v>291</v>
      </c>
      <c r="BM143" s="149" t="s">
        <v>1076</v>
      </c>
    </row>
    <row r="144" spans="2:65" s="1" customFormat="1" ht="37.9" customHeight="1">
      <c r="B144" s="136"/>
      <c r="C144" s="137" t="s">
        <v>275</v>
      </c>
      <c r="D144" s="137" t="s">
        <v>197</v>
      </c>
      <c r="E144" s="138" t="s">
        <v>1077</v>
      </c>
      <c r="F144" s="139" t="s">
        <v>1078</v>
      </c>
      <c r="G144" s="140" t="s">
        <v>223</v>
      </c>
      <c r="H144" s="141">
        <v>15.8</v>
      </c>
      <c r="I144" s="142"/>
      <c r="J144" s="143">
        <f t="shared" si="10"/>
        <v>0</v>
      </c>
      <c r="K144" s="144"/>
      <c r="L144" s="31"/>
      <c r="M144" s="145" t="s">
        <v>1</v>
      </c>
      <c r="N144" s="146" t="s">
        <v>37</v>
      </c>
      <c r="P144" s="147">
        <f t="shared" si="11"/>
        <v>0</v>
      </c>
      <c r="Q144" s="147">
        <v>4E-05</v>
      </c>
      <c r="R144" s="147">
        <f t="shared" si="12"/>
        <v>0.0006320000000000001</v>
      </c>
      <c r="S144" s="147">
        <v>0</v>
      </c>
      <c r="T144" s="148">
        <f t="shared" si="13"/>
        <v>0</v>
      </c>
      <c r="AR144" s="149" t="s">
        <v>291</v>
      </c>
      <c r="AT144" s="149" t="s">
        <v>197</v>
      </c>
      <c r="AU144" s="149" t="s">
        <v>81</v>
      </c>
      <c r="AY144" s="16" t="s">
        <v>195</v>
      </c>
      <c r="BE144" s="150">
        <f t="shared" si="14"/>
        <v>0</v>
      </c>
      <c r="BF144" s="150">
        <f t="shared" si="15"/>
        <v>0</v>
      </c>
      <c r="BG144" s="150">
        <f t="shared" si="16"/>
        <v>0</v>
      </c>
      <c r="BH144" s="150">
        <f t="shared" si="17"/>
        <v>0</v>
      </c>
      <c r="BI144" s="150">
        <f t="shared" si="18"/>
        <v>0</v>
      </c>
      <c r="BJ144" s="16" t="s">
        <v>79</v>
      </c>
      <c r="BK144" s="150">
        <f t="shared" si="19"/>
        <v>0</v>
      </c>
      <c r="BL144" s="16" t="s">
        <v>291</v>
      </c>
      <c r="BM144" s="149" t="s">
        <v>1079</v>
      </c>
    </row>
    <row r="145" spans="2:65" s="1" customFormat="1" ht="24.2" customHeight="1">
      <c r="B145" s="136"/>
      <c r="C145" s="137" t="s">
        <v>280</v>
      </c>
      <c r="D145" s="137" t="s">
        <v>197</v>
      </c>
      <c r="E145" s="138" t="s">
        <v>1080</v>
      </c>
      <c r="F145" s="139" t="s">
        <v>1081</v>
      </c>
      <c r="G145" s="140" t="s">
        <v>496</v>
      </c>
      <c r="H145" s="141">
        <v>1</v>
      </c>
      <c r="I145" s="142"/>
      <c r="J145" s="143">
        <f t="shared" si="10"/>
        <v>0</v>
      </c>
      <c r="K145" s="144"/>
      <c r="L145" s="31"/>
      <c r="M145" s="145" t="s">
        <v>1</v>
      </c>
      <c r="N145" s="146" t="s">
        <v>37</v>
      </c>
      <c r="P145" s="147">
        <f t="shared" si="11"/>
        <v>0</v>
      </c>
      <c r="Q145" s="147">
        <v>0.00017</v>
      </c>
      <c r="R145" s="147">
        <f t="shared" si="12"/>
        <v>0.00017</v>
      </c>
      <c r="S145" s="147">
        <v>0</v>
      </c>
      <c r="T145" s="148">
        <f t="shared" si="13"/>
        <v>0</v>
      </c>
      <c r="AR145" s="149" t="s">
        <v>291</v>
      </c>
      <c r="AT145" s="149" t="s">
        <v>197</v>
      </c>
      <c r="AU145" s="149" t="s">
        <v>81</v>
      </c>
      <c r="AY145" s="16" t="s">
        <v>195</v>
      </c>
      <c r="BE145" s="150">
        <f t="shared" si="14"/>
        <v>0</v>
      </c>
      <c r="BF145" s="150">
        <f t="shared" si="15"/>
        <v>0</v>
      </c>
      <c r="BG145" s="150">
        <f t="shared" si="16"/>
        <v>0</v>
      </c>
      <c r="BH145" s="150">
        <f t="shared" si="17"/>
        <v>0</v>
      </c>
      <c r="BI145" s="150">
        <f t="shared" si="18"/>
        <v>0</v>
      </c>
      <c r="BJ145" s="16" t="s">
        <v>79</v>
      </c>
      <c r="BK145" s="150">
        <f t="shared" si="19"/>
        <v>0</v>
      </c>
      <c r="BL145" s="16" t="s">
        <v>291</v>
      </c>
      <c r="BM145" s="149" t="s">
        <v>1082</v>
      </c>
    </row>
    <row r="146" spans="2:65" s="1" customFormat="1" ht="16.5" customHeight="1">
      <c r="B146" s="136"/>
      <c r="C146" s="137" t="s">
        <v>8</v>
      </c>
      <c r="D146" s="137" t="s">
        <v>197</v>
      </c>
      <c r="E146" s="138" t="s">
        <v>1083</v>
      </c>
      <c r="F146" s="139" t="s">
        <v>1084</v>
      </c>
      <c r="G146" s="140" t="s">
        <v>496</v>
      </c>
      <c r="H146" s="141">
        <v>2</v>
      </c>
      <c r="I146" s="142"/>
      <c r="J146" s="143">
        <f t="shared" si="10"/>
        <v>0</v>
      </c>
      <c r="K146" s="144"/>
      <c r="L146" s="31"/>
      <c r="M146" s="145" t="s">
        <v>1</v>
      </c>
      <c r="N146" s="146" t="s">
        <v>37</v>
      </c>
      <c r="P146" s="147">
        <f t="shared" si="11"/>
        <v>0</v>
      </c>
      <c r="Q146" s="147">
        <v>0.00017</v>
      </c>
      <c r="R146" s="147">
        <f t="shared" si="12"/>
        <v>0.00034</v>
      </c>
      <c r="S146" s="147">
        <v>0</v>
      </c>
      <c r="T146" s="148">
        <f t="shared" si="13"/>
        <v>0</v>
      </c>
      <c r="AR146" s="149" t="s">
        <v>291</v>
      </c>
      <c r="AT146" s="149" t="s">
        <v>197</v>
      </c>
      <c r="AU146" s="149" t="s">
        <v>81</v>
      </c>
      <c r="AY146" s="16" t="s">
        <v>195</v>
      </c>
      <c r="BE146" s="150">
        <f t="shared" si="14"/>
        <v>0</v>
      </c>
      <c r="BF146" s="150">
        <f t="shared" si="15"/>
        <v>0</v>
      </c>
      <c r="BG146" s="150">
        <f t="shared" si="16"/>
        <v>0</v>
      </c>
      <c r="BH146" s="150">
        <f t="shared" si="17"/>
        <v>0</v>
      </c>
      <c r="BI146" s="150">
        <f t="shared" si="18"/>
        <v>0</v>
      </c>
      <c r="BJ146" s="16" t="s">
        <v>79</v>
      </c>
      <c r="BK146" s="150">
        <f t="shared" si="19"/>
        <v>0</v>
      </c>
      <c r="BL146" s="16" t="s">
        <v>291</v>
      </c>
      <c r="BM146" s="149" t="s">
        <v>1085</v>
      </c>
    </row>
    <row r="147" spans="2:65" s="1" customFormat="1" ht="16.5" customHeight="1">
      <c r="B147" s="136"/>
      <c r="C147" s="137" t="s">
        <v>291</v>
      </c>
      <c r="D147" s="137" t="s">
        <v>197</v>
      </c>
      <c r="E147" s="138" t="s">
        <v>1086</v>
      </c>
      <c r="F147" s="139" t="s">
        <v>1087</v>
      </c>
      <c r="G147" s="140" t="s">
        <v>496</v>
      </c>
      <c r="H147" s="141">
        <v>1</v>
      </c>
      <c r="I147" s="142"/>
      <c r="J147" s="143">
        <f t="shared" si="10"/>
        <v>0</v>
      </c>
      <c r="K147" s="144"/>
      <c r="L147" s="31"/>
      <c r="M147" s="145" t="s">
        <v>1</v>
      </c>
      <c r="N147" s="146" t="s">
        <v>37</v>
      </c>
      <c r="P147" s="147">
        <f t="shared" si="11"/>
        <v>0</v>
      </c>
      <c r="Q147" s="147">
        <v>0.00017</v>
      </c>
      <c r="R147" s="147">
        <f t="shared" si="12"/>
        <v>0.00017</v>
      </c>
      <c r="S147" s="147">
        <v>0</v>
      </c>
      <c r="T147" s="148">
        <f t="shared" si="13"/>
        <v>0</v>
      </c>
      <c r="AR147" s="149" t="s">
        <v>291</v>
      </c>
      <c r="AT147" s="149" t="s">
        <v>197</v>
      </c>
      <c r="AU147" s="149" t="s">
        <v>81</v>
      </c>
      <c r="AY147" s="16" t="s">
        <v>195</v>
      </c>
      <c r="BE147" s="150">
        <f t="shared" si="14"/>
        <v>0</v>
      </c>
      <c r="BF147" s="150">
        <f t="shared" si="15"/>
        <v>0</v>
      </c>
      <c r="BG147" s="150">
        <f t="shared" si="16"/>
        <v>0</v>
      </c>
      <c r="BH147" s="150">
        <f t="shared" si="17"/>
        <v>0</v>
      </c>
      <c r="BI147" s="150">
        <f t="shared" si="18"/>
        <v>0</v>
      </c>
      <c r="BJ147" s="16" t="s">
        <v>79</v>
      </c>
      <c r="BK147" s="150">
        <f t="shared" si="19"/>
        <v>0</v>
      </c>
      <c r="BL147" s="16" t="s">
        <v>291</v>
      </c>
      <c r="BM147" s="149" t="s">
        <v>1088</v>
      </c>
    </row>
    <row r="148" spans="2:65" s="1" customFormat="1" ht="24.2" customHeight="1">
      <c r="B148" s="136"/>
      <c r="C148" s="137" t="s">
        <v>296</v>
      </c>
      <c r="D148" s="137" t="s">
        <v>197</v>
      </c>
      <c r="E148" s="138" t="s">
        <v>1089</v>
      </c>
      <c r="F148" s="139" t="s">
        <v>1090</v>
      </c>
      <c r="G148" s="140" t="s">
        <v>223</v>
      </c>
      <c r="H148" s="141">
        <v>19.6</v>
      </c>
      <c r="I148" s="142"/>
      <c r="J148" s="143">
        <f t="shared" si="10"/>
        <v>0</v>
      </c>
      <c r="K148" s="144"/>
      <c r="L148" s="31"/>
      <c r="M148" s="145" t="s">
        <v>1</v>
      </c>
      <c r="N148" s="146" t="s">
        <v>37</v>
      </c>
      <c r="P148" s="147">
        <f t="shared" si="11"/>
        <v>0</v>
      </c>
      <c r="Q148" s="147">
        <v>0.0004</v>
      </c>
      <c r="R148" s="147">
        <f t="shared" si="12"/>
        <v>0.007840000000000001</v>
      </c>
      <c r="S148" s="147">
        <v>0</v>
      </c>
      <c r="T148" s="148">
        <f t="shared" si="13"/>
        <v>0</v>
      </c>
      <c r="AR148" s="149" t="s">
        <v>291</v>
      </c>
      <c r="AT148" s="149" t="s">
        <v>197</v>
      </c>
      <c r="AU148" s="149" t="s">
        <v>81</v>
      </c>
      <c r="AY148" s="16" t="s">
        <v>195</v>
      </c>
      <c r="BE148" s="150">
        <f t="shared" si="14"/>
        <v>0</v>
      </c>
      <c r="BF148" s="150">
        <f t="shared" si="15"/>
        <v>0</v>
      </c>
      <c r="BG148" s="150">
        <f t="shared" si="16"/>
        <v>0</v>
      </c>
      <c r="BH148" s="150">
        <f t="shared" si="17"/>
        <v>0</v>
      </c>
      <c r="BI148" s="150">
        <f t="shared" si="18"/>
        <v>0</v>
      </c>
      <c r="BJ148" s="16" t="s">
        <v>79</v>
      </c>
      <c r="BK148" s="150">
        <f t="shared" si="19"/>
        <v>0</v>
      </c>
      <c r="BL148" s="16" t="s">
        <v>291</v>
      </c>
      <c r="BM148" s="149" t="s">
        <v>1091</v>
      </c>
    </row>
    <row r="149" spans="2:65" s="1" customFormat="1" ht="21.75" customHeight="1">
      <c r="B149" s="136"/>
      <c r="C149" s="137" t="s">
        <v>301</v>
      </c>
      <c r="D149" s="137" t="s">
        <v>197</v>
      </c>
      <c r="E149" s="138" t="s">
        <v>1092</v>
      </c>
      <c r="F149" s="139" t="s">
        <v>1093</v>
      </c>
      <c r="G149" s="140" t="s">
        <v>223</v>
      </c>
      <c r="H149" s="141">
        <v>19.6</v>
      </c>
      <c r="I149" s="142"/>
      <c r="J149" s="143">
        <f t="shared" si="10"/>
        <v>0</v>
      </c>
      <c r="K149" s="144"/>
      <c r="L149" s="31"/>
      <c r="M149" s="145" t="s">
        <v>1</v>
      </c>
      <c r="N149" s="146" t="s">
        <v>37</v>
      </c>
      <c r="P149" s="147">
        <f t="shared" si="11"/>
        <v>0</v>
      </c>
      <c r="Q149" s="147">
        <v>1E-05</v>
      </c>
      <c r="R149" s="147">
        <f t="shared" si="12"/>
        <v>0.00019600000000000002</v>
      </c>
      <c r="S149" s="147">
        <v>0</v>
      </c>
      <c r="T149" s="148">
        <f t="shared" si="13"/>
        <v>0</v>
      </c>
      <c r="AR149" s="149" t="s">
        <v>291</v>
      </c>
      <c r="AT149" s="149" t="s">
        <v>197</v>
      </c>
      <c r="AU149" s="149" t="s">
        <v>81</v>
      </c>
      <c r="AY149" s="16" t="s">
        <v>195</v>
      </c>
      <c r="BE149" s="150">
        <f t="shared" si="14"/>
        <v>0</v>
      </c>
      <c r="BF149" s="150">
        <f t="shared" si="15"/>
        <v>0</v>
      </c>
      <c r="BG149" s="150">
        <f t="shared" si="16"/>
        <v>0</v>
      </c>
      <c r="BH149" s="150">
        <f t="shared" si="17"/>
        <v>0</v>
      </c>
      <c r="BI149" s="150">
        <f t="shared" si="18"/>
        <v>0</v>
      </c>
      <c r="BJ149" s="16" t="s">
        <v>79</v>
      </c>
      <c r="BK149" s="150">
        <f t="shared" si="19"/>
        <v>0</v>
      </c>
      <c r="BL149" s="16" t="s">
        <v>291</v>
      </c>
      <c r="BM149" s="149" t="s">
        <v>1094</v>
      </c>
    </row>
    <row r="150" spans="2:65" s="1" customFormat="1" ht="24.2" customHeight="1">
      <c r="B150" s="136"/>
      <c r="C150" s="137" t="s">
        <v>306</v>
      </c>
      <c r="D150" s="137" t="s">
        <v>197</v>
      </c>
      <c r="E150" s="138" t="s">
        <v>1095</v>
      </c>
      <c r="F150" s="139" t="s">
        <v>1096</v>
      </c>
      <c r="G150" s="140" t="s">
        <v>605</v>
      </c>
      <c r="H150" s="183"/>
      <c r="I150" s="142"/>
      <c r="J150" s="143">
        <f t="shared" si="10"/>
        <v>0</v>
      </c>
      <c r="K150" s="144"/>
      <c r="L150" s="31"/>
      <c r="M150" s="145" t="s">
        <v>1</v>
      </c>
      <c r="N150" s="146" t="s">
        <v>37</v>
      </c>
      <c r="P150" s="147">
        <f t="shared" si="11"/>
        <v>0</v>
      </c>
      <c r="Q150" s="147">
        <v>0</v>
      </c>
      <c r="R150" s="147">
        <f t="shared" si="12"/>
        <v>0</v>
      </c>
      <c r="S150" s="147">
        <v>0</v>
      </c>
      <c r="T150" s="148">
        <f t="shared" si="13"/>
        <v>0</v>
      </c>
      <c r="AR150" s="149" t="s">
        <v>291</v>
      </c>
      <c r="AT150" s="149" t="s">
        <v>197</v>
      </c>
      <c r="AU150" s="149" t="s">
        <v>81</v>
      </c>
      <c r="AY150" s="16" t="s">
        <v>195</v>
      </c>
      <c r="BE150" s="150">
        <f t="shared" si="14"/>
        <v>0</v>
      </c>
      <c r="BF150" s="150">
        <f t="shared" si="15"/>
        <v>0</v>
      </c>
      <c r="BG150" s="150">
        <f t="shared" si="16"/>
        <v>0</v>
      </c>
      <c r="BH150" s="150">
        <f t="shared" si="17"/>
        <v>0</v>
      </c>
      <c r="BI150" s="150">
        <f t="shared" si="18"/>
        <v>0</v>
      </c>
      <c r="BJ150" s="16" t="s">
        <v>79</v>
      </c>
      <c r="BK150" s="150">
        <f t="shared" si="19"/>
        <v>0</v>
      </c>
      <c r="BL150" s="16" t="s">
        <v>291</v>
      </c>
      <c r="BM150" s="149" t="s">
        <v>1097</v>
      </c>
    </row>
    <row r="151" spans="2:65" s="1" customFormat="1" ht="24.2" customHeight="1">
      <c r="B151" s="136"/>
      <c r="C151" s="137" t="s">
        <v>311</v>
      </c>
      <c r="D151" s="137" t="s">
        <v>197</v>
      </c>
      <c r="E151" s="138" t="s">
        <v>1098</v>
      </c>
      <c r="F151" s="139" t="s">
        <v>1099</v>
      </c>
      <c r="G151" s="140" t="s">
        <v>605</v>
      </c>
      <c r="H151" s="183"/>
      <c r="I151" s="142"/>
      <c r="J151" s="143">
        <f t="shared" si="10"/>
        <v>0</v>
      </c>
      <c r="K151" s="144"/>
      <c r="L151" s="31"/>
      <c r="M151" s="145" t="s">
        <v>1</v>
      </c>
      <c r="N151" s="146" t="s">
        <v>37</v>
      </c>
      <c r="P151" s="147">
        <f t="shared" si="11"/>
        <v>0</v>
      </c>
      <c r="Q151" s="147">
        <v>0</v>
      </c>
      <c r="R151" s="147">
        <f t="shared" si="12"/>
        <v>0</v>
      </c>
      <c r="S151" s="147">
        <v>0</v>
      </c>
      <c r="T151" s="148">
        <f t="shared" si="13"/>
        <v>0</v>
      </c>
      <c r="AR151" s="149" t="s">
        <v>291</v>
      </c>
      <c r="AT151" s="149" t="s">
        <v>197</v>
      </c>
      <c r="AU151" s="149" t="s">
        <v>81</v>
      </c>
      <c r="AY151" s="16" t="s">
        <v>195</v>
      </c>
      <c r="BE151" s="150">
        <f t="shared" si="14"/>
        <v>0</v>
      </c>
      <c r="BF151" s="150">
        <f t="shared" si="15"/>
        <v>0</v>
      </c>
      <c r="BG151" s="150">
        <f t="shared" si="16"/>
        <v>0</v>
      </c>
      <c r="BH151" s="150">
        <f t="shared" si="17"/>
        <v>0</v>
      </c>
      <c r="BI151" s="150">
        <f t="shared" si="18"/>
        <v>0</v>
      </c>
      <c r="BJ151" s="16" t="s">
        <v>79</v>
      </c>
      <c r="BK151" s="150">
        <f t="shared" si="19"/>
        <v>0</v>
      </c>
      <c r="BL151" s="16" t="s">
        <v>291</v>
      </c>
      <c r="BM151" s="149" t="s">
        <v>1100</v>
      </c>
    </row>
    <row r="152" spans="2:63" s="11" customFormat="1" ht="22.9" customHeight="1">
      <c r="B152" s="124"/>
      <c r="D152" s="125" t="s">
        <v>71</v>
      </c>
      <c r="E152" s="134" t="s">
        <v>1101</v>
      </c>
      <c r="F152" s="134" t="s">
        <v>1102</v>
      </c>
      <c r="I152" s="127"/>
      <c r="J152" s="135">
        <f>BK152</f>
        <v>0</v>
      </c>
      <c r="L152" s="124"/>
      <c r="M152" s="129"/>
      <c r="P152" s="130">
        <f>SUM(P153:P158)</f>
        <v>0</v>
      </c>
      <c r="R152" s="130">
        <f>SUM(R153:R158)</f>
        <v>0.04126</v>
      </c>
      <c r="T152" s="131">
        <f>SUM(T153:T158)</f>
        <v>0</v>
      </c>
      <c r="AR152" s="125" t="s">
        <v>81</v>
      </c>
      <c r="AT152" s="132" t="s">
        <v>71</v>
      </c>
      <c r="AU152" s="132" t="s">
        <v>79</v>
      </c>
      <c r="AY152" s="125" t="s">
        <v>195</v>
      </c>
      <c r="BK152" s="133">
        <f>SUM(BK153:BK158)</f>
        <v>0</v>
      </c>
    </row>
    <row r="153" spans="2:65" s="1" customFormat="1" ht="16.5" customHeight="1">
      <c r="B153" s="136"/>
      <c r="C153" s="137" t="s">
        <v>7</v>
      </c>
      <c r="D153" s="137" t="s">
        <v>197</v>
      </c>
      <c r="E153" s="138" t="s">
        <v>1103</v>
      </c>
      <c r="F153" s="139" t="s">
        <v>1104</v>
      </c>
      <c r="G153" s="140" t="s">
        <v>1105</v>
      </c>
      <c r="H153" s="141">
        <v>1</v>
      </c>
      <c r="I153" s="142"/>
      <c r="J153" s="143">
        <f aca="true" t="shared" si="20" ref="J153:J158">ROUND(I153*H153,2)</f>
        <v>0</v>
      </c>
      <c r="K153" s="144"/>
      <c r="L153" s="31"/>
      <c r="M153" s="145" t="s">
        <v>1</v>
      </c>
      <c r="N153" s="146" t="s">
        <v>37</v>
      </c>
      <c r="P153" s="147">
        <f aca="true" t="shared" si="21" ref="P153:P158">O153*H153</f>
        <v>0</v>
      </c>
      <c r="Q153" s="147">
        <v>0.01079</v>
      </c>
      <c r="R153" s="147">
        <f aca="true" t="shared" si="22" ref="R153:R158">Q153*H153</f>
        <v>0.01079</v>
      </c>
      <c r="S153" s="147">
        <v>0</v>
      </c>
      <c r="T153" s="148">
        <f aca="true" t="shared" si="23" ref="T153:T158">S153*H153</f>
        <v>0</v>
      </c>
      <c r="AR153" s="149" t="s">
        <v>291</v>
      </c>
      <c r="AT153" s="149" t="s">
        <v>197</v>
      </c>
      <c r="AU153" s="149" t="s">
        <v>81</v>
      </c>
      <c r="AY153" s="16" t="s">
        <v>195</v>
      </c>
      <c r="BE153" s="150">
        <f aca="true" t="shared" si="24" ref="BE153:BE158">IF(N153="základní",J153,0)</f>
        <v>0</v>
      </c>
      <c r="BF153" s="150">
        <f aca="true" t="shared" si="25" ref="BF153:BF158">IF(N153="snížená",J153,0)</f>
        <v>0</v>
      </c>
      <c r="BG153" s="150">
        <f aca="true" t="shared" si="26" ref="BG153:BG158">IF(N153="zákl. přenesená",J153,0)</f>
        <v>0</v>
      </c>
      <c r="BH153" s="150">
        <f aca="true" t="shared" si="27" ref="BH153:BH158">IF(N153="sníž. přenesená",J153,0)</f>
        <v>0</v>
      </c>
      <c r="BI153" s="150">
        <f aca="true" t="shared" si="28" ref="BI153:BI158">IF(N153="nulová",J153,0)</f>
        <v>0</v>
      </c>
      <c r="BJ153" s="16" t="s">
        <v>79</v>
      </c>
      <c r="BK153" s="150">
        <f aca="true" t="shared" si="29" ref="BK153:BK158">ROUND(I153*H153,2)</f>
        <v>0</v>
      </c>
      <c r="BL153" s="16" t="s">
        <v>291</v>
      </c>
      <c r="BM153" s="149" t="s">
        <v>1106</v>
      </c>
    </row>
    <row r="154" spans="2:65" s="1" customFormat="1" ht="16.5" customHeight="1">
      <c r="B154" s="136"/>
      <c r="C154" s="137" t="s">
        <v>320</v>
      </c>
      <c r="D154" s="137" t="s">
        <v>197</v>
      </c>
      <c r="E154" s="138" t="s">
        <v>1107</v>
      </c>
      <c r="F154" s="139" t="s">
        <v>1108</v>
      </c>
      <c r="G154" s="140" t="s">
        <v>1105</v>
      </c>
      <c r="H154" s="141">
        <v>1</v>
      </c>
      <c r="I154" s="142"/>
      <c r="J154" s="143">
        <f t="shared" si="20"/>
        <v>0</v>
      </c>
      <c r="K154" s="144"/>
      <c r="L154" s="31"/>
      <c r="M154" s="145" t="s">
        <v>1</v>
      </c>
      <c r="N154" s="146" t="s">
        <v>37</v>
      </c>
      <c r="P154" s="147">
        <f t="shared" si="21"/>
        <v>0</v>
      </c>
      <c r="Q154" s="147">
        <v>0.01797</v>
      </c>
      <c r="R154" s="147">
        <f t="shared" si="22"/>
        <v>0.01797</v>
      </c>
      <c r="S154" s="147">
        <v>0</v>
      </c>
      <c r="T154" s="148">
        <f t="shared" si="23"/>
        <v>0</v>
      </c>
      <c r="AR154" s="149" t="s">
        <v>291</v>
      </c>
      <c r="AT154" s="149" t="s">
        <v>197</v>
      </c>
      <c r="AU154" s="149" t="s">
        <v>81</v>
      </c>
      <c r="AY154" s="16" t="s">
        <v>195</v>
      </c>
      <c r="BE154" s="150">
        <f t="shared" si="24"/>
        <v>0</v>
      </c>
      <c r="BF154" s="150">
        <f t="shared" si="25"/>
        <v>0</v>
      </c>
      <c r="BG154" s="150">
        <f t="shared" si="26"/>
        <v>0</v>
      </c>
      <c r="BH154" s="150">
        <f t="shared" si="27"/>
        <v>0</v>
      </c>
      <c r="BI154" s="150">
        <f t="shared" si="28"/>
        <v>0</v>
      </c>
      <c r="BJ154" s="16" t="s">
        <v>79</v>
      </c>
      <c r="BK154" s="150">
        <f t="shared" si="29"/>
        <v>0</v>
      </c>
      <c r="BL154" s="16" t="s">
        <v>291</v>
      </c>
      <c r="BM154" s="149" t="s">
        <v>1109</v>
      </c>
    </row>
    <row r="155" spans="2:65" s="1" customFormat="1" ht="16.5" customHeight="1">
      <c r="B155" s="136"/>
      <c r="C155" s="137" t="s">
        <v>325</v>
      </c>
      <c r="D155" s="137" t="s">
        <v>197</v>
      </c>
      <c r="E155" s="138" t="s">
        <v>1110</v>
      </c>
      <c r="F155" s="139" t="s">
        <v>1111</v>
      </c>
      <c r="G155" s="140" t="s">
        <v>1105</v>
      </c>
      <c r="H155" s="141">
        <v>1</v>
      </c>
      <c r="I155" s="142"/>
      <c r="J155" s="143">
        <f t="shared" si="20"/>
        <v>0</v>
      </c>
      <c r="K155" s="144"/>
      <c r="L155" s="31"/>
      <c r="M155" s="145" t="s">
        <v>1</v>
      </c>
      <c r="N155" s="146" t="s">
        <v>37</v>
      </c>
      <c r="P155" s="147">
        <f t="shared" si="21"/>
        <v>0</v>
      </c>
      <c r="Q155" s="147">
        <v>0.01066</v>
      </c>
      <c r="R155" s="147">
        <f t="shared" si="22"/>
        <v>0.01066</v>
      </c>
      <c r="S155" s="147">
        <v>0</v>
      </c>
      <c r="T155" s="148">
        <f t="shared" si="23"/>
        <v>0</v>
      </c>
      <c r="AR155" s="149" t="s">
        <v>291</v>
      </c>
      <c r="AT155" s="149" t="s">
        <v>197</v>
      </c>
      <c r="AU155" s="149" t="s">
        <v>81</v>
      </c>
      <c r="AY155" s="16" t="s">
        <v>195</v>
      </c>
      <c r="BE155" s="150">
        <f t="shared" si="24"/>
        <v>0</v>
      </c>
      <c r="BF155" s="150">
        <f t="shared" si="25"/>
        <v>0</v>
      </c>
      <c r="BG155" s="150">
        <f t="shared" si="26"/>
        <v>0</v>
      </c>
      <c r="BH155" s="150">
        <f t="shared" si="27"/>
        <v>0</v>
      </c>
      <c r="BI155" s="150">
        <f t="shared" si="28"/>
        <v>0</v>
      </c>
      <c r="BJ155" s="16" t="s">
        <v>79</v>
      </c>
      <c r="BK155" s="150">
        <f t="shared" si="29"/>
        <v>0</v>
      </c>
      <c r="BL155" s="16" t="s">
        <v>291</v>
      </c>
      <c r="BM155" s="149" t="s">
        <v>1112</v>
      </c>
    </row>
    <row r="156" spans="2:65" s="1" customFormat="1" ht="16.5" customHeight="1">
      <c r="B156" s="136"/>
      <c r="C156" s="137" t="s">
        <v>330</v>
      </c>
      <c r="D156" s="137" t="s">
        <v>197</v>
      </c>
      <c r="E156" s="138" t="s">
        <v>1113</v>
      </c>
      <c r="F156" s="139" t="s">
        <v>1114</v>
      </c>
      <c r="G156" s="140" t="s">
        <v>1105</v>
      </c>
      <c r="H156" s="141">
        <v>1</v>
      </c>
      <c r="I156" s="142"/>
      <c r="J156" s="143">
        <f t="shared" si="20"/>
        <v>0</v>
      </c>
      <c r="K156" s="144"/>
      <c r="L156" s="31"/>
      <c r="M156" s="145" t="s">
        <v>1</v>
      </c>
      <c r="N156" s="146" t="s">
        <v>37</v>
      </c>
      <c r="P156" s="147">
        <f t="shared" si="21"/>
        <v>0</v>
      </c>
      <c r="Q156" s="147">
        <v>0.00184</v>
      </c>
      <c r="R156" s="147">
        <f t="shared" si="22"/>
        <v>0.00184</v>
      </c>
      <c r="S156" s="147">
        <v>0</v>
      </c>
      <c r="T156" s="148">
        <f t="shared" si="23"/>
        <v>0</v>
      </c>
      <c r="AR156" s="149" t="s">
        <v>291</v>
      </c>
      <c r="AT156" s="149" t="s">
        <v>197</v>
      </c>
      <c r="AU156" s="149" t="s">
        <v>81</v>
      </c>
      <c r="AY156" s="16" t="s">
        <v>195</v>
      </c>
      <c r="BE156" s="150">
        <f t="shared" si="24"/>
        <v>0</v>
      </c>
      <c r="BF156" s="150">
        <f t="shared" si="25"/>
        <v>0</v>
      </c>
      <c r="BG156" s="150">
        <f t="shared" si="26"/>
        <v>0</v>
      </c>
      <c r="BH156" s="150">
        <f t="shared" si="27"/>
        <v>0</v>
      </c>
      <c r="BI156" s="150">
        <f t="shared" si="28"/>
        <v>0</v>
      </c>
      <c r="BJ156" s="16" t="s">
        <v>79</v>
      </c>
      <c r="BK156" s="150">
        <f t="shared" si="29"/>
        <v>0</v>
      </c>
      <c r="BL156" s="16" t="s">
        <v>291</v>
      </c>
      <c r="BM156" s="149" t="s">
        <v>1115</v>
      </c>
    </row>
    <row r="157" spans="2:65" s="1" customFormat="1" ht="24.2" customHeight="1">
      <c r="B157" s="136"/>
      <c r="C157" s="137" t="s">
        <v>335</v>
      </c>
      <c r="D157" s="137" t="s">
        <v>197</v>
      </c>
      <c r="E157" s="138" t="s">
        <v>1116</v>
      </c>
      <c r="F157" s="139" t="s">
        <v>1117</v>
      </c>
      <c r="G157" s="140" t="s">
        <v>605</v>
      </c>
      <c r="H157" s="183"/>
      <c r="I157" s="142"/>
      <c r="J157" s="143">
        <f t="shared" si="20"/>
        <v>0</v>
      </c>
      <c r="K157" s="144"/>
      <c r="L157" s="31"/>
      <c r="M157" s="145" t="s">
        <v>1</v>
      </c>
      <c r="N157" s="146" t="s">
        <v>37</v>
      </c>
      <c r="P157" s="147">
        <f t="shared" si="21"/>
        <v>0</v>
      </c>
      <c r="Q157" s="147">
        <v>0</v>
      </c>
      <c r="R157" s="147">
        <f t="shared" si="22"/>
        <v>0</v>
      </c>
      <c r="S157" s="147">
        <v>0</v>
      </c>
      <c r="T157" s="148">
        <f t="shared" si="23"/>
        <v>0</v>
      </c>
      <c r="AR157" s="149" t="s">
        <v>291</v>
      </c>
      <c r="AT157" s="149" t="s">
        <v>197</v>
      </c>
      <c r="AU157" s="149" t="s">
        <v>81</v>
      </c>
      <c r="AY157" s="16" t="s">
        <v>195</v>
      </c>
      <c r="BE157" s="150">
        <f t="shared" si="24"/>
        <v>0</v>
      </c>
      <c r="BF157" s="150">
        <f t="shared" si="25"/>
        <v>0</v>
      </c>
      <c r="BG157" s="150">
        <f t="shared" si="26"/>
        <v>0</v>
      </c>
      <c r="BH157" s="150">
        <f t="shared" si="27"/>
        <v>0</v>
      </c>
      <c r="BI157" s="150">
        <f t="shared" si="28"/>
        <v>0</v>
      </c>
      <c r="BJ157" s="16" t="s">
        <v>79</v>
      </c>
      <c r="BK157" s="150">
        <f t="shared" si="29"/>
        <v>0</v>
      </c>
      <c r="BL157" s="16" t="s">
        <v>291</v>
      </c>
      <c r="BM157" s="149" t="s">
        <v>1118</v>
      </c>
    </row>
    <row r="158" spans="2:65" s="1" customFormat="1" ht="24.2" customHeight="1">
      <c r="B158" s="136"/>
      <c r="C158" s="137" t="s">
        <v>342</v>
      </c>
      <c r="D158" s="137" t="s">
        <v>197</v>
      </c>
      <c r="E158" s="138" t="s">
        <v>1119</v>
      </c>
      <c r="F158" s="139" t="s">
        <v>1120</v>
      </c>
      <c r="G158" s="140" t="s">
        <v>605</v>
      </c>
      <c r="H158" s="183"/>
      <c r="I158" s="142"/>
      <c r="J158" s="143">
        <f t="shared" si="20"/>
        <v>0</v>
      </c>
      <c r="K158" s="144"/>
      <c r="L158" s="31"/>
      <c r="M158" s="187" t="s">
        <v>1</v>
      </c>
      <c r="N158" s="188" t="s">
        <v>37</v>
      </c>
      <c r="O158" s="189"/>
      <c r="P158" s="190">
        <f t="shared" si="21"/>
        <v>0</v>
      </c>
      <c r="Q158" s="190">
        <v>0</v>
      </c>
      <c r="R158" s="190">
        <f t="shared" si="22"/>
        <v>0</v>
      </c>
      <c r="S158" s="190">
        <v>0</v>
      </c>
      <c r="T158" s="191">
        <f t="shared" si="23"/>
        <v>0</v>
      </c>
      <c r="AR158" s="149" t="s">
        <v>291</v>
      </c>
      <c r="AT158" s="149" t="s">
        <v>197</v>
      </c>
      <c r="AU158" s="149" t="s">
        <v>81</v>
      </c>
      <c r="AY158" s="16" t="s">
        <v>195</v>
      </c>
      <c r="BE158" s="150">
        <f t="shared" si="24"/>
        <v>0</v>
      </c>
      <c r="BF158" s="150">
        <f t="shared" si="25"/>
        <v>0</v>
      </c>
      <c r="BG158" s="150">
        <f t="shared" si="26"/>
        <v>0</v>
      </c>
      <c r="BH158" s="150">
        <f t="shared" si="27"/>
        <v>0</v>
      </c>
      <c r="BI158" s="150">
        <f t="shared" si="28"/>
        <v>0</v>
      </c>
      <c r="BJ158" s="16" t="s">
        <v>79</v>
      </c>
      <c r="BK158" s="150">
        <f t="shared" si="29"/>
        <v>0</v>
      </c>
      <c r="BL158" s="16" t="s">
        <v>291</v>
      </c>
      <c r="BM158" s="149" t="s">
        <v>1121</v>
      </c>
    </row>
    <row r="159" spans="2:12" s="1" customFormat="1" ht="6.95" customHeight="1">
      <c r="B159" s="43"/>
      <c r="C159" s="44"/>
      <c r="D159" s="44"/>
      <c r="E159" s="44"/>
      <c r="F159" s="44"/>
      <c r="G159" s="44"/>
      <c r="H159" s="44"/>
      <c r="I159" s="44"/>
      <c r="J159" s="44"/>
      <c r="K159" s="44"/>
      <c r="L159" s="31"/>
    </row>
  </sheetData>
  <autoFilter ref="C127:K158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96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147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7" t="str">
        <f>'Rekapitulace stavby'!K6</f>
        <v>Kanalizace a ČOV v obci Rpety</v>
      </c>
      <c r="F7" s="238"/>
      <c r="G7" s="238"/>
      <c r="H7" s="238"/>
      <c r="L7" s="19"/>
    </row>
    <row r="8" spans="2:12" ht="12.75">
      <c r="B8" s="19"/>
      <c r="D8" s="26" t="s">
        <v>148</v>
      </c>
      <c r="L8" s="19"/>
    </row>
    <row r="9" spans="2:12" ht="16.5" customHeight="1">
      <c r="B9" s="19"/>
      <c r="E9" s="237" t="s">
        <v>149</v>
      </c>
      <c r="F9" s="200"/>
      <c r="G9" s="200"/>
      <c r="H9" s="200"/>
      <c r="L9" s="19"/>
    </row>
    <row r="10" spans="2:12" ht="12" customHeight="1">
      <c r="B10" s="19"/>
      <c r="D10" s="26" t="s">
        <v>150</v>
      </c>
      <c r="L10" s="19"/>
    </row>
    <row r="11" spans="2:12" s="1" customFormat="1" ht="16.5" customHeight="1">
      <c r="B11" s="31"/>
      <c r="E11" s="206" t="s">
        <v>151</v>
      </c>
      <c r="F11" s="239"/>
      <c r="G11" s="239"/>
      <c r="H11" s="239"/>
      <c r="L11" s="31"/>
    </row>
    <row r="12" spans="2:12" s="1" customFormat="1" ht="12" customHeight="1">
      <c r="B12" s="31"/>
      <c r="D12" s="26" t="s">
        <v>152</v>
      </c>
      <c r="L12" s="31"/>
    </row>
    <row r="13" spans="2:12" s="1" customFormat="1" ht="16.5" customHeight="1">
      <c r="B13" s="31"/>
      <c r="E13" s="233" t="s">
        <v>1122</v>
      </c>
      <c r="F13" s="239"/>
      <c r="G13" s="239"/>
      <c r="H13" s="239"/>
      <c r="L13" s="31"/>
    </row>
    <row r="14" spans="2:12" s="1" customFormat="1" ht="12">
      <c r="B14" s="31"/>
      <c r="L14" s="31"/>
    </row>
    <row r="15" spans="2:12" s="1" customFormat="1" ht="12" customHeight="1">
      <c r="B15" s="31"/>
      <c r="D15" s="26" t="s">
        <v>18</v>
      </c>
      <c r="F15" s="24" t="s">
        <v>1</v>
      </c>
      <c r="I15" s="26" t="s">
        <v>19</v>
      </c>
      <c r="J15" s="24" t="s">
        <v>1</v>
      </c>
      <c r="L15" s="31"/>
    </row>
    <row r="16" spans="2:12" s="1" customFormat="1" ht="12" customHeight="1">
      <c r="B16" s="31"/>
      <c r="D16" s="26" t="s">
        <v>20</v>
      </c>
      <c r="F16" s="24" t="s">
        <v>21</v>
      </c>
      <c r="I16" s="26" t="s">
        <v>22</v>
      </c>
      <c r="J16" s="51">
        <f>'Rekapitulace stavby'!AN8</f>
        <v>45110</v>
      </c>
      <c r="L16" s="31"/>
    </row>
    <row r="17" spans="2:12" s="1" customFormat="1" ht="10.9" customHeight="1">
      <c r="B17" s="31"/>
      <c r="L17" s="31"/>
    </row>
    <row r="18" spans="2:12" s="1" customFormat="1" ht="12" customHeight="1">
      <c r="B18" s="31"/>
      <c r="D18" s="26" t="s">
        <v>23</v>
      </c>
      <c r="I18" s="26" t="s">
        <v>24</v>
      </c>
      <c r="J18" s="24" t="str">
        <f>IF('Rekapitulace stavby'!AN10="","",'Rekapitulace stavby'!AN10)</f>
        <v/>
      </c>
      <c r="L18" s="31"/>
    </row>
    <row r="19" spans="2:12" s="1" customFormat="1" ht="18" customHeight="1">
      <c r="B19" s="31"/>
      <c r="E19" s="24" t="str">
        <f>IF('Rekapitulace stavby'!E11="","",'Rekapitulace stavby'!E11)</f>
        <v xml:space="preserve"> </v>
      </c>
      <c r="I19" s="26" t="s">
        <v>25</v>
      </c>
      <c r="J19" s="24" t="str">
        <f>IF('Rekapitulace stavby'!AN11="","",'Rekapitulace stavby'!AN11)</f>
        <v/>
      </c>
      <c r="L19" s="31"/>
    </row>
    <row r="20" spans="2:12" s="1" customFormat="1" ht="6.95" customHeight="1">
      <c r="B20" s="31"/>
      <c r="L20" s="31"/>
    </row>
    <row r="21" spans="2:12" s="1" customFormat="1" ht="12" customHeight="1">
      <c r="B21" s="31"/>
      <c r="D21" s="26" t="s">
        <v>26</v>
      </c>
      <c r="I21" s="26" t="s">
        <v>24</v>
      </c>
      <c r="J21" s="27" t="str">
        <f>'Rekapitulace stavby'!AN13</f>
        <v>Vyplň údaj</v>
      </c>
      <c r="L21" s="31"/>
    </row>
    <row r="22" spans="2:12" s="1" customFormat="1" ht="18" customHeight="1">
      <c r="B22" s="31"/>
      <c r="E22" s="240" t="str">
        <f>'Rekapitulace stavby'!E14</f>
        <v>Vyplň údaj</v>
      </c>
      <c r="F22" s="224"/>
      <c r="G22" s="224"/>
      <c r="H22" s="224"/>
      <c r="I22" s="26" t="s">
        <v>25</v>
      </c>
      <c r="J22" s="27" t="str">
        <f>'Rekapitulace stavby'!AN14</f>
        <v>Vyplň údaj</v>
      </c>
      <c r="L22" s="31"/>
    </row>
    <row r="23" spans="2:12" s="1" customFormat="1" ht="6.95" customHeight="1">
      <c r="B23" s="31"/>
      <c r="L23" s="31"/>
    </row>
    <row r="24" spans="2:12" s="1" customFormat="1" ht="12" customHeight="1">
      <c r="B24" s="31"/>
      <c r="D24" s="26" t="s">
        <v>28</v>
      </c>
      <c r="I24" s="26" t="s">
        <v>24</v>
      </c>
      <c r="J24" s="24" t="str">
        <f>IF('Rekapitulace stavby'!AN16="","",'Rekapitulace stavby'!AN16)</f>
        <v/>
      </c>
      <c r="L24" s="31"/>
    </row>
    <row r="25" spans="2:12" s="1" customFormat="1" ht="18" customHeight="1">
      <c r="B25" s="31"/>
      <c r="E25" s="24" t="str">
        <f>IF('Rekapitulace stavby'!E17="","",'Rekapitulace stavby'!E17)</f>
        <v xml:space="preserve"> </v>
      </c>
      <c r="I25" s="26" t="s">
        <v>25</v>
      </c>
      <c r="J25" s="24" t="str">
        <f>IF('Rekapitulace stavby'!AN17="","",'Rekapitulace stavby'!AN17)</f>
        <v/>
      </c>
      <c r="L25" s="31"/>
    </row>
    <row r="26" spans="2:12" s="1" customFormat="1" ht="6.95" customHeight="1">
      <c r="B26" s="31"/>
      <c r="L26" s="31"/>
    </row>
    <row r="27" spans="2:12" s="1" customFormat="1" ht="12" customHeight="1">
      <c r="B27" s="31"/>
      <c r="D27" s="26" t="s">
        <v>30</v>
      </c>
      <c r="I27" s="26" t="s">
        <v>24</v>
      </c>
      <c r="J27" s="24" t="str">
        <f>IF('Rekapitulace stavby'!AN19="","",'Rekapitulace stavby'!AN19)</f>
        <v/>
      </c>
      <c r="L27" s="31"/>
    </row>
    <row r="28" spans="2:12" s="1" customFormat="1" ht="18" customHeight="1">
      <c r="B28" s="31"/>
      <c r="E28" s="24" t="str">
        <f>IF('Rekapitulace stavby'!E20="","",'Rekapitulace stavby'!E20)</f>
        <v xml:space="preserve"> </v>
      </c>
      <c r="I28" s="26" t="s">
        <v>25</v>
      </c>
      <c r="J28" s="24" t="str">
        <f>IF('Rekapitulace stavby'!AN20="","",'Rekapitulace stavby'!AN20)</f>
        <v/>
      </c>
      <c r="L28" s="31"/>
    </row>
    <row r="29" spans="2:12" s="1" customFormat="1" ht="6.95" customHeight="1">
      <c r="B29" s="31"/>
      <c r="L29" s="31"/>
    </row>
    <row r="30" spans="2:12" s="1" customFormat="1" ht="12" customHeight="1">
      <c r="B30" s="31"/>
      <c r="D30" s="26" t="s">
        <v>31</v>
      </c>
      <c r="L30" s="31"/>
    </row>
    <row r="31" spans="2:12" s="7" customFormat="1" ht="16.5" customHeight="1">
      <c r="B31" s="93"/>
      <c r="E31" s="228" t="s">
        <v>1</v>
      </c>
      <c r="F31" s="228"/>
      <c r="G31" s="228"/>
      <c r="H31" s="228"/>
      <c r="L31" s="93"/>
    </row>
    <row r="32" spans="2:12" s="1" customFormat="1" ht="6.95" customHeight="1">
      <c r="B32" s="31"/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25.35" customHeight="1">
      <c r="B34" s="31"/>
      <c r="D34" s="94" t="s">
        <v>32</v>
      </c>
      <c r="J34" s="65">
        <f>ROUND(J128,2)</f>
        <v>0</v>
      </c>
      <c r="L34" s="31"/>
    </row>
    <row r="35" spans="2:12" s="1" customFormat="1" ht="6.95" customHeight="1">
      <c r="B35" s="31"/>
      <c r="D35" s="52"/>
      <c r="E35" s="52"/>
      <c r="F35" s="52"/>
      <c r="G35" s="52"/>
      <c r="H35" s="52"/>
      <c r="I35" s="52"/>
      <c r="J35" s="52"/>
      <c r="K35" s="52"/>
      <c r="L35" s="31"/>
    </row>
    <row r="36" spans="2:12" s="1" customFormat="1" ht="14.45" customHeight="1">
      <c r="B36" s="31"/>
      <c r="F36" s="34" t="s">
        <v>34</v>
      </c>
      <c r="I36" s="34" t="s">
        <v>33</v>
      </c>
      <c r="J36" s="34" t="s">
        <v>35</v>
      </c>
      <c r="L36" s="31"/>
    </row>
    <row r="37" spans="2:12" s="1" customFormat="1" ht="14.45" customHeight="1">
      <c r="B37" s="31"/>
      <c r="D37" s="54" t="s">
        <v>36</v>
      </c>
      <c r="E37" s="26" t="s">
        <v>37</v>
      </c>
      <c r="F37" s="84">
        <f>ROUND((SUM(BE128:BE195)),2)</f>
        <v>0</v>
      </c>
      <c r="I37" s="95">
        <v>0.21</v>
      </c>
      <c r="J37" s="84">
        <f>ROUND(((SUM(BE128:BE195))*I37),2)</f>
        <v>0</v>
      </c>
      <c r="L37" s="31"/>
    </row>
    <row r="38" spans="2:12" s="1" customFormat="1" ht="14.45" customHeight="1">
      <c r="B38" s="31"/>
      <c r="E38" s="26" t="s">
        <v>38</v>
      </c>
      <c r="F38" s="84">
        <f>ROUND((SUM(BF128:BF195)),2)</f>
        <v>0</v>
      </c>
      <c r="I38" s="95">
        <v>0.15</v>
      </c>
      <c r="J38" s="84">
        <f>ROUND(((SUM(BF128:BF195))*I38),2)</f>
        <v>0</v>
      </c>
      <c r="L38" s="31"/>
    </row>
    <row r="39" spans="2:12" s="1" customFormat="1" ht="14.45" customHeight="1" hidden="1">
      <c r="B39" s="31"/>
      <c r="E39" s="26" t="s">
        <v>39</v>
      </c>
      <c r="F39" s="84">
        <f>ROUND((SUM(BG128:BG195)),2)</f>
        <v>0</v>
      </c>
      <c r="I39" s="95">
        <v>0.21</v>
      </c>
      <c r="J39" s="84">
        <f>0</f>
        <v>0</v>
      </c>
      <c r="L39" s="31"/>
    </row>
    <row r="40" spans="2:12" s="1" customFormat="1" ht="14.45" customHeight="1" hidden="1">
      <c r="B40" s="31"/>
      <c r="E40" s="26" t="s">
        <v>40</v>
      </c>
      <c r="F40" s="84">
        <f>ROUND((SUM(BH128:BH195)),2)</f>
        <v>0</v>
      </c>
      <c r="I40" s="95">
        <v>0.15</v>
      </c>
      <c r="J40" s="84">
        <f>0</f>
        <v>0</v>
      </c>
      <c r="L40" s="31"/>
    </row>
    <row r="41" spans="2:12" s="1" customFormat="1" ht="14.45" customHeight="1" hidden="1">
      <c r="B41" s="31"/>
      <c r="E41" s="26" t="s">
        <v>41</v>
      </c>
      <c r="F41" s="84">
        <f>ROUND((SUM(BI128:BI195)),2)</f>
        <v>0</v>
      </c>
      <c r="I41" s="95">
        <v>0</v>
      </c>
      <c r="J41" s="84">
        <f>0</f>
        <v>0</v>
      </c>
      <c r="L41" s="31"/>
    </row>
    <row r="42" spans="2:12" s="1" customFormat="1" ht="6.95" customHeight="1">
      <c r="B42" s="31"/>
      <c r="L42" s="31"/>
    </row>
    <row r="43" spans="2:12" s="1" customFormat="1" ht="25.35" customHeight="1">
      <c r="B43" s="31"/>
      <c r="C43" s="96"/>
      <c r="D43" s="97" t="s">
        <v>42</v>
      </c>
      <c r="E43" s="56"/>
      <c r="F43" s="56"/>
      <c r="G43" s="98" t="s">
        <v>43</v>
      </c>
      <c r="H43" s="99" t="s">
        <v>44</v>
      </c>
      <c r="I43" s="56"/>
      <c r="J43" s="100">
        <f>SUM(J34:J41)</f>
        <v>0</v>
      </c>
      <c r="K43" s="101"/>
      <c r="L43" s="31"/>
    </row>
    <row r="44" spans="2:12" s="1" customFormat="1" ht="14.45" customHeight="1">
      <c r="B44" s="31"/>
      <c r="L44" s="31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47</v>
      </c>
      <c r="E61" s="33"/>
      <c r="F61" s="102" t="s">
        <v>48</v>
      </c>
      <c r="G61" s="42" t="s">
        <v>47</v>
      </c>
      <c r="H61" s="33"/>
      <c r="I61" s="33"/>
      <c r="J61" s="103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47</v>
      </c>
      <c r="E76" s="33"/>
      <c r="F76" s="102" t="s">
        <v>48</v>
      </c>
      <c r="G76" s="42" t="s">
        <v>47</v>
      </c>
      <c r="H76" s="33"/>
      <c r="I76" s="33"/>
      <c r="J76" s="103" t="s">
        <v>48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154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7" t="str">
        <f>E7</f>
        <v>Kanalizace a ČOV v obci Rpety</v>
      </c>
      <c r="F85" s="238"/>
      <c r="G85" s="238"/>
      <c r="H85" s="238"/>
      <c r="L85" s="31"/>
    </row>
    <row r="86" spans="2:12" ht="12" customHeight="1">
      <c r="B86" s="19"/>
      <c r="C86" s="26" t="s">
        <v>148</v>
      </c>
      <c r="L86" s="19"/>
    </row>
    <row r="87" spans="2:12" ht="16.5" customHeight="1">
      <c r="B87" s="19"/>
      <c r="E87" s="237" t="s">
        <v>149</v>
      </c>
      <c r="F87" s="200"/>
      <c r="G87" s="200"/>
      <c r="H87" s="200"/>
      <c r="L87" s="19"/>
    </row>
    <row r="88" spans="2:12" ht="12" customHeight="1">
      <c r="B88" s="19"/>
      <c r="C88" s="26" t="s">
        <v>150</v>
      </c>
      <c r="L88" s="19"/>
    </row>
    <row r="89" spans="2:12" s="1" customFormat="1" ht="16.5" customHeight="1">
      <c r="B89" s="31"/>
      <c r="E89" s="206" t="s">
        <v>151</v>
      </c>
      <c r="F89" s="239"/>
      <c r="G89" s="239"/>
      <c r="H89" s="239"/>
      <c r="L89" s="31"/>
    </row>
    <row r="90" spans="2:12" s="1" customFormat="1" ht="12" customHeight="1">
      <c r="B90" s="31"/>
      <c r="C90" s="26" t="s">
        <v>152</v>
      </c>
      <c r="L90" s="31"/>
    </row>
    <row r="91" spans="2:12" s="1" customFormat="1" ht="16.5" customHeight="1">
      <c r="B91" s="31"/>
      <c r="E91" s="233" t="str">
        <f>E13</f>
        <v>01.1.3 - SO 01.1.3 Elektroinstalace</v>
      </c>
      <c r="F91" s="239"/>
      <c r="G91" s="239"/>
      <c r="H91" s="239"/>
      <c r="L91" s="31"/>
    </row>
    <row r="92" spans="2:12" s="1" customFormat="1" ht="6.95" customHeight="1">
      <c r="B92" s="31"/>
      <c r="L92" s="31"/>
    </row>
    <row r="93" spans="2:12" s="1" customFormat="1" ht="12" customHeight="1">
      <c r="B93" s="31"/>
      <c r="C93" s="26" t="s">
        <v>20</v>
      </c>
      <c r="F93" s="24" t="str">
        <f>F16</f>
        <v xml:space="preserve"> </v>
      </c>
      <c r="I93" s="26" t="s">
        <v>22</v>
      </c>
      <c r="J93" s="51">
        <f>IF(J16="","",J16)</f>
        <v>45110</v>
      </c>
      <c r="L93" s="31"/>
    </row>
    <row r="94" spans="2:12" s="1" customFormat="1" ht="6.95" customHeight="1">
      <c r="B94" s="31"/>
      <c r="L94" s="31"/>
    </row>
    <row r="95" spans="2:12" s="1" customFormat="1" ht="15.2" customHeight="1">
      <c r="B95" s="31"/>
      <c r="C95" s="26" t="s">
        <v>23</v>
      </c>
      <c r="F95" s="24" t="str">
        <f>E19</f>
        <v xml:space="preserve"> </v>
      </c>
      <c r="I95" s="26" t="s">
        <v>28</v>
      </c>
      <c r="J95" s="29" t="str">
        <f>E25</f>
        <v xml:space="preserve"> </v>
      </c>
      <c r="L95" s="31"/>
    </row>
    <row r="96" spans="2:12" s="1" customFormat="1" ht="15.2" customHeight="1">
      <c r="B96" s="31"/>
      <c r="C96" s="26" t="s">
        <v>26</v>
      </c>
      <c r="F96" s="24" t="str">
        <f>IF(E22="","",E22)</f>
        <v>Vyplň údaj</v>
      </c>
      <c r="I96" s="26" t="s">
        <v>30</v>
      </c>
      <c r="J96" s="29" t="str">
        <f>E28</f>
        <v xml:space="preserve"> </v>
      </c>
      <c r="L96" s="31"/>
    </row>
    <row r="97" spans="2:12" s="1" customFormat="1" ht="10.35" customHeight="1">
      <c r="B97" s="31"/>
      <c r="L97" s="31"/>
    </row>
    <row r="98" spans="2:12" s="1" customFormat="1" ht="29.25" customHeight="1">
      <c r="B98" s="31"/>
      <c r="C98" s="104" t="s">
        <v>155</v>
      </c>
      <c r="D98" s="96"/>
      <c r="E98" s="96"/>
      <c r="F98" s="96"/>
      <c r="G98" s="96"/>
      <c r="H98" s="96"/>
      <c r="I98" s="96"/>
      <c r="J98" s="105" t="s">
        <v>156</v>
      </c>
      <c r="K98" s="96"/>
      <c r="L98" s="31"/>
    </row>
    <row r="99" spans="2:12" s="1" customFormat="1" ht="10.35" customHeight="1">
      <c r="B99" s="31"/>
      <c r="L99" s="31"/>
    </row>
    <row r="100" spans="2:47" s="1" customFormat="1" ht="22.9" customHeight="1">
      <c r="B100" s="31"/>
      <c r="C100" s="106" t="s">
        <v>157</v>
      </c>
      <c r="J100" s="65">
        <f>J128</f>
        <v>0</v>
      </c>
      <c r="L100" s="31"/>
      <c r="AU100" s="16" t="s">
        <v>158</v>
      </c>
    </row>
    <row r="101" spans="2:12" s="8" customFormat="1" ht="24.95" customHeight="1">
      <c r="B101" s="107"/>
      <c r="D101" s="108" t="s">
        <v>1123</v>
      </c>
      <c r="E101" s="109"/>
      <c r="F101" s="109"/>
      <c r="G101" s="109"/>
      <c r="H101" s="109"/>
      <c r="I101" s="109"/>
      <c r="J101" s="110">
        <f>J129</f>
        <v>0</v>
      </c>
      <c r="L101" s="107"/>
    </row>
    <row r="102" spans="2:12" s="8" customFormat="1" ht="24.95" customHeight="1">
      <c r="B102" s="107"/>
      <c r="D102" s="108" t="s">
        <v>1124</v>
      </c>
      <c r="E102" s="109"/>
      <c r="F102" s="109"/>
      <c r="G102" s="109"/>
      <c r="H102" s="109"/>
      <c r="I102" s="109"/>
      <c r="J102" s="110">
        <f>J153</f>
        <v>0</v>
      </c>
      <c r="L102" s="107"/>
    </row>
    <row r="103" spans="2:12" s="8" customFormat="1" ht="24.95" customHeight="1">
      <c r="B103" s="107"/>
      <c r="D103" s="108" t="s">
        <v>1125</v>
      </c>
      <c r="E103" s="109"/>
      <c r="F103" s="109"/>
      <c r="G103" s="109"/>
      <c r="H103" s="109"/>
      <c r="I103" s="109"/>
      <c r="J103" s="110">
        <f>J156</f>
        <v>0</v>
      </c>
      <c r="L103" s="107"/>
    </row>
    <row r="104" spans="2:12" s="8" customFormat="1" ht="24.95" customHeight="1">
      <c r="B104" s="107"/>
      <c r="D104" s="108" t="s">
        <v>1126</v>
      </c>
      <c r="E104" s="109"/>
      <c r="F104" s="109"/>
      <c r="G104" s="109"/>
      <c r="H104" s="109"/>
      <c r="I104" s="109"/>
      <c r="J104" s="110">
        <f>J169</f>
        <v>0</v>
      </c>
      <c r="L104" s="107"/>
    </row>
    <row r="105" spans="2:12" s="1" customFormat="1" ht="21.75" customHeight="1">
      <c r="B105" s="31"/>
      <c r="L105" s="31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1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1"/>
    </row>
    <row r="111" spans="2:12" s="1" customFormat="1" ht="24.95" customHeight="1">
      <c r="B111" s="31"/>
      <c r="C111" s="20" t="s">
        <v>180</v>
      </c>
      <c r="L111" s="31"/>
    </row>
    <row r="112" spans="2:12" s="1" customFormat="1" ht="6.95" customHeight="1">
      <c r="B112" s="31"/>
      <c r="L112" s="31"/>
    </row>
    <row r="113" spans="2:12" s="1" customFormat="1" ht="12" customHeight="1">
      <c r="B113" s="31"/>
      <c r="C113" s="26" t="s">
        <v>16</v>
      </c>
      <c r="L113" s="31"/>
    </row>
    <row r="114" spans="2:12" s="1" customFormat="1" ht="16.5" customHeight="1">
      <c r="B114" s="31"/>
      <c r="E114" s="237" t="str">
        <f>E7</f>
        <v>Kanalizace a ČOV v obci Rpety</v>
      </c>
      <c r="F114" s="238"/>
      <c r="G114" s="238"/>
      <c r="H114" s="238"/>
      <c r="L114" s="31"/>
    </row>
    <row r="115" spans="2:12" ht="12" customHeight="1">
      <c r="B115" s="19"/>
      <c r="C115" s="26" t="s">
        <v>148</v>
      </c>
      <c r="L115" s="19"/>
    </row>
    <row r="116" spans="2:12" ht="16.5" customHeight="1">
      <c r="B116" s="19"/>
      <c r="E116" s="237" t="s">
        <v>149</v>
      </c>
      <c r="F116" s="200"/>
      <c r="G116" s="200"/>
      <c r="H116" s="200"/>
      <c r="L116" s="19"/>
    </row>
    <row r="117" spans="2:12" ht="12" customHeight="1">
      <c r="B117" s="19"/>
      <c r="C117" s="26" t="s">
        <v>150</v>
      </c>
      <c r="L117" s="19"/>
    </row>
    <row r="118" spans="2:12" s="1" customFormat="1" ht="16.5" customHeight="1">
      <c r="B118" s="31"/>
      <c r="E118" s="206" t="s">
        <v>151</v>
      </c>
      <c r="F118" s="239"/>
      <c r="G118" s="239"/>
      <c r="H118" s="239"/>
      <c r="L118" s="31"/>
    </row>
    <row r="119" spans="2:12" s="1" customFormat="1" ht="12" customHeight="1">
      <c r="B119" s="31"/>
      <c r="C119" s="26" t="s">
        <v>152</v>
      </c>
      <c r="L119" s="31"/>
    </row>
    <row r="120" spans="2:12" s="1" customFormat="1" ht="16.5" customHeight="1">
      <c r="B120" s="31"/>
      <c r="E120" s="233" t="str">
        <f>E13</f>
        <v>01.1.3 - SO 01.1.3 Elektroinstalace</v>
      </c>
      <c r="F120" s="239"/>
      <c r="G120" s="239"/>
      <c r="H120" s="239"/>
      <c r="L120" s="31"/>
    </row>
    <row r="121" spans="2:12" s="1" customFormat="1" ht="6.95" customHeight="1">
      <c r="B121" s="31"/>
      <c r="L121" s="31"/>
    </row>
    <row r="122" spans="2:12" s="1" customFormat="1" ht="12" customHeight="1">
      <c r="B122" s="31"/>
      <c r="C122" s="26" t="s">
        <v>20</v>
      </c>
      <c r="F122" s="24" t="str">
        <f>F16</f>
        <v xml:space="preserve"> </v>
      </c>
      <c r="I122" s="26" t="s">
        <v>22</v>
      </c>
      <c r="J122" s="51">
        <f>IF(J16="","",J16)</f>
        <v>45110</v>
      </c>
      <c r="L122" s="31"/>
    </row>
    <row r="123" spans="2:12" s="1" customFormat="1" ht="6.95" customHeight="1">
      <c r="B123" s="31"/>
      <c r="L123" s="31"/>
    </row>
    <row r="124" spans="2:12" s="1" customFormat="1" ht="15.2" customHeight="1">
      <c r="B124" s="31"/>
      <c r="C124" s="26" t="s">
        <v>23</v>
      </c>
      <c r="F124" s="24" t="str">
        <f>E19</f>
        <v xml:space="preserve"> </v>
      </c>
      <c r="I124" s="26" t="s">
        <v>28</v>
      </c>
      <c r="J124" s="29" t="str">
        <f>E25</f>
        <v xml:space="preserve"> </v>
      </c>
      <c r="L124" s="31"/>
    </row>
    <row r="125" spans="2:12" s="1" customFormat="1" ht="15.2" customHeight="1">
      <c r="B125" s="31"/>
      <c r="C125" s="26" t="s">
        <v>26</v>
      </c>
      <c r="F125" s="24" t="str">
        <f>IF(E22="","",E22)</f>
        <v>Vyplň údaj</v>
      </c>
      <c r="I125" s="26" t="s">
        <v>30</v>
      </c>
      <c r="J125" s="29" t="str">
        <f>E28</f>
        <v xml:space="preserve"> </v>
      </c>
      <c r="L125" s="31"/>
    </row>
    <row r="126" spans="2:12" s="1" customFormat="1" ht="10.35" customHeight="1">
      <c r="B126" s="31"/>
      <c r="L126" s="31"/>
    </row>
    <row r="127" spans="2:20" s="10" customFormat="1" ht="29.25" customHeight="1">
      <c r="B127" s="115"/>
      <c r="C127" s="116" t="s">
        <v>181</v>
      </c>
      <c r="D127" s="117" t="s">
        <v>57</v>
      </c>
      <c r="E127" s="117" t="s">
        <v>53</v>
      </c>
      <c r="F127" s="117" t="s">
        <v>54</v>
      </c>
      <c r="G127" s="117" t="s">
        <v>182</v>
      </c>
      <c r="H127" s="117" t="s">
        <v>183</v>
      </c>
      <c r="I127" s="117" t="s">
        <v>184</v>
      </c>
      <c r="J127" s="118" t="s">
        <v>156</v>
      </c>
      <c r="K127" s="119" t="s">
        <v>185</v>
      </c>
      <c r="L127" s="115"/>
      <c r="M127" s="58" t="s">
        <v>1</v>
      </c>
      <c r="N127" s="59" t="s">
        <v>36</v>
      </c>
      <c r="O127" s="59" t="s">
        <v>186</v>
      </c>
      <c r="P127" s="59" t="s">
        <v>187</v>
      </c>
      <c r="Q127" s="59" t="s">
        <v>188</v>
      </c>
      <c r="R127" s="59" t="s">
        <v>189</v>
      </c>
      <c r="S127" s="59" t="s">
        <v>190</v>
      </c>
      <c r="T127" s="60" t="s">
        <v>191</v>
      </c>
    </row>
    <row r="128" spans="2:63" s="1" customFormat="1" ht="22.9" customHeight="1">
      <c r="B128" s="31"/>
      <c r="C128" s="63" t="s">
        <v>192</v>
      </c>
      <c r="J128" s="120">
        <f>BK128</f>
        <v>0</v>
      </c>
      <c r="L128" s="31"/>
      <c r="M128" s="61"/>
      <c r="N128" s="52"/>
      <c r="O128" s="52"/>
      <c r="P128" s="121">
        <f>P129+P153+P156+P169</f>
        <v>0</v>
      </c>
      <c r="Q128" s="52"/>
      <c r="R128" s="121">
        <f>R129+R153+R156+R169</f>
        <v>0</v>
      </c>
      <c r="S128" s="52"/>
      <c r="T128" s="122">
        <f>T129+T153+T156+T169</f>
        <v>0</v>
      </c>
      <c r="AT128" s="16" t="s">
        <v>71</v>
      </c>
      <c r="AU128" s="16" t="s">
        <v>158</v>
      </c>
      <c r="BK128" s="123">
        <f>BK129+BK153+BK156+BK169</f>
        <v>0</v>
      </c>
    </row>
    <row r="129" spans="2:63" s="11" customFormat="1" ht="25.9" customHeight="1">
      <c r="B129" s="124"/>
      <c r="D129" s="125" t="s">
        <v>71</v>
      </c>
      <c r="E129" s="126" t="s">
        <v>1127</v>
      </c>
      <c r="F129" s="126" t="s">
        <v>1128</v>
      </c>
      <c r="I129" s="127"/>
      <c r="J129" s="128">
        <f>BK129</f>
        <v>0</v>
      </c>
      <c r="L129" s="124"/>
      <c r="M129" s="129"/>
      <c r="P129" s="130">
        <f>SUM(P130:P152)</f>
        <v>0</v>
      </c>
      <c r="R129" s="130">
        <f>SUM(R130:R152)</f>
        <v>0</v>
      </c>
      <c r="T129" s="131">
        <f>SUM(T130:T152)</f>
        <v>0</v>
      </c>
      <c r="AR129" s="125" t="s">
        <v>79</v>
      </c>
      <c r="AT129" s="132" t="s">
        <v>71</v>
      </c>
      <c r="AU129" s="132" t="s">
        <v>72</v>
      </c>
      <c r="AY129" s="125" t="s">
        <v>195</v>
      </c>
      <c r="BK129" s="133">
        <f>SUM(BK130:BK152)</f>
        <v>0</v>
      </c>
    </row>
    <row r="130" spans="2:65" s="1" customFormat="1" ht="24.2" customHeight="1">
      <c r="B130" s="136"/>
      <c r="C130" s="137" t="s">
        <v>79</v>
      </c>
      <c r="D130" s="137" t="s">
        <v>197</v>
      </c>
      <c r="E130" s="138" t="s">
        <v>1129</v>
      </c>
      <c r="F130" s="139" t="s">
        <v>1130</v>
      </c>
      <c r="G130" s="140" t="s">
        <v>1131</v>
      </c>
      <c r="H130" s="141">
        <v>1</v>
      </c>
      <c r="I130" s="142"/>
      <c r="J130" s="143">
        <f aca="true" t="shared" si="0" ref="J130:J152">ROUND(I130*H130,2)</f>
        <v>0</v>
      </c>
      <c r="K130" s="144"/>
      <c r="L130" s="31"/>
      <c r="M130" s="145" t="s">
        <v>1</v>
      </c>
      <c r="N130" s="146" t="s">
        <v>37</v>
      </c>
      <c r="P130" s="147">
        <f aca="true" t="shared" si="1" ref="P130:P152">O130*H130</f>
        <v>0</v>
      </c>
      <c r="Q130" s="147">
        <v>0</v>
      </c>
      <c r="R130" s="147">
        <f aca="true" t="shared" si="2" ref="R130:R152">Q130*H130</f>
        <v>0</v>
      </c>
      <c r="S130" s="147">
        <v>0</v>
      </c>
      <c r="T130" s="148">
        <f aca="true" t="shared" si="3" ref="T130:T152">S130*H130</f>
        <v>0</v>
      </c>
      <c r="AR130" s="149" t="s">
        <v>201</v>
      </c>
      <c r="AT130" s="149" t="s">
        <v>197</v>
      </c>
      <c r="AU130" s="149" t="s">
        <v>79</v>
      </c>
      <c r="AY130" s="16" t="s">
        <v>195</v>
      </c>
      <c r="BE130" s="150">
        <f aca="true" t="shared" si="4" ref="BE130:BE152">IF(N130="základní",J130,0)</f>
        <v>0</v>
      </c>
      <c r="BF130" s="150">
        <f aca="true" t="shared" si="5" ref="BF130:BF152">IF(N130="snížená",J130,0)</f>
        <v>0</v>
      </c>
      <c r="BG130" s="150">
        <f aca="true" t="shared" si="6" ref="BG130:BG152">IF(N130="zákl. přenesená",J130,0)</f>
        <v>0</v>
      </c>
      <c r="BH130" s="150">
        <f aca="true" t="shared" si="7" ref="BH130:BH152">IF(N130="sníž. přenesená",J130,0)</f>
        <v>0</v>
      </c>
      <c r="BI130" s="150">
        <f aca="true" t="shared" si="8" ref="BI130:BI152">IF(N130="nulová",J130,0)</f>
        <v>0</v>
      </c>
      <c r="BJ130" s="16" t="s">
        <v>79</v>
      </c>
      <c r="BK130" s="150">
        <f aca="true" t="shared" si="9" ref="BK130:BK152">ROUND(I130*H130,2)</f>
        <v>0</v>
      </c>
      <c r="BL130" s="16" t="s">
        <v>201</v>
      </c>
      <c r="BM130" s="149" t="s">
        <v>228</v>
      </c>
    </row>
    <row r="131" spans="2:65" s="1" customFormat="1" ht="16.5" customHeight="1">
      <c r="B131" s="136"/>
      <c r="C131" s="137" t="s">
        <v>81</v>
      </c>
      <c r="D131" s="137" t="s">
        <v>197</v>
      </c>
      <c r="E131" s="138" t="s">
        <v>1132</v>
      </c>
      <c r="F131" s="139" t="s">
        <v>1133</v>
      </c>
      <c r="G131" s="140" t="s">
        <v>1131</v>
      </c>
      <c r="H131" s="141">
        <v>2</v>
      </c>
      <c r="I131" s="142"/>
      <c r="J131" s="143">
        <f t="shared" si="0"/>
        <v>0</v>
      </c>
      <c r="K131" s="144"/>
      <c r="L131" s="31"/>
      <c r="M131" s="145" t="s">
        <v>1</v>
      </c>
      <c r="N131" s="146" t="s">
        <v>37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AR131" s="149" t="s">
        <v>201</v>
      </c>
      <c r="AT131" s="149" t="s">
        <v>197</v>
      </c>
      <c r="AU131" s="149" t="s">
        <v>79</v>
      </c>
      <c r="AY131" s="16" t="s">
        <v>195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6" t="s">
        <v>79</v>
      </c>
      <c r="BK131" s="150">
        <f t="shared" si="9"/>
        <v>0</v>
      </c>
      <c r="BL131" s="16" t="s">
        <v>201</v>
      </c>
      <c r="BM131" s="149" t="s">
        <v>233</v>
      </c>
    </row>
    <row r="132" spans="2:65" s="1" customFormat="1" ht="16.5" customHeight="1">
      <c r="B132" s="136"/>
      <c r="C132" s="137" t="s">
        <v>89</v>
      </c>
      <c r="D132" s="137" t="s">
        <v>197</v>
      </c>
      <c r="E132" s="138" t="s">
        <v>1134</v>
      </c>
      <c r="F132" s="139" t="s">
        <v>1135</v>
      </c>
      <c r="G132" s="140" t="s">
        <v>1131</v>
      </c>
      <c r="H132" s="141">
        <v>6</v>
      </c>
      <c r="I132" s="142"/>
      <c r="J132" s="143">
        <f t="shared" si="0"/>
        <v>0</v>
      </c>
      <c r="K132" s="144"/>
      <c r="L132" s="31"/>
      <c r="M132" s="145" t="s">
        <v>1</v>
      </c>
      <c r="N132" s="146" t="s">
        <v>37</v>
      </c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AR132" s="149" t="s">
        <v>201</v>
      </c>
      <c r="AT132" s="149" t="s">
        <v>197</v>
      </c>
      <c r="AU132" s="149" t="s">
        <v>79</v>
      </c>
      <c r="AY132" s="16" t="s">
        <v>195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6" t="s">
        <v>79</v>
      </c>
      <c r="BK132" s="150">
        <f t="shared" si="9"/>
        <v>0</v>
      </c>
      <c r="BL132" s="16" t="s">
        <v>201</v>
      </c>
      <c r="BM132" s="149" t="s">
        <v>258</v>
      </c>
    </row>
    <row r="133" spans="2:65" s="1" customFormat="1" ht="16.5" customHeight="1">
      <c r="B133" s="136"/>
      <c r="C133" s="137" t="s">
        <v>201</v>
      </c>
      <c r="D133" s="137" t="s">
        <v>197</v>
      </c>
      <c r="E133" s="138" t="s">
        <v>1136</v>
      </c>
      <c r="F133" s="139" t="s">
        <v>1137</v>
      </c>
      <c r="G133" s="140" t="s">
        <v>1131</v>
      </c>
      <c r="H133" s="141">
        <v>2</v>
      </c>
      <c r="I133" s="142"/>
      <c r="J133" s="143">
        <f t="shared" si="0"/>
        <v>0</v>
      </c>
      <c r="K133" s="144"/>
      <c r="L133" s="31"/>
      <c r="M133" s="145" t="s">
        <v>1</v>
      </c>
      <c r="N133" s="146" t="s">
        <v>37</v>
      </c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AR133" s="149" t="s">
        <v>201</v>
      </c>
      <c r="AT133" s="149" t="s">
        <v>197</v>
      </c>
      <c r="AU133" s="149" t="s">
        <v>79</v>
      </c>
      <c r="AY133" s="16" t="s">
        <v>195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6" t="s">
        <v>79</v>
      </c>
      <c r="BK133" s="150">
        <f t="shared" si="9"/>
        <v>0</v>
      </c>
      <c r="BL133" s="16" t="s">
        <v>201</v>
      </c>
      <c r="BM133" s="149" t="s">
        <v>270</v>
      </c>
    </row>
    <row r="134" spans="2:65" s="1" customFormat="1" ht="16.5" customHeight="1">
      <c r="B134" s="136"/>
      <c r="C134" s="137" t="s">
        <v>220</v>
      </c>
      <c r="D134" s="137" t="s">
        <v>197</v>
      </c>
      <c r="E134" s="138" t="s">
        <v>1138</v>
      </c>
      <c r="F134" s="139" t="s">
        <v>1139</v>
      </c>
      <c r="G134" s="140" t="s">
        <v>1131</v>
      </c>
      <c r="H134" s="141">
        <v>2</v>
      </c>
      <c r="I134" s="142"/>
      <c r="J134" s="143">
        <f t="shared" si="0"/>
        <v>0</v>
      </c>
      <c r="K134" s="144"/>
      <c r="L134" s="31"/>
      <c r="M134" s="145" t="s">
        <v>1</v>
      </c>
      <c r="N134" s="146" t="s">
        <v>37</v>
      </c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AR134" s="149" t="s">
        <v>201</v>
      </c>
      <c r="AT134" s="149" t="s">
        <v>197</v>
      </c>
      <c r="AU134" s="149" t="s">
        <v>79</v>
      </c>
      <c r="AY134" s="16" t="s">
        <v>195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6" t="s">
        <v>79</v>
      </c>
      <c r="BK134" s="150">
        <f t="shared" si="9"/>
        <v>0</v>
      </c>
      <c r="BL134" s="16" t="s">
        <v>201</v>
      </c>
      <c r="BM134" s="149" t="s">
        <v>280</v>
      </c>
    </row>
    <row r="135" spans="2:65" s="1" customFormat="1" ht="16.5" customHeight="1">
      <c r="B135" s="136"/>
      <c r="C135" s="137" t="s">
        <v>228</v>
      </c>
      <c r="D135" s="137" t="s">
        <v>197</v>
      </c>
      <c r="E135" s="138" t="s">
        <v>1140</v>
      </c>
      <c r="F135" s="139" t="s">
        <v>1141</v>
      </c>
      <c r="G135" s="140" t="s">
        <v>1131</v>
      </c>
      <c r="H135" s="141">
        <v>1</v>
      </c>
      <c r="I135" s="142"/>
      <c r="J135" s="143">
        <f t="shared" si="0"/>
        <v>0</v>
      </c>
      <c r="K135" s="144"/>
      <c r="L135" s="31"/>
      <c r="M135" s="145" t="s">
        <v>1</v>
      </c>
      <c r="N135" s="146" t="s">
        <v>37</v>
      </c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AR135" s="149" t="s">
        <v>201</v>
      </c>
      <c r="AT135" s="149" t="s">
        <v>197</v>
      </c>
      <c r="AU135" s="149" t="s">
        <v>79</v>
      </c>
      <c r="AY135" s="16" t="s">
        <v>195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6" t="s">
        <v>79</v>
      </c>
      <c r="BK135" s="150">
        <f t="shared" si="9"/>
        <v>0</v>
      </c>
      <c r="BL135" s="16" t="s">
        <v>201</v>
      </c>
      <c r="BM135" s="149" t="s">
        <v>291</v>
      </c>
    </row>
    <row r="136" spans="2:65" s="1" customFormat="1" ht="16.5" customHeight="1">
      <c r="B136" s="136"/>
      <c r="C136" s="137" t="s">
        <v>237</v>
      </c>
      <c r="D136" s="137" t="s">
        <v>197</v>
      </c>
      <c r="E136" s="138" t="s">
        <v>1142</v>
      </c>
      <c r="F136" s="139" t="s">
        <v>1143</v>
      </c>
      <c r="G136" s="140" t="s">
        <v>1131</v>
      </c>
      <c r="H136" s="141">
        <v>2</v>
      </c>
      <c r="I136" s="142"/>
      <c r="J136" s="143">
        <f t="shared" si="0"/>
        <v>0</v>
      </c>
      <c r="K136" s="144"/>
      <c r="L136" s="31"/>
      <c r="M136" s="145" t="s">
        <v>1</v>
      </c>
      <c r="N136" s="146" t="s">
        <v>37</v>
      </c>
      <c r="P136" s="147">
        <f t="shared" si="1"/>
        <v>0</v>
      </c>
      <c r="Q136" s="147">
        <v>0</v>
      </c>
      <c r="R136" s="147">
        <f t="shared" si="2"/>
        <v>0</v>
      </c>
      <c r="S136" s="147">
        <v>0</v>
      </c>
      <c r="T136" s="148">
        <f t="shared" si="3"/>
        <v>0</v>
      </c>
      <c r="AR136" s="149" t="s">
        <v>201</v>
      </c>
      <c r="AT136" s="149" t="s">
        <v>197</v>
      </c>
      <c r="AU136" s="149" t="s">
        <v>79</v>
      </c>
      <c r="AY136" s="16" t="s">
        <v>195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6" t="s">
        <v>79</v>
      </c>
      <c r="BK136" s="150">
        <f t="shared" si="9"/>
        <v>0</v>
      </c>
      <c r="BL136" s="16" t="s">
        <v>201</v>
      </c>
      <c r="BM136" s="149" t="s">
        <v>301</v>
      </c>
    </row>
    <row r="137" spans="2:65" s="1" customFormat="1" ht="16.5" customHeight="1">
      <c r="B137" s="136"/>
      <c r="C137" s="137" t="s">
        <v>233</v>
      </c>
      <c r="D137" s="137" t="s">
        <v>197</v>
      </c>
      <c r="E137" s="138" t="s">
        <v>1144</v>
      </c>
      <c r="F137" s="139" t="s">
        <v>1145</v>
      </c>
      <c r="G137" s="140" t="s">
        <v>1131</v>
      </c>
      <c r="H137" s="141">
        <v>1</v>
      </c>
      <c r="I137" s="142"/>
      <c r="J137" s="143">
        <f t="shared" si="0"/>
        <v>0</v>
      </c>
      <c r="K137" s="144"/>
      <c r="L137" s="31"/>
      <c r="M137" s="145" t="s">
        <v>1</v>
      </c>
      <c r="N137" s="146" t="s">
        <v>37</v>
      </c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AR137" s="149" t="s">
        <v>201</v>
      </c>
      <c r="AT137" s="149" t="s">
        <v>197</v>
      </c>
      <c r="AU137" s="149" t="s">
        <v>79</v>
      </c>
      <c r="AY137" s="16" t="s">
        <v>195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6" t="s">
        <v>79</v>
      </c>
      <c r="BK137" s="150">
        <f t="shared" si="9"/>
        <v>0</v>
      </c>
      <c r="BL137" s="16" t="s">
        <v>201</v>
      </c>
      <c r="BM137" s="149" t="s">
        <v>311</v>
      </c>
    </row>
    <row r="138" spans="2:65" s="1" customFormat="1" ht="16.5" customHeight="1">
      <c r="B138" s="136"/>
      <c r="C138" s="137" t="s">
        <v>252</v>
      </c>
      <c r="D138" s="137" t="s">
        <v>197</v>
      </c>
      <c r="E138" s="138" t="s">
        <v>1146</v>
      </c>
      <c r="F138" s="139" t="s">
        <v>1147</v>
      </c>
      <c r="G138" s="140" t="s">
        <v>1131</v>
      </c>
      <c r="H138" s="141">
        <v>3</v>
      </c>
      <c r="I138" s="142"/>
      <c r="J138" s="143">
        <f t="shared" si="0"/>
        <v>0</v>
      </c>
      <c r="K138" s="144"/>
      <c r="L138" s="31"/>
      <c r="M138" s="145" t="s">
        <v>1</v>
      </c>
      <c r="N138" s="146" t="s">
        <v>37</v>
      </c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AR138" s="149" t="s">
        <v>201</v>
      </c>
      <c r="AT138" s="149" t="s">
        <v>197</v>
      </c>
      <c r="AU138" s="149" t="s">
        <v>79</v>
      </c>
      <c r="AY138" s="16" t="s">
        <v>195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6" t="s">
        <v>79</v>
      </c>
      <c r="BK138" s="150">
        <f t="shared" si="9"/>
        <v>0</v>
      </c>
      <c r="BL138" s="16" t="s">
        <v>201</v>
      </c>
      <c r="BM138" s="149" t="s">
        <v>320</v>
      </c>
    </row>
    <row r="139" spans="2:65" s="1" customFormat="1" ht="16.5" customHeight="1">
      <c r="B139" s="136"/>
      <c r="C139" s="137" t="s">
        <v>258</v>
      </c>
      <c r="D139" s="137" t="s">
        <v>197</v>
      </c>
      <c r="E139" s="138" t="s">
        <v>1148</v>
      </c>
      <c r="F139" s="139" t="s">
        <v>1149</v>
      </c>
      <c r="G139" s="140" t="s">
        <v>1131</v>
      </c>
      <c r="H139" s="141">
        <v>5</v>
      </c>
      <c r="I139" s="142"/>
      <c r="J139" s="143">
        <f t="shared" si="0"/>
        <v>0</v>
      </c>
      <c r="K139" s="144"/>
      <c r="L139" s="31"/>
      <c r="M139" s="145" t="s">
        <v>1</v>
      </c>
      <c r="N139" s="146" t="s">
        <v>37</v>
      </c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AR139" s="149" t="s">
        <v>201</v>
      </c>
      <c r="AT139" s="149" t="s">
        <v>197</v>
      </c>
      <c r="AU139" s="149" t="s">
        <v>79</v>
      </c>
      <c r="AY139" s="16" t="s">
        <v>195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6" t="s">
        <v>79</v>
      </c>
      <c r="BK139" s="150">
        <f t="shared" si="9"/>
        <v>0</v>
      </c>
      <c r="BL139" s="16" t="s">
        <v>201</v>
      </c>
      <c r="BM139" s="149" t="s">
        <v>330</v>
      </c>
    </row>
    <row r="140" spans="2:65" s="1" customFormat="1" ht="16.5" customHeight="1">
      <c r="B140" s="136"/>
      <c r="C140" s="137" t="s">
        <v>264</v>
      </c>
      <c r="D140" s="137" t="s">
        <v>197</v>
      </c>
      <c r="E140" s="138" t="s">
        <v>1150</v>
      </c>
      <c r="F140" s="139" t="s">
        <v>1151</v>
      </c>
      <c r="G140" s="140" t="s">
        <v>1131</v>
      </c>
      <c r="H140" s="141">
        <v>8</v>
      </c>
      <c r="I140" s="142"/>
      <c r="J140" s="143">
        <f t="shared" si="0"/>
        <v>0</v>
      </c>
      <c r="K140" s="144"/>
      <c r="L140" s="31"/>
      <c r="M140" s="145" t="s">
        <v>1</v>
      </c>
      <c r="N140" s="146" t="s">
        <v>37</v>
      </c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AR140" s="149" t="s">
        <v>201</v>
      </c>
      <c r="AT140" s="149" t="s">
        <v>197</v>
      </c>
      <c r="AU140" s="149" t="s">
        <v>79</v>
      </c>
      <c r="AY140" s="16" t="s">
        <v>195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6" t="s">
        <v>79</v>
      </c>
      <c r="BK140" s="150">
        <f t="shared" si="9"/>
        <v>0</v>
      </c>
      <c r="BL140" s="16" t="s">
        <v>201</v>
      </c>
      <c r="BM140" s="149" t="s">
        <v>342</v>
      </c>
    </row>
    <row r="141" spans="2:65" s="1" customFormat="1" ht="16.5" customHeight="1">
      <c r="B141" s="136"/>
      <c r="C141" s="137" t="s">
        <v>270</v>
      </c>
      <c r="D141" s="137" t="s">
        <v>197</v>
      </c>
      <c r="E141" s="138" t="s">
        <v>1152</v>
      </c>
      <c r="F141" s="139" t="s">
        <v>1153</v>
      </c>
      <c r="G141" s="140" t="s">
        <v>1131</v>
      </c>
      <c r="H141" s="141">
        <v>2</v>
      </c>
      <c r="I141" s="142"/>
      <c r="J141" s="143">
        <f t="shared" si="0"/>
        <v>0</v>
      </c>
      <c r="K141" s="144"/>
      <c r="L141" s="31"/>
      <c r="M141" s="145" t="s">
        <v>1</v>
      </c>
      <c r="N141" s="146" t="s">
        <v>37</v>
      </c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AR141" s="149" t="s">
        <v>201</v>
      </c>
      <c r="AT141" s="149" t="s">
        <v>197</v>
      </c>
      <c r="AU141" s="149" t="s">
        <v>79</v>
      </c>
      <c r="AY141" s="16" t="s">
        <v>195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6" t="s">
        <v>79</v>
      </c>
      <c r="BK141" s="150">
        <f t="shared" si="9"/>
        <v>0</v>
      </c>
      <c r="BL141" s="16" t="s">
        <v>201</v>
      </c>
      <c r="BM141" s="149" t="s">
        <v>353</v>
      </c>
    </row>
    <row r="142" spans="2:65" s="1" customFormat="1" ht="16.5" customHeight="1">
      <c r="B142" s="136"/>
      <c r="C142" s="137" t="s">
        <v>275</v>
      </c>
      <c r="D142" s="137" t="s">
        <v>197</v>
      </c>
      <c r="E142" s="138" t="s">
        <v>1154</v>
      </c>
      <c r="F142" s="139" t="s">
        <v>1155</v>
      </c>
      <c r="G142" s="140" t="s">
        <v>1131</v>
      </c>
      <c r="H142" s="141">
        <v>1</v>
      </c>
      <c r="I142" s="142"/>
      <c r="J142" s="143">
        <f t="shared" si="0"/>
        <v>0</v>
      </c>
      <c r="K142" s="144"/>
      <c r="L142" s="31"/>
      <c r="M142" s="145" t="s">
        <v>1</v>
      </c>
      <c r="N142" s="146" t="s">
        <v>37</v>
      </c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AR142" s="149" t="s">
        <v>201</v>
      </c>
      <c r="AT142" s="149" t="s">
        <v>197</v>
      </c>
      <c r="AU142" s="149" t="s">
        <v>79</v>
      </c>
      <c r="AY142" s="16" t="s">
        <v>195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6" t="s">
        <v>79</v>
      </c>
      <c r="BK142" s="150">
        <f t="shared" si="9"/>
        <v>0</v>
      </c>
      <c r="BL142" s="16" t="s">
        <v>201</v>
      </c>
      <c r="BM142" s="149" t="s">
        <v>364</v>
      </c>
    </row>
    <row r="143" spans="2:65" s="1" customFormat="1" ht="16.5" customHeight="1">
      <c r="B143" s="136"/>
      <c r="C143" s="137" t="s">
        <v>280</v>
      </c>
      <c r="D143" s="137" t="s">
        <v>197</v>
      </c>
      <c r="E143" s="138" t="s">
        <v>1156</v>
      </c>
      <c r="F143" s="139" t="s">
        <v>1157</v>
      </c>
      <c r="G143" s="140" t="s">
        <v>1131</v>
      </c>
      <c r="H143" s="141">
        <v>2</v>
      </c>
      <c r="I143" s="142"/>
      <c r="J143" s="143">
        <f t="shared" si="0"/>
        <v>0</v>
      </c>
      <c r="K143" s="144"/>
      <c r="L143" s="31"/>
      <c r="M143" s="145" t="s">
        <v>1</v>
      </c>
      <c r="N143" s="146" t="s">
        <v>37</v>
      </c>
      <c r="P143" s="147">
        <f t="shared" si="1"/>
        <v>0</v>
      </c>
      <c r="Q143" s="147">
        <v>0</v>
      </c>
      <c r="R143" s="147">
        <f t="shared" si="2"/>
        <v>0</v>
      </c>
      <c r="S143" s="147">
        <v>0</v>
      </c>
      <c r="T143" s="148">
        <f t="shared" si="3"/>
        <v>0</v>
      </c>
      <c r="AR143" s="149" t="s">
        <v>201</v>
      </c>
      <c r="AT143" s="149" t="s">
        <v>197</v>
      </c>
      <c r="AU143" s="149" t="s">
        <v>79</v>
      </c>
      <c r="AY143" s="16" t="s">
        <v>195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6" t="s">
        <v>79</v>
      </c>
      <c r="BK143" s="150">
        <f t="shared" si="9"/>
        <v>0</v>
      </c>
      <c r="BL143" s="16" t="s">
        <v>201</v>
      </c>
      <c r="BM143" s="149" t="s">
        <v>373</v>
      </c>
    </row>
    <row r="144" spans="2:65" s="1" customFormat="1" ht="16.5" customHeight="1">
      <c r="B144" s="136"/>
      <c r="C144" s="137" t="s">
        <v>8</v>
      </c>
      <c r="D144" s="137" t="s">
        <v>197</v>
      </c>
      <c r="E144" s="138" t="s">
        <v>1158</v>
      </c>
      <c r="F144" s="139" t="s">
        <v>1159</v>
      </c>
      <c r="G144" s="140" t="s">
        <v>1131</v>
      </c>
      <c r="H144" s="141">
        <v>2</v>
      </c>
      <c r="I144" s="142"/>
      <c r="J144" s="143">
        <f t="shared" si="0"/>
        <v>0</v>
      </c>
      <c r="K144" s="144"/>
      <c r="L144" s="31"/>
      <c r="M144" s="145" t="s">
        <v>1</v>
      </c>
      <c r="N144" s="146" t="s">
        <v>37</v>
      </c>
      <c r="P144" s="147">
        <f t="shared" si="1"/>
        <v>0</v>
      </c>
      <c r="Q144" s="147">
        <v>0</v>
      </c>
      <c r="R144" s="147">
        <f t="shared" si="2"/>
        <v>0</v>
      </c>
      <c r="S144" s="147">
        <v>0</v>
      </c>
      <c r="T144" s="148">
        <f t="shared" si="3"/>
        <v>0</v>
      </c>
      <c r="AR144" s="149" t="s">
        <v>201</v>
      </c>
      <c r="AT144" s="149" t="s">
        <v>197</v>
      </c>
      <c r="AU144" s="149" t="s">
        <v>79</v>
      </c>
      <c r="AY144" s="16" t="s">
        <v>195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6" t="s">
        <v>79</v>
      </c>
      <c r="BK144" s="150">
        <f t="shared" si="9"/>
        <v>0</v>
      </c>
      <c r="BL144" s="16" t="s">
        <v>201</v>
      </c>
      <c r="BM144" s="149" t="s">
        <v>384</v>
      </c>
    </row>
    <row r="145" spans="2:65" s="1" customFormat="1" ht="16.5" customHeight="1">
      <c r="B145" s="136"/>
      <c r="C145" s="137" t="s">
        <v>291</v>
      </c>
      <c r="D145" s="137" t="s">
        <v>197</v>
      </c>
      <c r="E145" s="138" t="s">
        <v>1160</v>
      </c>
      <c r="F145" s="139" t="s">
        <v>1161</v>
      </c>
      <c r="G145" s="140" t="s">
        <v>1131</v>
      </c>
      <c r="H145" s="141">
        <v>2</v>
      </c>
      <c r="I145" s="142"/>
      <c r="J145" s="143">
        <f t="shared" si="0"/>
        <v>0</v>
      </c>
      <c r="K145" s="144"/>
      <c r="L145" s="31"/>
      <c r="M145" s="145" t="s">
        <v>1</v>
      </c>
      <c r="N145" s="146" t="s">
        <v>37</v>
      </c>
      <c r="P145" s="147">
        <f t="shared" si="1"/>
        <v>0</v>
      </c>
      <c r="Q145" s="147">
        <v>0</v>
      </c>
      <c r="R145" s="147">
        <f t="shared" si="2"/>
        <v>0</v>
      </c>
      <c r="S145" s="147">
        <v>0</v>
      </c>
      <c r="T145" s="148">
        <f t="shared" si="3"/>
        <v>0</v>
      </c>
      <c r="AR145" s="149" t="s">
        <v>201</v>
      </c>
      <c r="AT145" s="149" t="s">
        <v>197</v>
      </c>
      <c r="AU145" s="149" t="s">
        <v>79</v>
      </c>
      <c r="AY145" s="16" t="s">
        <v>195</v>
      </c>
      <c r="BE145" s="150">
        <f t="shared" si="4"/>
        <v>0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16" t="s">
        <v>79</v>
      </c>
      <c r="BK145" s="150">
        <f t="shared" si="9"/>
        <v>0</v>
      </c>
      <c r="BL145" s="16" t="s">
        <v>201</v>
      </c>
      <c r="BM145" s="149" t="s">
        <v>395</v>
      </c>
    </row>
    <row r="146" spans="2:65" s="1" customFormat="1" ht="16.5" customHeight="1">
      <c r="B146" s="136"/>
      <c r="C146" s="137" t="s">
        <v>296</v>
      </c>
      <c r="D146" s="137" t="s">
        <v>197</v>
      </c>
      <c r="E146" s="138" t="s">
        <v>1162</v>
      </c>
      <c r="F146" s="139" t="s">
        <v>1163</v>
      </c>
      <c r="G146" s="140" t="s">
        <v>1131</v>
      </c>
      <c r="H146" s="141">
        <v>8</v>
      </c>
      <c r="I146" s="142"/>
      <c r="J146" s="143">
        <f t="shared" si="0"/>
        <v>0</v>
      </c>
      <c r="K146" s="144"/>
      <c r="L146" s="31"/>
      <c r="M146" s="145" t="s">
        <v>1</v>
      </c>
      <c r="N146" s="146" t="s">
        <v>37</v>
      </c>
      <c r="P146" s="147">
        <f t="shared" si="1"/>
        <v>0</v>
      </c>
      <c r="Q146" s="147">
        <v>0</v>
      </c>
      <c r="R146" s="147">
        <f t="shared" si="2"/>
        <v>0</v>
      </c>
      <c r="S146" s="147">
        <v>0</v>
      </c>
      <c r="T146" s="148">
        <f t="shared" si="3"/>
        <v>0</v>
      </c>
      <c r="AR146" s="149" t="s">
        <v>201</v>
      </c>
      <c r="AT146" s="149" t="s">
        <v>197</v>
      </c>
      <c r="AU146" s="149" t="s">
        <v>79</v>
      </c>
      <c r="AY146" s="16" t="s">
        <v>195</v>
      </c>
      <c r="BE146" s="150">
        <f t="shared" si="4"/>
        <v>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16" t="s">
        <v>79</v>
      </c>
      <c r="BK146" s="150">
        <f t="shared" si="9"/>
        <v>0</v>
      </c>
      <c r="BL146" s="16" t="s">
        <v>201</v>
      </c>
      <c r="BM146" s="149" t="s">
        <v>406</v>
      </c>
    </row>
    <row r="147" spans="2:65" s="1" customFormat="1" ht="16.5" customHeight="1">
      <c r="B147" s="136"/>
      <c r="C147" s="137" t="s">
        <v>301</v>
      </c>
      <c r="D147" s="137" t="s">
        <v>197</v>
      </c>
      <c r="E147" s="138" t="s">
        <v>1164</v>
      </c>
      <c r="F147" s="139" t="s">
        <v>1165</v>
      </c>
      <c r="G147" s="140" t="s">
        <v>1131</v>
      </c>
      <c r="H147" s="141">
        <v>40</v>
      </c>
      <c r="I147" s="142"/>
      <c r="J147" s="143">
        <f t="shared" si="0"/>
        <v>0</v>
      </c>
      <c r="K147" s="144"/>
      <c r="L147" s="31"/>
      <c r="M147" s="145" t="s">
        <v>1</v>
      </c>
      <c r="N147" s="146" t="s">
        <v>37</v>
      </c>
      <c r="P147" s="147">
        <f t="shared" si="1"/>
        <v>0</v>
      </c>
      <c r="Q147" s="147">
        <v>0</v>
      </c>
      <c r="R147" s="147">
        <f t="shared" si="2"/>
        <v>0</v>
      </c>
      <c r="S147" s="147">
        <v>0</v>
      </c>
      <c r="T147" s="148">
        <f t="shared" si="3"/>
        <v>0</v>
      </c>
      <c r="AR147" s="149" t="s">
        <v>201</v>
      </c>
      <c r="AT147" s="149" t="s">
        <v>197</v>
      </c>
      <c r="AU147" s="149" t="s">
        <v>79</v>
      </c>
      <c r="AY147" s="16" t="s">
        <v>195</v>
      </c>
      <c r="BE147" s="150">
        <f t="shared" si="4"/>
        <v>0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6" t="s">
        <v>79</v>
      </c>
      <c r="BK147" s="150">
        <f t="shared" si="9"/>
        <v>0</v>
      </c>
      <c r="BL147" s="16" t="s">
        <v>201</v>
      </c>
      <c r="BM147" s="149" t="s">
        <v>417</v>
      </c>
    </row>
    <row r="148" spans="2:65" s="1" customFormat="1" ht="16.5" customHeight="1">
      <c r="B148" s="136"/>
      <c r="C148" s="137" t="s">
        <v>306</v>
      </c>
      <c r="D148" s="137" t="s">
        <v>197</v>
      </c>
      <c r="E148" s="138" t="s">
        <v>1166</v>
      </c>
      <c r="F148" s="139" t="s">
        <v>1167</v>
      </c>
      <c r="G148" s="140" t="s">
        <v>1131</v>
      </c>
      <c r="H148" s="141">
        <v>15</v>
      </c>
      <c r="I148" s="142"/>
      <c r="J148" s="143">
        <f t="shared" si="0"/>
        <v>0</v>
      </c>
      <c r="K148" s="144"/>
      <c r="L148" s="31"/>
      <c r="M148" s="145" t="s">
        <v>1</v>
      </c>
      <c r="N148" s="146" t="s">
        <v>37</v>
      </c>
      <c r="P148" s="147">
        <f t="shared" si="1"/>
        <v>0</v>
      </c>
      <c r="Q148" s="147">
        <v>0</v>
      </c>
      <c r="R148" s="147">
        <f t="shared" si="2"/>
        <v>0</v>
      </c>
      <c r="S148" s="147">
        <v>0</v>
      </c>
      <c r="T148" s="148">
        <f t="shared" si="3"/>
        <v>0</v>
      </c>
      <c r="AR148" s="149" t="s">
        <v>201</v>
      </c>
      <c r="AT148" s="149" t="s">
        <v>197</v>
      </c>
      <c r="AU148" s="149" t="s">
        <v>79</v>
      </c>
      <c r="AY148" s="16" t="s">
        <v>195</v>
      </c>
      <c r="BE148" s="150">
        <f t="shared" si="4"/>
        <v>0</v>
      </c>
      <c r="BF148" s="150">
        <f t="shared" si="5"/>
        <v>0</v>
      </c>
      <c r="BG148" s="150">
        <f t="shared" si="6"/>
        <v>0</v>
      </c>
      <c r="BH148" s="150">
        <f t="shared" si="7"/>
        <v>0</v>
      </c>
      <c r="BI148" s="150">
        <f t="shared" si="8"/>
        <v>0</v>
      </c>
      <c r="BJ148" s="16" t="s">
        <v>79</v>
      </c>
      <c r="BK148" s="150">
        <f t="shared" si="9"/>
        <v>0</v>
      </c>
      <c r="BL148" s="16" t="s">
        <v>201</v>
      </c>
      <c r="BM148" s="149" t="s">
        <v>432</v>
      </c>
    </row>
    <row r="149" spans="2:65" s="1" customFormat="1" ht="16.5" customHeight="1">
      <c r="B149" s="136"/>
      <c r="C149" s="137" t="s">
        <v>311</v>
      </c>
      <c r="D149" s="137" t="s">
        <v>197</v>
      </c>
      <c r="E149" s="138" t="s">
        <v>1168</v>
      </c>
      <c r="F149" s="139" t="s">
        <v>1169</v>
      </c>
      <c r="G149" s="140" t="s">
        <v>1131</v>
      </c>
      <c r="H149" s="141">
        <v>1</v>
      </c>
      <c r="I149" s="142"/>
      <c r="J149" s="143">
        <f t="shared" si="0"/>
        <v>0</v>
      </c>
      <c r="K149" s="144"/>
      <c r="L149" s="31"/>
      <c r="M149" s="145" t="s">
        <v>1</v>
      </c>
      <c r="N149" s="146" t="s">
        <v>37</v>
      </c>
      <c r="P149" s="147">
        <f t="shared" si="1"/>
        <v>0</v>
      </c>
      <c r="Q149" s="147">
        <v>0</v>
      </c>
      <c r="R149" s="147">
        <f t="shared" si="2"/>
        <v>0</v>
      </c>
      <c r="S149" s="147">
        <v>0</v>
      </c>
      <c r="T149" s="148">
        <f t="shared" si="3"/>
        <v>0</v>
      </c>
      <c r="AR149" s="149" t="s">
        <v>201</v>
      </c>
      <c r="AT149" s="149" t="s">
        <v>197</v>
      </c>
      <c r="AU149" s="149" t="s">
        <v>79</v>
      </c>
      <c r="AY149" s="16" t="s">
        <v>195</v>
      </c>
      <c r="BE149" s="150">
        <f t="shared" si="4"/>
        <v>0</v>
      </c>
      <c r="BF149" s="150">
        <f t="shared" si="5"/>
        <v>0</v>
      </c>
      <c r="BG149" s="150">
        <f t="shared" si="6"/>
        <v>0</v>
      </c>
      <c r="BH149" s="150">
        <f t="shared" si="7"/>
        <v>0</v>
      </c>
      <c r="BI149" s="150">
        <f t="shared" si="8"/>
        <v>0</v>
      </c>
      <c r="BJ149" s="16" t="s">
        <v>79</v>
      </c>
      <c r="BK149" s="150">
        <f t="shared" si="9"/>
        <v>0</v>
      </c>
      <c r="BL149" s="16" t="s">
        <v>201</v>
      </c>
      <c r="BM149" s="149" t="s">
        <v>442</v>
      </c>
    </row>
    <row r="150" spans="2:65" s="1" customFormat="1" ht="16.5" customHeight="1">
      <c r="B150" s="136"/>
      <c r="C150" s="137" t="s">
        <v>7</v>
      </c>
      <c r="D150" s="137" t="s">
        <v>197</v>
      </c>
      <c r="E150" s="138" t="s">
        <v>1170</v>
      </c>
      <c r="F150" s="139" t="s">
        <v>1171</v>
      </c>
      <c r="G150" s="140" t="s">
        <v>1131</v>
      </c>
      <c r="H150" s="141">
        <v>1</v>
      </c>
      <c r="I150" s="142"/>
      <c r="J150" s="143">
        <f t="shared" si="0"/>
        <v>0</v>
      </c>
      <c r="K150" s="144"/>
      <c r="L150" s="31"/>
      <c r="M150" s="145" t="s">
        <v>1</v>
      </c>
      <c r="N150" s="146" t="s">
        <v>37</v>
      </c>
      <c r="P150" s="147">
        <f t="shared" si="1"/>
        <v>0</v>
      </c>
      <c r="Q150" s="147">
        <v>0</v>
      </c>
      <c r="R150" s="147">
        <f t="shared" si="2"/>
        <v>0</v>
      </c>
      <c r="S150" s="147">
        <v>0</v>
      </c>
      <c r="T150" s="148">
        <f t="shared" si="3"/>
        <v>0</v>
      </c>
      <c r="AR150" s="149" t="s">
        <v>201</v>
      </c>
      <c r="AT150" s="149" t="s">
        <v>197</v>
      </c>
      <c r="AU150" s="149" t="s">
        <v>79</v>
      </c>
      <c r="AY150" s="16" t="s">
        <v>195</v>
      </c>
      <c r="BE150" s="150">
        <f t="shared" si="4"/>
        <v>0</v>
      </c>
      <c r="BF150" s="150">
        <f t="shared" si="5"/>
        <v>0</v>
      </c>
      <c r="BG150" s="150">
        <f t="shared" si="6"/>
        <v>0</v>
      </c>
      <c r="BH150" s="150">
        <f t="shared" si="7"/>
        <v>0</v>
      </c>
      <c r="BI150" s="150">
        <f t="shared" si="8"/>
        <v>0</v>
      </c>
      <c r="BJ150" s="16" t="s">
        <v>79</v>
      </c>
      <c r="BK150" s="150">
        <f t="shared" si="9"/>
        <v>0</v>
      </c>
      <c r="BL150" s="16" t="s">
        <v>201</v>
      </c>
      <c r="BM150" s="149" t="s">
        <v>452</v>
      </c>
    </row>
    <row r="151" spans="2:65" s="1" customFormat="1" ht="16.5" customHeight="1">
      <c r="B151" s="136"/>
      <c r="C151" s="137" t="s">
        <v>320</v>
      </c>
      <c r="D151" s="137" t="s">
        <v>197</v>
      </c>
      <c r="E151" s="138" t="s">
        <v>1172</v>
      </c>
      <c r="F151" s="139" t="s">
        <v>1173</v>
      </c>
      <c r="G151" s="140" t="s">
        <v>1131</v>
      </c>
      <c r="H151" s="141">
        <v>1</v>
      </c>
      <c r="I151" s="142"/>
      <c r="J151" s="143">
        <f t="shared" si="0"/>
        <v>0</v>
      </c>
      <c r="K151" s="144"/>
      <c r="L151" s="31"/>
      <c r="M151" s="145" t="s">
        <v>1</v>
      </c>
      <c r="N151" s="146" t="s">
        <v>37</v>
      </c>
      <c r="P151" s="147">
        <f t="shared" si="1"/>
        <v>0</v>
      </c>
      <c r="Q151" s="147">
        <v>0</v>
      </c>
      <c r="R151" s="147">
        <f t="shared" si="2"/>
        <v>0</v>
      </c>
      <c r="S151" s="147">
        <v>0</v>
      </c>
      <c r="T151" s="148">
        <f t="shared" si="3"/>
        <v>0</v>
      </c>
      <c r="AR151" s="149" t="s">
        <v>201</v>
      </c>
      <c r="AT151" s="149" t="s">
        <v>197</v>
      </c>
      <c r="AU151" s="149" t="s">
        <v>79</v>
      </c>
      <c r="AY151" s="16" t="s">
        <v>195</v>
      </c>
      <c r="BE151" s="150">
        <f t="shared" si="4"/>
        <v>0</v>
      </c>
      <c r="BF151" s="150">
        <f t="shared" si="5"/>
        <v>0</v>
      </c>
      <c r="BG151" s="150">
        <f t="shared" si="6"/>
        <v>0</v>
      </c>
      <c r="BH151" s="150">
        <f t="shared" si="7"/>
        <v>0</v>
      </c>
      <c r="BI151" s="150">
        <f t="shared" si="8"/>
        <v>0</v>
      </c>
      <c r="BJ151" s="16" t="s">
        <v>79</v>
      </c>
      <c r="BK151" s="150">
        <f t="shared" si="9"/>
        <v>0</v>
      </c>
      <c r="BL151" s="16" t="s">
        <v>201</v>
      </c>
      <c r="BM151" s="149" t="s">
        <v>462</v>
      </c>
    </row>
    <row r="152" spans="2:65" s="1" customFormat="1" ht="16.5" customHeight="1">
      <c r="B152" s="136"/>
      <c r="C152" s="137" t="s">
        <v>325</v>
      </c>
      <c r="D152" s="137" t="s">
        <v>197</v>
      </c>
      <c r="E152" s="138" t="s">
        <v>1174</v>
      </c>
      <c r="F152" s="139" t="s">
        <v>1175</v>
      </c>
      <c r="G152" s="140" t="s">
        <v>1131</v>
      </c>
      <c r="H152" s="141">
        <v>3</v>
      </c>
      <c r="I152" s="142"/>
      <c r="J152" s="143">
        <f t="shared" si="0"/>
        <v>0</v>
      </c>
      <c r="K152" s="144"/>
      <c r="L152" s="31"/>
      <c r="M152" s="145" t="s">
        <v>1</v>
      </c>
      <c r="N152" s="146" t="s">
        <v>37</v>
      </c>
      <c r="P152" s="147">
        <f t="shared" si="1"/>
        <v>0</v>
      </c>
      <c r="Q152" s="147">
        <v>0</v>
      </c>
      <c r="R152" s="147">
        <f t="shared" si="2"/>
        <v>0</v>
      </c>
      <c r="S152" s="147">
        <v>0</v>
      </c>
      <c r="T152" s="148">
        <f t="shared" si="3"/>
        <v>0</v>
      </c>
      <c r="AR152" s="149" t="s">
        <v>201</v>
      </c>
      <c r="AT152" s="149" t="s">
        <v>197</v>
      </c>
      <c r="AU152" s="149" t="s">
        <v>79</v>
      </c>
      <c r="AY152" s="16" t="s">
        <v>195</v>
      </c>
      <c r="BE152" s="150">
        <f t="shared" si="4"/>
        <v>0</v>
      </c>
      <c r="BF152" s="150">
        <f t="shared" si="5"/>
        <v>0</v>
      </c>
      <c r="BG152" s="150">
        <f t="shared" si="6"/>
        <v>0</v>
      </c>
      <c r="BH152" s="150">
        <f t="shared" si="7"/>
        <v>0</v>
      </c>
      <c r="BI152" s="150">
        <f t="shared" si="8"/>
        <v>0</v>
      </c>
      <c r="BJ152" s="16" t="s">
        <v>79</v>
      </c>
      <c r="BK152" s="150">
        <f t="shared" si="9"/>
        <v>0</v>
      </c>
      <c r="BL152" s="16" t="s">
        <v>201</v>
      </c>
      <c r="BM152" s="149" t="s">
        <v>474</v>
      </c>
    </row>
    <row r="153" spans="2:63" s="11" customFormat="1" ht="25.9" customHeight="1">
      <c r="B153" s="124"/>
      <c r="D153" s="125" t="s">
        <v>71</v>
      </c>
      <c r="E153" s="126" t="s">
        <v>1176</v>
      </c>
      <c r="F153" s="126" t="s">
        <v>1177</v>
      </c>
      <c r="I153" s="127"/>
      <c r="J153" s="128">
        <f>BK153</f>
        <v>0</v>
      </c>
      <c r="L153" s="124"/>
      <c r="M153" s="129"/>
      <c r="P153" s="130">
        <f>SUM(P154:P155)</f>
        <v>0</v>
      </c>
      <c r="R153" s="130">
        <f>SUM(R154:R155)</f>
        <v>0</v>
      </c>
      <c r="T153" s="131">
        <f>SUM(T154:T155)</f>
        <v>0</v>
      </c>
      <c r="AR153" s="125" t="s">
        <v>79</v>
      </c>
      <c r="AT153" s="132" t="s">
        <v>71</v>
      </c>
      <c r="AU153" s="132" t="s">
        <v>72</v>
      </c>
      <c r="AY153" s="125" t="s">
        <v>195</v>
      </c>
      <c r="BK153" s="133">
        <f>SUM(BK154:BK155)</f>
        <v>0</v>
      </c>
    </row>
    <row r="154" spans="2:65" s="1" customFormat="1" ht="16.5" customHeight="1">
      <c r="B154" s="136"/>
      <c r="C154" s="137" t="s">
        <v>330</v>
      </c>
      <c r="D154" s="137" t="s">
        <v>197</v>
      </c>
      <c r="E154" s="138" t="s">
        <v>1178</v>
      </c>
      <c r="F154" s="139" t="s">
        <v>1179</v>
      </c>
      <c r="G154" s="140" t="s">
        <v>1131</v>
      </c>
      <c r="H154" s="141">
        <v>21</v>
      </c>
      <c r="I154" s="142"/>
      <c r="J154" s="143">
        <f>ROUND(I154*H154,2)</f>
        <v>0</v>
      </c>
      <c r="K154" s="144"/>
      <c r="L154" s="31"/>
      <c r="M154" s="145" t="s">
        <v>1</v>
      </c>
      <c r="N154" s="146" t="s">
        <v>37</v>
      </c>
      <c r="P154" s="147">
        <f>O154*H154</f>
        <v>0</v>
      </c>
      <c r="Q154" s="147">
        <v>0</v>
      </c>
      <c r="R154" s="147">
        <f>Q154*H154</f>
        <v>0</v>
      </c>
      <c r="S154" s="147">
        <v>0</v>
      </c>
      <c r="T154" s="148">
        <f>S154*H154</f>
        <v>0</v>
      </c>
      <c r="AR154" s="149" t="s">
        <v>201</v>
      </c>
      <c r="AT154" s="149" t="s">
        <v>197</v>
      </c>
      <c r="AU154" s="149" t="s">
        <v>79</v>
      </c>
      <c r="AY154" s="16" t="s">
        <v>195</v>
      </c>
      <c r="BE154" s="150">
        <f>IF(N154="základní",J154,0)</f>
        <v>0</v>
      </c>
      <c r="BF154" s="150">
        <f>IF(N154="snížená",J154,0)</f>
        <v>0</v>
      </c>
      <c r="BG154" s="150">
        <f>IF(N154="zákl. přenesená",J154,0)</f>
        <v>0</v>
      </c>
      <c r="BH154" s="150">
        <f>IF(N154="sníž. přenesená",J154,0)</f>
        <v>0</v>
      </c>
      <c r="BI154" s="150">
        <f>IF(N154="nulová",J154,0)</f>
        <v>0</v>
      </c>
      <c r="BJ154" s="16" t="s">
        <v>79</v>
      </c>
      <c r="BK154" s="150">
        <f>ROUND(I154*H154,2)</f>
        <v>0</v>
      </c>
      <c r="BL154" s="16" t="s">
        <v>201</v>
      </c>
      <c r="BM154" s="149" t="s">
        <v>138</v>
      </c>
    </row>
    <row r="155" spans="2:65" s="1" customFormat="1" ht="21.75" customHeight="1">
      <c r="B155" s="136"/>
      <c r="C155" s="137" t="s">
        <v>335</v>
      </c>
      <c r="D155" s="137" t="s">
        <v>197</v>
      </c>
      <c r="E155" s="138" t="s">
        <v>1180</v>
      </c>
      <c r="F155" s="139" t="s">
        <v>1181</v>
      </c>
      <c r="G155" s="140" t="s">
        <v>1131</v>
      </c>
      <c r="H155" s="141">
        <v>5</v>
      </c>
      <c r="I155" s="142"/>
      <c r="J155" s="143">
        <f>ROUND(I155*H155,2)</f>
        <v>0</v>
      </c>
      <c r="K155" s="144"/>
      <c r="L155" s="31"/>
      <c r="M155" s="145" t="s">
        <v>1</v>
      </c>
      <c r="N155" s="146" t="s">
        <v>37</v>
      </c>
      <c r="P155" s="147">
        <f>O155*H155</f>
        <v>0</v>
      </c>
      <c r="Q155" s="147">
        <v>0</v>
      </c>
      <c r="R155" s="147">
        <f>Q155*H155</f>
        <v>0</v>
      </c>
      <c r="S155" s="147">
        <v>0</v>
      </c>
      <c r="T155" s="148">
        <f>S155*H155</f>
        <v>0</v>
      </c>
      <c r="AR155" s="149" t="s">
        <v>201</v>
      </c>
      <c r="AT155" s="149" t="s">
        <v>197</v>
      </c>
      <c r="AU155" s="149" t="s">
        <v>79</v>
      </c>
      <c r="AY155" s="16" t="s">
        <v>195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6" t="s">
        <v>79</v>
      </c>
      <c r="BK155" s="150">
        <f>ROUND(I155*H155,2)</f>
        <v>0</v>
      </c>
      <c r="BL155" s="16" t="s">
        <v>201</v>
      </c>
      <c r="BM155" s="149" t="s">
        <v>493</v>
      </c>
    </row>
    <row r="156" spans="2:63" s="11" customFormat="1" ht="25.9" customHeight="1">
      <c r="B156" s="124"/>
      <c r="D156" s="125" t="s">
        <v>71</v>
      </c>
      <c r="E156" s="126" t="s">
        <v>1182</v>
      </c>
      <c r="F156" s="126" t="s">
        <v>1183</v>
      </c>
      <c r="I156" s="127"/>
      <c r="J156" s="128">
        <f>BK156</f>
        <v>0</v>
      </c>
      <c r="L156" s="124"/>
      <c r="M156" s="129"/>
      <c r="P156" s="130">
        <f>SUM(P157:P168)</f>
        <v>0</v>
      </c>
      <c r="R156" s="130">
        <f>SUM(R157:R168)</f>
        <v>0</v>
      </c>
      <c r="T156" s="131">
        <f>SUM(T157:T168)</f>
        <v>0</v>
      </c>
      <c r="AR156" s="125" t="s">
        <v>79</v>
      </c>
      <c r="AT156" s="132" t="s">
        <v>71</v>
      </c>
      <c r="AU156" s="132" t="s">
        <v>72</v>
      </c>
      <c r="AY156" s="125" t="s">
        <v>195</v>
      </c>
      <c r="BK156" s="133">
        <f>SUM(BK157:BK168)</f>
        <v>0</v>
      </c>
    </row>
    <row r="157" spans="2:65" s="1" customFormat="1" ht="16.5" customHeight="1">
      <c r="B157" s="136"/>
      <c r="C157" s="137" t="s">
        <v>342</v>
      </c>
      <c r="D157" s="137" t="s">
        <v>197</v>
      </c>
      <c r="E157" s="138" t="s">
        <v>1184</v>
      </c>
      <c r="F157" s="139" t="s">
        <v>1185</v>
      </c>
      <c r="G157" s="140" t="s">
        <v>223</v>
      </c>
      <c r="H157" s="141">
        <v>155</v>
      </c>
      <c r="I157" s="142"/>
      <c r="J157" s="143">
        <f aca="true" t="shared" si="10" ref="J157:J168">ROUND(I157*H157,2)</f>
        <v>0</v>
      </c>
      <c r="K157" s="144"/>
      <c r="L157" s="31"/>
      <c r="M157" s="145" t="s">
        <v>1</v>
      </c>
      <c r="N157" s="146" t="s">
        <v>37</v>
      </c>
      <c r="P157" s="147">
        <f aca="true" t="shared" si="11" ref="P157:P168">O157*H157</f>
        <v>0</v>
      </c>
      <c r="Q157" s="147">
        <v>0</v>
      </c>
      <c r="R157" s="147">
        <f aca="true" t="shared" si="12" ref="R157:R168">Q157*H157</f>
        <v>0</v>
      </c>
      <c r="S157" s="147">
        <v>0</v>
      </c>
      <c r="T157" s="148">
        <f aca="true" t="shared" si="13" ref="T157:T168">S157*H157</f>
        <v>0</v>
      </c>
      <c r="AR157" s="149" t="s">
        <v>201</v>
      </c>
      <c r="AT157" s="149" t="s">
        <v>197</v>
      </c>
      <c r="AU157" s="149" t="s">
        <v>79</v>
      </c>
      <c r="AY157" s="16" t="s">
        <v>195</v>
      </c>
      <c r="BE157" s="150">
        <f aca="true" t="shared" si="14" ref="BE157:BE168">IF(N157="základní",J157,0)</f>
        <v>0</v>
      </c>
      <c r="BF157" s="150">
        <f aca="true" t="shared" si="15" ref="BF157:BF168">IF(N157="snížená",J157,0)</f>
        <v>0</v>
      </c>
      <c r="BG157" s="150">
        <f aca="true" t="shared" si="16" ref="BG157:BG168">IF(N157="zákl. přenesená",J157,0)</f>
        <v>0</v>
      </c>
      <c r="BH157" s="150">
        <f aca="true" t="shared" si="17" ref="BH157:BH168">IF(N157="sníž. přenesená",J157,0)</f>
        <v>0</v>
      </c>
      <c r="BI157" s="150">
        <f aca="true" t="shared" si="18" ref="BI157:BI168">IF(N157="nulová",J157,0)</f>
        <v>0</v>
      </c>
      <c r="BJ157" s="16" t="s">
        <v>79</v>
      </c>
      <c r="BK157" s="150">
        <f aca="true" t="shared" si="19" ref="BK157:BK168">ROUND(I157*H157,2)</f>
        <v>0</v>
      </c>
      <c r="BL157" s="16" t="s">
        <v>201</v>
      </c>
      <c r="BM157" s="149" t="s">
        <v>504</v>
      </c>
    </row>
    <row r="158" spans="2:65" s="1" customFormat="1" ht="16.5" customHeight="1">
      <c r="B158" s="136"/>
      <c r="C158" s="137" t="s">
        <v>348</v>
      </c>
      <c r="D158" s="137" t="s">
        <v>197</v>
      </c>
      <c r="E158" s="138" t="s">
        <v>1186</v>
      </c>
      <c r="F158" s="139" t="s">
        <v>1187</v>
      </c>
      <c r="G158" s="140" t="s">
        <v>223</v>
      </c>
      <c r="H158" s="141">
        <v>45</v>
      </c>
      <c r="I158" s="142"/>
      <c r="J158" s="143">
        <f t="shared" si="10"/>
        <v>0</v>
      </c>
      <c r="K158" s="144"/>
      <c r="L158" s="31"/>
      <c r="M158" s="145" t="s">
        <v>1</v>
      </c>
      <c r="N158" s="146" t="s">
        <v>37</v>
      </c>
      <c r="P158" s="147">
        <f t="shared" si="11"/>
        <v>0</v>
      </c>
      <c r="Q158" s="147">
        <v>0</v>
      </c>
      <c r="R158" s="147">
        <f t="shared" si="12"/>
        <v>0</v>
      </c>
      <c r="S158" s="147">
        <v>0</v>
      </c>
      <c r="T158" s="148">
        <f t="shared" si="13"/>
        <v>0</v>
      </c>
      <c r="AR158" s="149" t="s">
        <v>201</v>
      </c>
      <c r="AT158" s="149" t="s">
        <v>197</v>
      </c>
      <c r="AU158" s="149" t="s">
        <v>79</v>
      </c>
      <c r="AY158" s="16" t="s">
        <v>195</v>
      </c>
      <c r="BE158" s="150">
        <f t="shared" si="14"/>
        <v>0</v>
      </c>
      <c r="BF158" s="150">
        <f t="shared" si="15"/>
        <v>0</v>
      </c>
      <c r="BG158" s="150">
        <f t="shared" si="16"/>
        <v>0</v>
      </c>
      <c r="BH158" s="150">
        <f t="shared" si="17"/>
        <v>0</v>
      </c>
      <c r="BI158" s="150">
        <f t="shared" si="18"/>
        <v>0</v>
      </c>
      <c r="BJ158" s="16" t="s">
        <v>79</v>
      </c>
      <c r="BK158" s="150">
        <f t="shared" si="19"/>
        <v>0</v>
      </c>
      <c r="BL158" s="16" t="s">
        <v>201</v>
      </c>
      <c r="BM158" s="149" t="s">
        <v>513</v>
      </c>
    </row>
    <row r="159" spans="2:65" s="1" customFormat="1" ht="16.5" customHeight="1">
      <c r="B159" s="136"/>
      <c r="C159" s="137" t="s">
        <v>353</v>
      </c>
      <c r="D159" s="137" t="s">
        <v>197</v>
      </c>
      <c r="E159" s="138" t="s">
        <v>1188</v>
      </c>
      <c r="F159" s="139" t="s">
        <v>1189</v>
      </c>
      <c r="G159" s="140" t="s">
        <v>223</v>
      </c>
      <c r="H159" s="141">
        <v>125</v>
      </c>
      <c r="I159" s="142"/>
      <c r="J159" s="143">
        <f t="shared" si="10"/>
        <v>0</v>
      </c>
      <c r="K159" s="144"/>
      <c r="L159" s="31"/>
      <c r="M159" s="145" t="s">
        <v>1</v>
      </c>
      <c r="N159" s="146" t="s">
        <v>37</v>
      </c>
      <c r="P159" s="147">
        <f t="shared" si="11"/>
        <v>0</v>
      </c>
      <c r="Q159" s="147">
        <v>0</v>
      </c>
      <c r="R159" s="147">
        <f t="shared" si="12"/>
        <v>0</v>
      </c>
      <c r="S159" s="147">
        <v>0</v>
      </c>
      <c r="T159" s="148">
        <f t="shared" si="13"/>
        <v>0</v>
      </c>
      <c r="AR159" s="149" t="s">
        <v>201</v>
      </c>
      <c r="AT159" s="149" t="s">
        <v>197</v>
      </c>
      <c r="AU159" s="149" t="s">
        <v>79</v>
      </c>
      <c r="AY159" s="16" t="s">
        <v>195</v>
      </c>
      <c r="BE159" s="150">
        <f t="shared" si="14"/>
        <v>0</v>
      </c>
      <c r="BF159" s="150">
        <f t="shared" si="15"/>
        <v>0</v>
      </c>
      <c r="BG159" s="150">
        <f t="shared" si="16"/>
        <v>0</v>
      </c>
      <c r="BH159" s="150">
        <f t="shared" si="17"/>
        <v>0</v>
      </c>
      <c r="BI159" s="150">
        <f t="shared" si="18"/>
        <v>0</v>
      </c>
      <c r="BJ159" s="16" t="s">
        <v>79</v>
      </c>
      <c r="BK159" s="150">
        <f t="shared" si="19"/>
        <v>0</v>
      </c>
      <c r="BL159" s="16" t="s">
        <v>201</v>
      </c>
      <c r="BM159" s="149" t="s">
        <v>522</v>
      </c>
    </row>
    <row r="160" spans="2:65" s="1" customFormat="1" ht="16.5" customHeight="1">
      <c r="B160" s="136"/>
      <c r="C160" s="137" t="s">
        <v>358</v>
      </c>
      <c r="D160" s="137" t="s">
        <v>197</v>
      </c>
      <c r="E160" s="138" t="s">
        <v>1190</v>
      </c>
      <c r="F160" s="139" t="s">
        <v>1191</v>
      </c>
      <c r="G160" s="140" t="s">
        <v>223</v>
      </c>
      <c r="H160" s="141">
        <v>85</v>
      </c>
      <c r="I160" s="142"/>
      <c r="J160" s="143">
        <f t="shared" si="10"/>
        <v>0</v>
      </c>
      <c r="K160" s="144"/>
      <c r="L160" s="31"/>
      <c r="M160" s="145" t="s">
        <v>1</v>
      </c>
      <c r="N160" s="146" t="s">
        <v>37</v>
      </c>
      <c r="P160" s="147">
        <f t="shared" si="11"/>
        <v>0</v>
      </c>
      <c r="Q160" s="147">
        <v>0</v>
      </c>
      <c r="R160" s="147">
        <f t="shared" si="12"/>
        <v>0</v>
      </c>
      <c r="S160" s="147">
        <v>0</v>
      </c>
      <c r="T160" s="148">
        <f t="shared" si="13"/>
        <v>0</v>
      </c>
      <c r="AR160" s="149" t="s">
        <v>201</v>
      </c>
      <c r="AT160" s="149" t="s">
        <v>197</v>
      </c>
      <c r="AU160" s="149" t="s">
        <v>79</v>
      </c>
      <c r="AY160" s="16" t="s">
        <v>195</v>
      </c>
      <c r="BE160" s="150">
        <f t="shared" si="14"/>
        <v>0</v>
      </c>
      <c r="BF160" s="150">
        <f t="shared" si="15"/>
        <v>0</v>
      </c>
      <c r="BG160" s="150">
        <f t="shared" si="16"/>
        <v>0</v>
      </c>
      <c r="BH160" s="150">
        <f t="shared" si="17"/>
        <v>0</v>
      </c>
      <c r="BI160" s="150">
        <f t="shared" si="18"/>
        <v>0</v>
      </c>
      <c r="BJ160" s="16" t="s">
        <v>79</v>
      </c>
      <c r="BK160" s="150">
        <f t="shared" si="19"/>
        <v>0</v>
      </c>
      <c r="BL160" s="16" t="s">
        <v>201</v>
      </c>
      <c r="BM160" s="149" t="s">
        <v>532</v>
      </c>
    </row>
    <row r="161" spans="2:65" s="1" customFormat="1" ht="16.5" customHeight="1">
      <c r="B161" s="136"/>
      <c r="C161" s="137" t="s">
        <v>364</v>
      </c>
      <c r="D161" s="137" t="s">
        <v>197</v>
      </c>
      <c r="E161" s="138" t="s">
        <v>1192</v>
      </c>
      <c r="F161" s="139" t="s">
        <v>1193</v>
      </c>
      <c r="G161" s="140" t="s">
        <v>223</v>
      </c>
      <c r="H161" s="141">
        <v>100</v>
      </c>
      <c r="I161" s="142"/>
      <c r="J161" s="143">
        <f t="shared" si="10"/>
        <v>0</v>
      </c>
      <c r="K161" s="144"/>
      <c r="L161" s="31"/>
      <c r="M161" s="145" t="s">
        <v>1</v>
      </c>
      <c r="N161" s="146" t="s">
        <v>37</v>
      </c>
      <c r="P161" s="147">
        <f t="shared" si="11"/>
        <v>0</v>
      </c>
      <c r="Q161" s="147">
        <v>0</v>
      </c>
      <c r="R161" s="147">
        <f t="shared" si="12"/>
        <v>0</v>
      </c>
      <c r="S161" s="147">
        <v>0</v>
      </c>
      <c r="T161" s="148">
        <f t="shared" si="13"/>
        <v>0</v>
      </c>
      <c r="AR161" s="149" t="s">
        <v>201</v>
      </c>
      <c r="AT161" s="149" t="s">
        <v>197</v>
      </c>
      <c r="AU161" s="149" t="s">
        <v>79</v>
      </c>
      <c r="AY161" s="16" t="s">
        <v>195</v>
      </c>
      <c r="BE161" s="150">
        <f t="shared" si="14"/>
        <v>0</v>
      </c>
      <c r="BF161" s="150">
        <f t="shared" si="15"/>
        <v>0</v>
      </c>
      <c r="BG161" s="150">
        <f t="shared" si="16"/>
        <v>0</v>
      </c>
      <c r="BH161" s="150">
        <f t="shared" si="17"/>
        <v>0</v>
      </c>
      <c r="BI161" s="150">
        <f t="shared" si="18"/>
        <v>0</v>
      </c>
      <c r="BJ161" s="16" t="s">
        <v>79</v>
      </c>
      <c r="BK161" s="150">
        <f t="shared" si="19"/>
        <v>0</v>
      </c>
      <c r="BL161" s="16" t="s">
        <v>201</v>
      </c>
      <c r="BM161" s="149" t="s">
        <v>541</v>
      </c>
    </row>
    <row r="162" spans="2:65" s="1" customFormat="1" ht="16.5" customHeight="1">
      <c r="B162" s="136"/>
      <c r="C162" s="137" t="s">
        <v>368</v>
      </c>
      <c r="D162" s="137" t="s">
        <v>197</v>
      </c>
      <c r="E162" s="138" t="s">
        <v>1194</v>
      </c>
      <c r="F162" s="139" t="s">
        <v>1195</v>
      </c>
      <c r="G162" s="140" t="s">
        <v>223</v>
      </c>
      <c r="H162" s="141">
        <v>75</v>
      </c>
      <c r="I162" s="142"/>
      <c r="J162" s="143">
        <f t="shared" si="10"/>
        <v>0</v>
      </c>
      <c r="K162" s="144"/>
      <c r="L162" s="31"/>
      <c r="M162" s="145" t="s">
        <v>1</v>
      </c>
      <c r="N162" s="146" t="s">
        <v>37</v>
      </c>
      <c r="P162" s="147">
        <f t="shared" si="11"/>
        <v>0</v>
      </c>
      <c r="Q162" s="147">
        <v>0</v>
      </c>
      <c r="R162" s="147">
        <f t="shared" si="12"/>
        <v>0</v>
      </c>
      <c r="S162" s="147">
        <v>0</v>
      </c>
      <c r="T162" s="148">
        <f t="shared" si="13"/>
        <v>0</v>
      </c>
      <c r="AR162" s="149" t="s">
        <v>201</v>
      </c>
      <c r="AT162" s="149" t="s">
        <v>197</v>
      </c>
      <c r="AU162" s="149" t="s">
        <v>79</v>
      </c>
      <c r="AY162" s="16" t="s">
        <v>195</v>
      </c>
      <c r="BE162" s="150">
        <f t="shared" si="14"/>
        <v>0</v>
      </c>
      <c r="BF162" s="150">
        <f t="shared" si="15"/>
        <v>0</v>
      </c>
      <c r="BG162" s="150">
        <f t="shared" si="16"/>
        <v>0</v>
      </c>
      <c r="BH162" s="150">
        <f t="shared" si="17"/>
        <v>0</v>
      </c>
      <c r="BI162" s="150">
        <f t="shared" si="18"/>
        <v>0</v>
      </c>
      <c r="BJ162" s="16" t="s">
        <v>79</v>
      </c>
      <c r="BK162" s="150">
        <f t="shared" si="19"/>
        <v>0</v>
      </c>
      <c r="BL162" s="16" t="s">
        <v>201</v>
      </c>
      <c r="BM162" s="149" t="s">
        <v>550</v>
      </c>
    </row>
    <row r="163" spans="2:65" s="1" customFormat="1" ht="16.5" customHeight="1">
      <c r="B163" s="136"/>
      <c r="C163" s="137" t="s">
        <v>373</v>
      </c>
      <c r="D163" s="137" t="s">
        <v>197</v>
      </c>
      <c r="E163" s="138" t="s">
        <v>1196</v>
      </c>
      <c r="F163" s="139" t="s">
        <v>1197</v>
      </c>
      <c r="G163" s="140" t="s">
        <v>223</v>
      </c>
      <c r="H163" s="141">
        <v>20</v>
      </c>
      <c r="I163" s="142"/>
      <c r="J163" s="143">
        <f t="shared" si="10"/>
        <v>0</v>
      </c>
      <c r="K163" s="144"/>
      <c r="L163" s="31"/>
      <c r="M163" s="145" t="s">
        <v>1</v>
      </c>
      <c r="N163" s="146" t="s">
        <v>37</v>
      </c>
      <c r="P163" s="147">
        <f t="shared" si="11"/>
        <v>0</v>
      </c>
      <c r="Q163" s="147">
        <v>0</v>
      </c>
      <c r="R163" s="147">
        <f t="shared" si="12"/>
        <v>0</v>
      </c>
      <c r="S163" s="147">
        <v>0</v>
      </c>
      <c r="T163" s="148">
        <f t="shared" si="13"/>
        <v>0</v>
      </c>
      <c r="AR163" s="149" t="s">
        <v>201</v>
      </c>
      <c r="AT163" s="149" t="s">
        <v>197</v>
      </c>
      <c r="AU163" s="149" t="s">
        <v>79</v>
      </c>
      <c r="AY163" s="16" t="s">
        <v>195</v>
      </c>
      <c r="BE163" s="150">
        <f t="shared" si="14"/>
        <v>0</v>
      </c>
      <c r="BF163" s="150">
        <f t="shared" si="15"/>
        <v>0</v>
      </c>
      <c r="BG163" s="150">
        <f t="shared" si="16"/>
        <v>0</v>
      </c>
      <c r="BH163" s="150">
        <f t="shared" si="17"/>
        <v>0</v>
      </c>
      <c r="BI163" s="150">
        <f t="shared" si="18"/>
        <v>0</v>
      </c>
      <c r="BJ163" s="16" t="s">
        <v>79</v>
      </c>
      <c r="BK163" s="150">
        <f t="shared" si="19"/>
        <v>0</v>
      </c>
      <c r="BL163" s="16" t="s">
        <v>201</v>
      </c>
      <c r="BM163" s="149" t="s">
        <v>560</v>
      </c>
    </row>
    <row r="164" spans="2:65" s="1" customFormat="1" ht="16.5" customHeight="1">
      <c r="B164" s="136"/>
      <c r="C164" s="137" t="s">
        <v>378</v>
      </c>
      <c r="D164" s="137" t="s">
        <v>197</v>
      </c>
      <c r="E164" s="138" t="s">
        <v>1198</v>
      </c>
      <c r="F164" s="139" t="s">
        <v>1199</v>
      </c>
      <c r="G164" s="140" t="s">
        <v>223</v>
      </c>
      <c r="H164" s="141">
        <v>25</v>
      </c>
      <c r="I164" s="142"/>
      <c r="J164" s="143">
        <f t="shared" si="10"/>
        <v>0</v>
      </c>
      <c r="K164" s="144"/>
      <c r="L164" s="31"/>
      <c r="M164" s="145" t="s">
        <v>1</v>
      </c>
      <c r="N164" s="146" t="s">
        <v>37</v>
      </c>
      <c r="P164" s="147">
        <f t="shared" si="11"/>
        <v>0</v>
      </c>
      <c r="Q164" s="147">
        <v>0</v>
      </c>
      <c r="R164" s="147">
        <f t="shared" si="12"/>
        <v>0</v>
      </c>
      <c r="S164" s="147">
        <v>0</v>
      </c>
      <c r="T164" s="148">
        <f t="shared" si="13"/>
        <v>0</v>
      </c>
      <c r="AR164" s="149" t="s">
        <v>201</v>
      </c>
      <c r="AT164" s="149" t="s">
        <v>197</v>
      </c>
      <c r="AU164" s="149" t="s">
        <v>79</v>
      </c>
      <c r="AY164" s="16" t="s">
        <v>195</v>
      </c>
      <c r="BE164" s="150">
        <f t="shared" si="14"/>
        <v>0</v>
      </c>
      <c r="BF164" s="150">
        <f t="shared" si="15"/>
        <v>0</v>
      </c>
      <c r="BG164" s="150">
        <f t="shared" si="16"/>
        <v>0</v>
      </c>
      <c r="BH164" s="150">
        <f t="shared" si="17"/>
        <v>0</v>
      </c>
      <c r="BI164" s="150">
        <f t="shared" si="18"/>
        <v>0</v>
      </c>
      <c r="BJ164" s="16" t="s">
        <v>79</v>
      </c>
      <c r="BK164" s="150">
        <f t="shared" si="19"/>
        <v>0</v>
      </c>
      <c r="BL164" s="16" t="s">
        <v>201</v>
      </c>
      <c r="BM164" s="149" t="s">
        <v>572</v>
      </c>
    </row>
    <row r="165" spans="2:65" s="1" customFormat="1" ht="16.5" customHeight="1">
      <c r="B165" s="136"/>
      <c r="C165" s="137" t="s">
        <v>384</v>
      </c>
      <c r="D165" s="137" t="s">
        <v>197</v>
      </c>
      <c r="E165" s="138" t="s">
        <v>1200</v>
      </c>
      <c r="F165" s="139" t="s">
        <v>1201</v>
      </c>
      <c r="G165" s="140" t="s">
        <v>223</v>
      </c>
      <c r="H165" s="141">
        <v>15</v>
      </c>
      <c r="I165" s="142"/>
      <c r="J165" s="143">
        <f t="shared" si="10"/>
        <v>0</v>
      </c>
      <c r="K165" s="144"/>
      <c r="L165" s="31"/>
      <c r="M165" s="145" t="s">
        <v>1</v>
      </c>
      <c r="N165" s="146" t="s">
        <v>37</v>
      </c>
      <c r="P165" s="147">
        <f t="shared" si="11"/>
        <v>0</v>
      </c>
      <c r="Q165" s="147">
        <v>0</v>
      </c>
      <c r="R165" s="147">
        <f t="shared" si="12"/>
        <v>0</v>
      </c>
      <c r="S165" s="147">
        <v>0</v>
      </c>
      <c r="T165" s="148">
        <f t="shared" si="13"/>
        <v>0</v>
      </c>
      <c r="AR165" s="149" t="s">
        <v>201</v>
      </c>
      <c r="AT165" s="149" t="s">
        <v>197</v>
      </c>
      <c r="AU165" s="149" t="s">
        <v>79</v>
      </c>
      <c r="AY165" s="16" t="s">
        <v>195</v>
      </c>
      <c r="BE165" s="150">
        <f t="shared" si="14"/>
        <v>0</v>
      </c>
      <c r="BF165" s="150">
        <f t="shared" si="15"/>
        <v>0</v>
      </c>
      <c r="BG165" s="150">
        <f t="shared" si="16"/>
        <v>0</v>
      </c>
      <c r="BH165" s="150">
        <f t="shared" si="17"/>
        <v>0</v>
      </c>
      <c r="BI165" s="150">
        <f t="shared" si="18"/>
        <v>0</v>
      </c>
      <c r="BJ165" s="16" t="s">
        <v>79</v>
      </c>
      <c r="BK165" s="150">
        <f t="shared" si="19"/>
        <v>0</v>
      </c>
      <c r="BL165" s="16" t="s">
        <v>201</v>
      </c>
      <c r="BM165" s="149" t="s">
        <v>586</v>
      </c>
    </row>
    <row r="166" spans="2:65" s="1" customFormat="1" ht="16.5" customHeight="1">
      <c r="B166" s="136"/>
      <c r="C166" s="137" t="s">
        <v>390</v>
      </c>
      <c r="D166" s="137" t="s">
        <v>197</v>
      </c>
      <c r="E166" s="138" t="s">
        <v>1202</v>
      </c>
      <c r="F166" s="139" t="s">
        <v>1203</v>
      </c>
      <c r="G166" s="140" t="s">
        <v>223</v>
      </c>
      <c r="H166" s="141">
        <v>50</v>
      </c>
      <c r="I166" s="142"/>
      <c r="J166" s="143">
        <f t="shared" si="10"/>
        <v>0</v>
      </c>
      <c r="K166" s="144"/>
      <c r="L166" s="31"/>
      <c r="M166" s="145" t="s">
        <v>1</v>
      </c>
      <c r="N166" s="146" t="s">
        <v>37</v>
      </c>
      <c r="P166" s="147">
        <f t="shared" si="11"/>
        <v>0</v>
      </c>
      <c r="Q166" s="147">
        <v>0</v>
      </c>
      <c r="R166" s="147">
        <f t="shared" si="12"/>
        <v>0</v>
      </c>
      <c r="S166" s="147">
        <v>0</v>
      </c>
      <c r="T166" s="148">
        <f t="shared" si="13"/>
        <v>0</v>
      </c>
      <c r="AR166" s="149" t="s">
        <v>201</v>
      </c>
      <c r="AT166" s="149" t="s">
        <v>197</v>
      </c>
      <c r="AU166" s="149" t="s">
        <v>79</v>
      </c>
      <c r="AY166" s="16" t="s">
        <v>195</v>
      </c>
      <c r="BE166" s="150">
        <f t="shared" si="14"/>
        <v>0</v>
      </c>
      <c r="BF166" s="150">
        <f t="shared" si="15"/>
        <v>0</v>
      </c>
      <c r="BG166" s="150">
        <f t="shared" si="16"/>
        <v>0</v>
      </c>
      <c r="BH166" s="150">
        <f t="shared" si="17"/>
        <v>0</v>
      </c>
      <c r="BI166" s="150">
        <f t="shared" si="18"/>
        <v>0</v>
      </c>
      <c r="BJ166" s="16" t="s">
        <v>79</v>
      </c>
      <c r="BK166" s="150">
        <f t="shared" si="19"/>
        <v>0</v>
      </c>
      <c r="BL166" s="16" t="s">
        <v>201</v>
      </c>
      <c r="BM166" s="149" t="s">
        <v>597</v>
      </c>
    </row>
    <row r="167" spans="2:65" s="1" customFormat="1" ht="16.5" customHeight="1">
      <c r="B167" s="136"/>
      <c r="C167" s="137" t="s">
        <v>395</v>
      </c>
      <c r="D167" s="137" t="s">
        <v>197</v>
      </c>
      <c r="E167" s="138" t="s">
        <v>1204</v>
      </c>
      <c r="F167" s="139" t="s">
        <v>1205</v>
      </c>
      <c r="G167" s="140" t="s">
        <v>223</v>
      </c>
      <c r="H167" s="141">
        <v>10</v>
      </c>
      <c r="I167" s="142"/>
      <c r="J167" s="143">
        <f t="shared" si="10"/>
        <v>0</v>
      </c>
      <c r="K167" s="144"/>
      <c r="L167" s="31"/>
      <c r="M167" s="145" t="s">
        <v>1</v>
      </c>
      <c r="N167" s="146" t="s">
        <v>37</v>
      </c>
      <c r="P167" s="147">
        <f t="shared" si="11"/>
        <v>0</v>
      </c>
      <c r="Q167" s="147">
        <v>0</v>
      </c>
      <c r="R167" s="147">
        <f t="shared" si="12"/>
        <v>0</v>
      </c>
      <c r="S167" s="147">
        <v>0</v>
      </c>
      <c r="T167" s="148">
        <f t="shared" si="13"/>
        <v>0</v>
      </c>
      <c r="AR167" s="149" t="s">
        <v>201</v>
      </c>
      <c r="AT167" s="149" t="s">
        <v>197</v>
      </c>
      <c r="AU167" s="149" t="s">
        <v>79</v>
      </c>
      <c r="AY167" s="16" t="s">
        <v>195</v>
      </c>
      <c r="BE167" s="150">
        <f t="shared" si="14"/>
        <v>0</v>
      </c>
      <c r="BF167" s="150">
        <f t="shared" si="15"/>
        <v>0</v>
      </c>
      <c r="BG167" s="150">
        <f t="shared" si="16"/>
        <v>0</v>
      </c>
      <c r="BH167" s="150">
        <f t="shared" si="17"/>
        <v>0</v>
      </c>
      <c r="BI167" s="150">
        <f t="shared" si="18"/>
        <v>0</v>
      </c>
      <c r="BJ167" s="16" t="s">
        <v>79</v>
      </c>
      <c r="BK167" s="150">
        <f t="shared" si="19"/>
        <v>0</v>
      </c>
      <c r="BL167" s="16" t="s">
        <v>201</v>
      </c>
      <c r="BM167" s="149" t="s">
        <v>607</v>
      </c>
    </row>
    <row r="168" spans="2:65" s="1" customFormat="1" ht="16.5" customHeight="1">
      <c r="B168" s="136"/>
      <c r="C168" s="137" t="s">
        <v>401</v>
      </c>
      <c r="D168" s="137" t="s">
        <v>197</v>
      </c>
      <c r="E168" s="138" t="s">
        <v>1206</v>
      </c>
      <c r="F168" s="139" t="s">
        <v>1207</v>
      </c>
      <c r="G168" s="140" t="s">
        <v>223</v>
      </c>
      <c r="H168" s="141">
        <v>50</v>
      </c>
      <c r="I168" s="142"/>
      <c r="J168" s="143">
        <f t="shared" si="10"/>
        <v>0</v>
      </c>
      <c r="K168" s="144"/>
      <c r="L168" s="31"/>
      <c r="M168" s="145" t="s">
        <v>1</v>
      </c>
      <c r="N168" s="146" t="s">
        <v>37</v>
      </c>
      <c r="P168" s="147">
        <f t="shared" si="11"/>
        <v>0</v>
      </c>
      <c r="Q168" s="147">
        <v>0</v>
      </c>
      <c r="R168" s="147">
        <f t="shared" si="12"/>
        <v>0</v>
      </c>
      <c r="S168" s="147">
        <v>0</v>
      </c>
      <c r="T168" s="148">
        <f t="shared" si="13"/>
        <v>0</v>
      </c>
      <c r="AR168" s="149" t="s">
        <v>201</v>
      </c>
      <c r="AT168" s="149" t="s">
        <v>197</v>
      </c>
      <c r="AU168" s="149" t="s">
        <v>79</v>
      </c>
      <c r="AY168" s="16" t="s">
        <v>195</v>
      </c>
      <c r="BE168" s="150">
        <f t="shared" si="14"/>
        <v>0</v>
      </c>
      <c r="BF168" s="150">
        <f t="shared" si="15"/>
        <v>0</v>
      </c>
      <c r="BG168" s="150">
        <f t="shared" si="16"/>
        <v>0</v>
      </c>
      <c r="BH168" s="150">
        <f t="shared" si="17"/>
        <v>0</v>
      </c>
      <c r="BI168" s="150">
        <f t="shared" si="18"/>
        <v>0</v>
      </c>
      <c r="BJ168" s="16" t="s">
        <v>79</v>
      </c>
      <c r="BK168" s="150">
        <f t="shared" si="19"/>
        <v>0</v>
      </c>
      <c r="BL168" s="16" t="s">
        <v>201</v>
      </c>
      <c r="BM168" s="149" t="s">
        <v>618</v>
      </c>
    </row>
    <row r="169" spans="2:63" s="11" customFormat="1" ht="25.9" customHeight="1">
      <c r="B169" s="124"/>
      <c r="D169" s="125" t="s">
        <v>71</v>
      </c>
      <c r="E169" s="126" t="s">
        <v>201</v>
      </c>
      <c r="F169" s="126" t="s">
        <v>1208</v>
      </c>
      <c r="I169" s="127"/>
      <c r="J169" s="128">
        <f>BK169</f>
        <v>0</v>
      </c>
      <c r="L169" s="124"/>
      <c r="M169" s="129"/>
      <c r="P169" s="130">
        <f>SUM(P170:P195)</f>
        <v>0</v>
      </c>
      <c r="R169" s="130">
        <f>SUM(R170:R195)</f>
        <v>0</v>
      </c>
      <c r="T169" s="131">
        <f>SUM(T170:T195)</f>
        <v>0</v>
      </c>
      <c r="AR169" s="125" t="s">
        <v>79</v>
      </c>
      <c r="AT169" s="132" t="s">
        <v>71</v>
      </c>
      <c r="AU169" s="132" t="s">
        <v>72</v>
      </c>
      <c r="AY169" s="125" t="s">
        <v>195</v>
      </c>
      <c r="BK169" s="133">
        <f>SUM(BK170:BK195)</f>
        <v>0</v>
      </c>
    </row>
    <row r="170" spans="2:65" s="1" customFormat="1" ht="16.5" customHeight="1">
      <c r="B170" s="136"/>
      <c r="C170" s="137" t="s">
        <v>406</v>
      </c>
      <c r="D170" s="137" t="s">
        <v>197</v>
      </c>
      <c r="E170" s="138" t="s">
        <v>1209</v>
      </c>
      <c r="F170" s="139" t="s">
        <v>1210</v>
      </c>
      <c r="G170" s="140" t="s">
        <v>1131</v>
      </c>
      <c r="H170" s="141">
        <v>15</v>
      </c>
      <c r="I170" s="142"/>
      <c r="J170" s="143">
        <f aca="true" t="shared" si="20" ref="J170:J195">ROUND(I170*H170,2)</f>
        <v>0</v>
      </c>
      <c r="K170" s="144"/>
      <c r="L170" s="31"/>
      <c r="M170" s="145" t="s">
        <v>1</v>
      </c>
      <c r="N170" s="146" t="s">
        <v>37</v>
      </c>
      <c r="P170" s="147">
        <f aca="true" t="shared" si="21" ref="P170:P195">O170*H170</f>
        <v>0</v>
      </c>
      <c r="Q170" s="147">
        <v>0</v>
      </c>
      <c r="R170" s="147">
        <f aca="true" t="shared" si="22" ref="R170:R195">Q170*H170</f>
        <v>0</v>
      </c>
      <c r="S170" s="147">
        <v>0</v>
      </c>
      <c r="T170" s="148">
        <f aca="true" t="shared" si="23" ref="T170:T195">S170*H170</f>
        <v>0</v>
      </c>
      <c r="AR170" s="149" t="s">
        <v>201</v>
      </c>
      <c r="AT170" s="149" t="s">
        <v>197</v>
      </c>
      <c r="AU170" s="149" t="s">
        <v>79</v>
      </c>
      <c r="AY170" s="16" t="s">
        <v>195</v>
      </c>
      <c r="BE170" s="150">
        <f aca="true" t="shared" si="24" ref="BE170:BE195">IF(N170="základní",J170,0)</f>
        <v>0</v>
      </c>
      <c r="BF170" s="150">
        <f aca="true" t="shared" si="25" ref="BF170:BF195">IF(N170="snížená",J170,0)</f>
        <v>0</v>
      </c>
      <c r="BG170" s="150">
        <f aca="true" t="shared" si="26" ref="BG170:BG195">IF(N170="zákl. přenesená",J170,0)</f>
        <v>0</v>
      </c>
      <c r="BH170" s="150">
        <f aca="true" t="shared" si="27" ref="BH170:BH195">IF(N170="sníž. přenesená",J170,0)</f>
        <v>0</v>
      </c>
      <c r="BI170" s="150">
        <f aca="true" t="shared" si="28" ref="BI170:BI195">IF(N170="nulová",J170,0)</f>
        <v>0</v>
      </c>
      <c r="BJ170" s="16" t="s">
        <v>79</v>
      </c>
      <c r="BK170" s="150">
        <f aca="true" t="shared" si="29" ref="BK170:BK195">ROUND(I170*H170,2)</f>
        <v>0</v>
      </c>
      <c r="BL170" s="16" t="s">
        <v>201</v>
      </c>
      <c r="BM170" s="149" t="s">
        <v>627</v>
      </c>
    </row>
    <row r="171" spans="2:65" s="1" customFormat="1" ht="16.5" customHeight="1">
      <c r="B171" s="136"/>
      <c r="C171" s="137" t="s">
        <v>412</v>
      </c>
      <c r="D171" s="137" t="s">
        <v>197</v>
      </c>
      <c r="E171" s="138" t="s">
        <v>1211</v>
      </c>
      <c r="F171" s="139" t="s">
        <v>1212</v>
      </c>
      <c r="G171" s="140" t="s">
        <v>223</v>
      </c>
      <c r="H171" s="141">
        <v>30</v>
      </c>
      <c r="I171" s="142"/>
      <c r="J171" s="143">
        <f t="shared" si="20"/>
        <v>0</v>
      </c>
      <c r="K171" s="144"/>
      <c r="L171" s="31"/>
      <c r="M171" s="145" t="s">
        <v>1</v>
      </c>
      <c r="N171" s="146" t="s">
        <v>37</v>
      </c>
      <c r="P171" s="147">
        <f t="shared" si="21"/>
        <v>0</v>
      </c>
      <c r="Q171" s="147">
        <v>0</v>
      </c>
      <c r="R171" s="147">
        <f t="shared" si="22"/>
        <v>0</v>
      </c>
      <c r="S171" s="147">
        <v>0</v>
      </c>
      <c r="T171" s="148">
        <f t="shared" si="23"/>
        <v>0</v>
      </c>
      <c r="AR171" s="149" t="s">
        <v>201</v>
      </c>
      <c r="AT171" s="149" t="s">
        <v>197</v>
      </c>
      <c r="AU171" s="149" t="s">
        <v>79</v>
      </c>
      <c r="AY171" s="16" t="s">
        <v>195</v>
      </c>
      <c r="BE171" s="150">
        <f t="shared" si="24"/>
        <v>0</v>
      </c>
      <c r="BF171" s="150">
        <f t="shared" si="25"/>
        <v>0</v>
      </c>
      <c r="BG171" s="150">
        <f t="shared" si="26"/>
        <v>0</v>
      </c>
      <c r="BH171" s="150">
        <f t="shared" si="27"/>
        <v>0</v>
      </c>
      <c r="BI171" s="150">
        <f t="shared" si="28"/>
        <v>0</v>
      </c>
      <c r="BJ171" s="16" t="s">
        <v>79</v>
      </c>
      <c r="BK171" s="150">
        <f t="shared" si="29"/>
        <v>0</v>
      </c>
      <c r="BL171" s="16" t="s">
        <v>201</v>
      </c>
      <c r="BM171" s="149" t="s">
        <v>637</v>
      </c>
    </row>
    <row r="172" spans="2:65" s="1" customFormat="1" ht="16.5" customHeight="1">
      <c r="B172" s="136"/>
      <c r="C172" s="137" t="s">
        <v>417</v>
      </c>
      <c r="D172" s="137" t="s">
        <v>197</v>
      </c>
      <c r="E172" s="138" t="s">
        <v>1213</v>
      </c>
      <c r="F172" s="139" t="s">
        <v>1214</v>
      </c>
      <c r="G172" s="140" t="s">
        <v>223</v>
      </c>
      <c r="H172" s="141">
        <v>10</v>
      </c>
      <c r="I172" s="142"/>
      <c r="J172" s="143">
        <f t="shared" si="20"/>
        <v>0</v>
      </c>
      <c r="K172" s="144"/>
      <c r="L172" s="31"/>
      <c r="M172" s="145" t="s">
        <v>1</v>
      </c>
      <c r="N172" s="146" t="s">
        <v>37</v>
      </c>
      <c r="P172" s="147">
        <f t="shared" si="21"/>
        <v>0</v>
      </c>
      <c r="Q172" s="147">
        <v>0</v>
      </c>
      <c r="R172" s="147">
        <f t="shared" si="22"/>
        <v>0</v>
      </c>
      <c r="S172" s="147">
        <v>0</v>
      </c>
      <c r="T172" s="148">
        <f t="shared" si="23"/>
        <v>0</v>
      </c>
      <c r="AR172" s="149" t="s">
        <v>201</v>
      </c>
      <c r="AT172" s="149" t="s">
        <v>197</v>
      </c>
      <c r="AU172" s="149" t="s">
        <v>79</v>
      </c>
      <c r="AY172" s="16" t="s">
        <v>195</v>
      </c>
      <c r="BE172" s="150">
        <f t="shared" si="24"/>
        <v>0</v>
      </c>
      <c r="BF172" s="150">
        <f t="shared" si="25"/>
        <v>0</v>
      </c>
      <c r="BG172" s="150">
        <f t="shared" si="26"/>
        <v>0</v>
      </c>
      <c r="BH172" s="150">
        <f t="shared" si="27"/>
        <v>0</v>
      </c>
      <c r="BI172" s="150">
        <f t="shared" si="28"/>
        <v>0</v>
      </c>
      <c r="BJ172" s="16" t="s">
        <v>79</v>
      </c>
      <c r="BK172" s="150">
        <f t="shared" si="29"/>
        <v>0</v>
      </c>
      <c r="BL172" s="16" t="s">
        <v>201</v>
      </c>
      <c r="BM172" s="149" t="s">
        <v>647</v>
      </c>
    </row>
    <row r="173" spans="2:65" s="1" customFormat="1" ht="16.5" customHeight="1">
      <c r="B173" s="136"/>
      <c r="C173" s="137" t="s">
        <v>423</v>
      </c>
      <c r="D173" s="137" t="s">
        <v>197</v>
      </c>
      <c r="E173" s="138" t="s">
        <v>1215</v>
      </c>
      <c r="F173" s="139" t="s">
        <v>1216</v>
      </c>
      <c r="G173" s="140" t="s">
        <v>223</v>
      </c>
      <c r="H173" s="141">
        <v>10</v>
      </c>
      <c r="I173" s="142"/>
      <c r="J173" s="143">
        <f t="shared" si="20"/>
        <v>0</v>
      </c>
      <c r="K173" s="144"/>
      <c r="L173" s="31"/>
      <c r="M173" s="145" t="s">
        <v>1</v>
      </c>
      <c r="N173" s="146" t="s">
        <v>37</v>
      </c>
      <c r="P173" s="147">
        <f t="shared" si="21"/>
        <v>0</v>
      </c>
      <c r="Q173" s="147">
        <v>0</v>
      </c>
      <c r="R173" s="147">
        <f t="shared" si="22"/>
        <v>0</v>
      </c>
      <c r="S173" s="147">
        <v>0</v>
      </c>
      <c r="T173" s="148">
        <f t="shared" si="23"/>
        <v>0</v>
      </c>
      <c r="AR173" s="149" t="s">
        <v>201</v>
      </c>
      <c r="AT173" s="149" t="s">
        <v>197</v>
      </c>
      <c r="AU173" s="149" t="s">
        <v>79</v>
      </c>
      <c r="AY173" s="16" t="s">
        <v>195</v>
      </c>
      <c r="BE173" s="150">
        <f t="shared" si="24"/>
        <v>0</v>
      </c>
      <c r="BF173" s="150">
        <f t="shared" si="25"/>
        <v>0</v>
      </c>
      <c r="BG173" s="150">
        <f t="shared" si="26"/>
        <v>0</v>
      </c>
      <c r="BH173" s="150">
        <f t="shared" si="27"/>
        <v>0</v>
      </c>
      <c r="BI173" s="150">
        <f t="shared" si="28"/>
        <v>0</v>
      </c>
      <c r="BJ173" s="16" t="s">
        <v>79</v>
      </c>
      <c r="BK173" s="150">
        <f t="shared" si="29"/>
        <v>0</v>
      </c>
      <c r="BL173" s="16" t="s">
        <v>201</v>
      </c>
      <c r="BM173" s="149" t="s">
        <v>656</v>
      </c>
    </row>
    <row r="174" spans="2:65" s="1" customFormat="1" ht="16.5" customHeight="1">
      <c r="B174" s="136"/>
      <c r="C174" s="137" t="s">
        <v>432</v>
      </c>
      <c r="D174" s="137" t="s">
        <v>197</v>
      </c>
      <c r="E174" s="138" t="s">
        <v>1217</v>
      </c>
      <c r="F174" s="139" t="s">
        <v>1218</v>
      </c>
      <c r="G174" s="140" t="s">
        <v>223</v>
      </c>
      <c r="H174" s="141">
        <v>10</v>
      </c>
      <c r="I174" s="142"/>
      <c r="J174" s="143">
        <f t="shared" si="20"/>
        <v>0</v>
      </c>
      <c r="K174" s="144"/>
      <c r="L174" s="31"/>
      <c r="M174" s="145" t="s">
        <v>1</v>
      </c>
      <c r="N174" s="146" t="s">
        <v>37</v>
      </c>
      <c r="P174" s="147">
        <f t="shared" si="21"/>
        <v>0</v>
      </c>
      <c r="Q174" s="147">
        <v>0</v>
      </c>
      <c r="R174" s="147">
        <f t="shared" si="22"/>
        <v>0</v>
      </c>
      <c r="S174" s="147">
        <v>0</v>
      </c>
      <c r="T174" s="148">
        <f t="shared" si="23"/>
        <v>0</v>
      </c>
      <c r="AR174" s="149" t="s">
        <v>201</v>
      </c>
      <c r="AT174" s="149" t="s">
        <v>197</v>
      </c>
      <c r="AU174" s="149" t="s">
        <v>79</v>
      </c>
      <c r="AY174" s="16" t="s">
        <v>195</v>
      </c>
      <c r="BE174" s="150">
        <f t="shared" si="24"/>
        <v>0</v>
      </c>
      <c r="BF174" s="150">
        <f t="shared" si="25"/>
        <v>0</v>
      </c>
      <c r="BG174" s="150">
        <f t="shared" si="26"/>
        <v>0</v>
      </c>
      <c r="BH174" s="150">
        <f t="shared" si="27"/>
        <v>0</v>
      </c>
      <c r="BI174" s="150">
        <f t="shared" si="28"/>
        <v>0</v>
      </c>
      <c r="BJ174" s="16" t="s">
        <v>79</v>
      </c>
      <c r="BK174" s="150">
        <f t="shared" si="29"/>
        <v>0</v>
      </c>
      <c r="BL174" s="16" t="s">
        <v>201</v>
      </c>
      <c r="BM174" s="149" t="s">
        <v>663</v>
      </c>
    </row>
    <row r="175" spans="2:65" s="1" customFormat="1" ht="16.5" customHeight="1">
      <c r="B175" s="136"/>
      <c r="C175" s="137" t="s">
        <v>436</v>
      </c>
      <c r="D175" s="137" t="s">
        <v>197</v>
      </c>
      <c r="E175" s="138" t="s">
        <v>1219</v>
      </c>
      <c r="F175" s="139" t="s">
        <v>1220</v>
      </c>
      <c r="G175" s="140" t="s">
        <v>223</v>
      </c>
      <c r="H175" s="141">
        <v>10</v>
      </c>
      <c r="I175" s="142"/>
      <c r="J175" s="143">
        <f t="shared" si="20"/>
        <v>0</v>
      </c>
      <c r="K175" s="144"/>
      <c r="L175" s="31"/>
      <c r="M175" s="145" t="s">
        <v>1</v>
      </c>
      <c r="N175" s="146" t="s">
        <v>37</v>
      </c>
      <c r="P175" s="147">
        <f t="shared" si="21"/>
        <v>0</v>
      </c>
      <c r="Q175" s="147">
        <v>0</v>
      </c>
      <c r="R175" s="147">
        <f t="shared" si="22"/>
        <v>0</v>
      </c>
      <c r="S175" s="147">
        <v>0</v>
      </c>
      <c r="T175" s="148">
        <f t="shared" si="23"/>
        <v>0</v>
      </c>
      <c r="AR175" s="149" t="s">
        <v>201</v>
      </c>
      <c r="AT175" s="149" t="s">
        <v>197</v>
      </c>
      <c r="AU175" s="149" t="s">
        <v>79</v>
      </c>
      <c r="AY175" s="16" t="s">
        <v>195</v>
      </c>
      <c r="BE175" s="150">
        <f t="shared" si="24"/>
        <v>0</v>
      </c>
      <c r="BF175" s="150">
        <f t="shared" si="25"/>
        <v>0</v>
      </c>
      <c r="BG175" s="150">
        <f t="shared" si="26"/>
        <v>0</v>
      </c>
      <c r="BH175" s="150">
        <f t="shared" si="27"/>
        <v>0</v>
      </c>
      <c r="BI175" s="150">
        <f t="shared" si="28"/>
        <v>0</v>
      </c>
      <c r="BJ175" s="16" t="s">
        <v>79</v>
      </c>
      <c r="BK175" s="150">
        <f t="shared" si="29"/>
        <v>0</v>
      </c>
      <c r="BL175" s="16" t="s">
        <v>201</v>
      </c>
      <c r="BM175" s="149" t="s">
        <v>674</v>
      </c>
    </row>
    <row r="176" spans="2:65" s="1" customFormat="1" ht="16.5" customHeight="1">
      <c r="B176" s="136"/>
      <c r="C176" s="137" t="s">
        <v>442</v>
      </c>
      <c r="D176" s="137" t="s">
        <v>197</v>
      </c>
      <c r="E176" s="138" t="s">
        <v>1221</v>
      </c>
      <c r="F176" s="139" t="s">
        <v>1222</v>
      </c>
      <c r="G176" s="140" t="s">
        <v>1131</v>
      </c>
      <c r="H176" s="141">
        <v>2</v>
      </c>
      <c r="I176" s="142"/>
      <c r="J176" s="143">
        <f t="shared" si="20"/>
        <v>0</v>
      </c>
      <c r="K176" s="144"/>
      <c r="L176" s="31"/>
      <c r="M176" s="145" t="s">
        <v>1</v>
      </c>
      <c r="N176" s="146" t="s">
        <v>37</v>
      </c>
      <c r="P176" s="147">
        <f t="shared" si="21"/>
        <v>0</v>
      </c>
      <c r="Q176" s="147">
        <v>0</v>
      </c>
      <c r="R176" s="147">
        <f t="shared" si="22"/>
        <v>0</v>
      </c>
      <c r="S176" s="147">
        <v>0</v>
      </c>
      <c r="T176" s="148">
        <f t="shared" si="23"/>
        <v>0</v>
      </c>
      <c r="AR176" s="149" t="s">
        <v>201</v>
      </c>
      <c r="AT176" s="149" t="s">
        <v>197</v>
      </c>
      <c r="AU176" s="149" t="s">
        <v>79</v>
      </c>
      <c r="AY176" s="16" t="s">
        <v>195</v>
      </c>
      <c r="BE176" s="150">
        <f t="shared" si="24"/>
        <v>0</v>
      </c>
      <c r="BF176" s="150">
        <f t="shared" si="25"/>
        <v>0</v>
      </c>
      <c r="BG176" s="150">
        <f t="shared" si="26"/>
        <v>0</v>
      </c>
      <c r="BH176" s="150">
        <f t="shared" si="27"/>
        <v>0</v>
      </c>
      <c r="BI176" s="150">
        <f t="shared" si="28"/>
        <v>0</v>
      </c>
      <c r="BJ176" s="16" t="s">
        <v>79</v>
      </c>
      <c r="BK176" s="150">
        <f t="shared" si="29"/>
        <v>0</v>
      </c>
      <c r="BL176" s="16" t="s">
        <v>201</v>
      </c>
      <c r="BM176" s="149" t="s">
        <v>685</v>
      </c>
    </row>
    <row r="177" spans="2:65" s="1" customFormat="1" ht="16.5" customHeight="1">
      <c r="B177" s="136"/>
      <c r="C177" s="137" t="s">
        <v>447</v>
      </c>
      <c r="D177" s="137" t="s">
        <v>197</v>
      </c>
      <c r="E177" s="138" t="s">
        <v>1223</v>
      </c>
      <c r="F177" s="139" t="s">
        <v>1224</v>
      </c>
      <c r="G177" s="140" t="s">
        <v>1131</v>
      </c>
      <c r="H177" s="141">
        <v>3</v>
      </c>
      <c r="I177" s="142"/>
      <c r="J177" s="143">
        <f t="shared" si="20"/>
        <v>0</v>
      </c>
      <c r="K177" s="144"/>
      <c r="L177" s="31"/>
      <c r="M177" s="145" t="s">
        <v>1</v>
      </c>
      <c r="N177" s="146" t="s">
        <v>37</v>
      </c>
      <c r="P177" s="147">
        <f t="shared" si="21"/>
        <v>0</v>
      </c>
      <c r="Q177" s="147">
        <v>0</v>
      </c>
      <c r="R177" s="147">
        <f t="shared" si="22"/>
        <v>0</v>
      </c>
      <c r="S177" s="147">
        <v>0</v>
      </c>
      <c r="T177" s="148">
        <f t="shared" si="23"/>
        <v>0</v>
      </c>
      <c r="AR177" s="149" t="s">
        <v>201</v>
      </c>
      <c r="AT177" s="149" t="s">
        <v>197</v>
      </c>
      <c r="AU177" s="149" t="s">
        <v>79</v>
      </c>
      <c r="AY177" s="16" t="s">
        <v>195</v>
      </c>
      <c r="BE177" s="150">
        <f t="shared" si="24"/>
        <v>0</v>
      </c>
      <c r="BF177" s="150">
        <f t="shared" si="25"/>
        <v>0</v>
      </c>
      <c r="BG177" s="150">
        <f t="shared" si="26"/>
        <v>0</v>
      </c>
      <c r="BH177" s="150">
        <f t="shared" si="27"/>
        <v>0</v>
      </c>
      <c r="BI177" s="150">
        <f t="shared" si="28"/>
        <v>0</v>
      </c>
      <c r="BJ177" s="16" t="s">
        <v>79</v>
      </c>
      <c r="BK177" s="150">
        <f t="shared" si="29"/>
        <v>0</v>
      </c>
      <c r="BL177" s="16" t="s">
        <v>201</v>
      </c>
      <c r="BM177" s="149" t="s">
        <v>696</v>
      </c>
    </row>
    <row r="178" spans="2:65" s="1" customFormat="1" ht="21.75" customHeight="1">
      <c r="B178" s="136"/>
      <c r="C178" s="137" t="s">
        <v>452</v>
      </c>
      <c r="D178" s="137" t="s">
        <v>197</v>
      </c>
      <c r="E178" s="138" t="s">
        <v>1225</v>
      </c>
      <c r="F178" s="139" t="s">
        <v>1226</v>
      </c>
      <c r="G178" s="140" t="s">
        <v>1131</v>
      </c>
      <c r="H178" s="141">
        <v>3</v>
      </c>
      <c r="I178" s="142"/>
      <c r="J178" s="143">
        <f t="shared" si="20"/>
        <v>0</v>
      </c>
      <c r="K178" s="144"/>
      <c r="L178" s="31"/>
      <c r="M178" s="145" t="s">
        <v>1</v>
      </c>
      <c r="N178" s="146" t="s">
        <v>37</v>
      </c>
      <c r="P178" s="147">
        <f t="shared" si="21"/>
        <v>0</v>
      </c>
      <c r="Q178" s="147">
        <v>0</v>
      </c>
      <c r="R178" s="147">
        <f t="shared" si="22"/>
        <v>0</v>
      </c>
      <c r="S178" s="147">
        <v>0</v>
      </c>
      <c r="T178" s="148">
        <f t="shared" si="23"/>
        <v>0</v>
      </c>
      <c r="AR178" s="149" t="s">
        <v>201</v>
      </c>
      <c r="AT178" s="149" t="s">
        <v>197</v>
      </c>
      <c r="AU178" s="149" t="s">
        <v>79</v>
      </c>
      <c r="AY178" s="16" t="s">
        <v>195</v>
      </c>
      <c r="BE178" s="150">
        <f t="shared" si="24"/>
        <v>0</v>
      </c>
      <c r="BF178" s="150">
        <f t="shared" si="25"/>
        <v>0</v>
      </c>
      <c r="BG178" s="150">
        <f t="shared" si="26"/>
        <v>0</v>
      </c>
      <c r="BH178" s="150">
        <f t="shared" si="27"/>
        <v>0</v>
      </c>
      <c r="BI178" s="150">
        <f t="shared" si="28"/>
        <v>0</v>
      </c>
      <c r="BJ178" s="16" t="s">
        <v>79</v>
      </c>
      <c r="BK178" s="150">
        <f t="shared" si="29"/>
        <v>0</v>
      </c>
      <c r="BL178" s="16" t="s">
        <v>201</v>
      </c>
      <c r="BM178" s="149" t="s">
        <v>706</v>
      </c>
    </row>
    <row r="179" spans="2:65" s="1" customFormat="1" ht="16.5" customHeight="1">
      <c r="B179" s="136"/>
      <c r="C179" s="137" t="s">
        <v>456</v>
      </c>
      <c r="D179" s="137" t="s">
        <v>197</v>
      </c>
      <c r="E179" s="138" t="s">
        <v>1227</v>
      </c>
      <c r="F179" s="139" t="s">
        <v>1228</v>
      </c>
      <c r="G179" s="140" t="s">
        <v>223</v>
      </c>
      <c r="H179" s="141">
        <v>85</v>
      </c>
      <c r="I179" s="142"/>
      <c r="J179" s="143">
        <f t="shared" si="20"/>
        <v>0</v>
      </c>
      <c r="K179" s="144"/>
      <c r="L179" s="31"/>
      <c r="M179" s="145" t="s">
        <v>1</v>
      </c>
      <c r="N179" s="146" t="s">
        <v>37</v>
      </c>
      <c r="P179" s="147">
        <f t="shared" si="21"/>
        <v>0</v>
      </c>
      <c r="Q179" s="147">
        <v>0</v>
      </c>
      <c r="R179" s="147">
        <f t="shared" si="22"/>
        <v>0</v>
      </c>
      <c r="S179" s="147">
        <v>0</v>
      </c>
      <c r="T179" s="148">
        <f t="shared" si="23"/>
        <v>0</v>
      </c>
      <c r="AR179" s="149" t="s">
        <v>201</v>
      </c>
      <c r="AT179" s="149" t="s">
        <v>197</v>
      </c>
      <c r="AU179" s="149" t="s">
        <v>79</v>
      </c>
      <c r="AY179" s="16" t="s">
        <v>195</v>
      </c>
      <c r="BE179" s="150">
        <f t="shared" si="24"/>
        <v>0</v>
      </c>
      <c r="BF179" s="150">
        <f t="shared" si="25"/>
        <v>0</v>
      </c>
      <c r="BG179" s="150">
        <f t="shared" si="26"/>
        <v>0</v>
      </c>
      <c r="BH179" s="150">
        <f t="shared" si="27"/>
        <v>0</v>
      </c>
      <c r="BI179" s="150">
        <f t="shared" si="28"/>
        <v>0</v>
      </c>
      <c r="BJ179" s="16" t="s">
        <v>79</v>
      </c>
      <c r="BK179" s="150">
        <f t="shared" si="29"/>
        <v>0</v>
      </c>
      <c r="BL179" s="16" t="s">
        <v>201</v>
      </c>
      <c r="BM179" s="149" t="s">
        <v>716</v>
      </c>
    </row>
    <row r="180" spans="2:65" s="1" customFormat="1" ht="16.5" customHeight="1">
      <c r="B180" s="136"/>
      <c r="C180" s="137" t="s">
        <v>462</v>
      </c>
      <c r="D180" s="137" t="s">
        <v>197</v>
      </c>
      <c r="E180" s="138" t="s">
        <v>1229</v>
      </c>
      <c r="F180" s="139" t="s">
        <v>1230</v>
      </c>
      <c r="G180" s="140" t="s">
        <v>223</v>
      </c>
      <c r="H180" s="141">
        <v>75</v>
      </c>
      <c r="I180" s="142"/>
      <c r="J180" s="143">
        <f t="shared" si="20"/>
        <v>0</v>
      </c>
      <c r="K180" s="144"/>
      <c r="L180" s="31"/>
      <c r="M180" s="145" t="s">
        <v>1</v>
      </c>
      <c r="N180" s="146" t="s">
        <v>37</v>
      </c>
      <c r="P180" s="147">
        <f t="shared" si="21"/>
        <v>0</v>
      </c>
      <c r="Q180" s="147">
        <v>0</v>
      </c>
      <c r="R180" s="147">
        <f t="shared" si="22"/>
        <v>0</v>
      </c>
      <c r="S180" s="147">
        <v>0</v>
      </c>
      <c r="T180" s="148">
        <f t="shared" si="23"/>
        <v>0</v>
      </c>
      <c r="AR180" s="149" t="s">
        <v>201</v>
      </c>
      <c r="AT180" s="149" t="s">
        <v>197</v>
      </c>
      <c r="AU180" s="149" t="s">
        <v>79</v>
      </c>
      <c r="AY180" s="16" t="s">
        <v>195</v>
      </c>
      <c r="BE180" s="150">
        <f t="shared" si="24"/>
        <v>0</v>
      </c>
      <c r="BF180" s="150">
        <f t="shared" si="25"/>
        <v>0</v>
      </c>
      <c r="BG180" s="150">
        <f t="shared" si="26"/>
        <v>0</v>
      </c>
      <c r="BH180" s="150">
        <f t="shared" si="27"/>
        <v>0</v>
      </c>
      <c r="BI180" s="150">
        <f t="shared" si="28"/>
        <v>0</v>
      </c>
      <c r="BJ180" s="16" t="s">
        <v>79</v>
      </c>
      <c r="BK180" s="150">
        <f t="shared" si="29"/>
        <v>0</v>
      </c>
      <c r="BL180" s="16" t="s">
        <v>201</v>
      </c>
      <c r="BM180" s="149" t="s">
        <v>724</v>
      </c>
    </row>
    <row r="181" spans="2:65" s="1" customFormat="1" ht="16.5" customHeight="1">
      <c r="B181" s="136"/>
      <c r="C181" s="137" t="s">
        <v>470</v>
      </c>
      <c r="D181" s="137" t="s">
        <v>197</v>
      </c>
      <c r="E181" s="138" t="s">
        <v>1231</v>
      </c>
      <c r="F181" s="139" t="s">
        <v>1232</v>
      </c>
      <c r="G181" s="140" t="s">
        <v>223</v>
      </c>
      <c r="H181" s="141">
        <v>50</v>
      </c>
      <c r="I181" s="142"/>
      <c r="J181" s="143">
        <f t="shared" si="20"/>
        <v>0</v>
      </c>
      <c r="K181" s="144"/>
      <c r="L181" s="31"/>
      <c r="M181" s="145" t="s">
        <v>1</v>
      </c>
      <c r="N181" s="146" t="s">
        <v>37</v>
      </c>
      <c r="P181" s="147">
        <f t="shared" si="21"/>
        <v>0</v>
      </c>
      <c r="Q181" s="147">
        <v>0</v>
      </c>
      <c r="R181" s="147">
        <f t="shared" si="22"/>
        <v>0</v>
      </c>
      <c r="S181" s="147">
        <v>0</v>
      </c>
      <c r="T181" s="148">
        <f t="shared" si="23"/>
        <v>0</v>
      </c>
      <c r="AR181" s="149" t="s">
        <v>201</v>
      </c>
      <c r="AT181" s="149" t="s">
        <v>197</v>
      </c>
      <c r="AU181" s="149" t="s">
        <v>79</v>
      </c>
      <c r="AY181" s="16" t="s">
        <v>195</v>
      </c>
      <c r="BE181" s="150">
        <f t="shared" si="24"/>
        <v>0</v>
      </c>
      <c r="BF181" s="150">
        <f t="shared" si="25"/>
        <v>0</v>
      </c>
      <c r="BG181" s="150">
        <f t="shared" si="26"/>
        <v>0</v>
      </c>
      <c r="BH181" s="150">
        <f t="shared" si="27"/>
        <v>0</v>
      </c>
      <c r="BI181" s="150">
        <f t="shared" si="28"/>
        <v>0</v>
      </c>
      <c r="BJ181" s="16" t="s">
        <v>79</v>
      </c>
      <c r="BK181" s="150">
        <f t="shared" si="29"/>
        <v>0</v>
      </c>
      <c r="BL181" s="16" t="s">
        <v>201</v>
      </c>
      <c r="BM181" s="149" t="s">
        <v>734</v>
      </c>
    </row>
    <row r="182" spans="2:65" s="1" customFormat="1" ht="16.5" customHeight="1">
      <c r="B182" s="136"/>
      <c r="C182" s="137" t="s">
        <v>474</v>
      </c>
      <c r="D182" s="137" t="s">
        <v>197</v>
      </c>
      <c r="E182" s="138" t="s">
        <v>1233</v>
      </c>
      <c r="F182" s="139" t="s">
        <v>1234</v>
      </c>
      <c r="G182" s="140" t="s">
        <v>223</v>
      </c>
      <c r="H182" s="141">
        <v>16</v>
      </c>
      <c r="I182" s="142"/>
      <c r="J182" s="143">
        <f t="shared" si="20"/>
        <v>0</v>
      </c>
      <c r="K182" s="144"/>
      <c r="L182" s="31"/>
      <c r="M182" s="145" t="s">
        <v>1</v>
      </c>
      <c r="N182" s="146" t="s">
        <v>37</v>
      </c>
      <c r="P182" s="147">
        <f t="shared" si="21"/>
        <v>0</v>
      </c>
      <c r="Q182" s="147">
        <v>0</v>
      </c>
      <c r="R182" s="147">
        <f t="shared" si="22"/>
        <v>0</v>
      </c>
      <c r="S182" s="147">
        <v>0</v>
      </c>
      <c r="T182" s="148">
        <f t="shared" si="23"/>
        <v>0</v>
      </c>
      <c r="AR182" s="149" t="s">
        <v>201</v>
      </c>
      <c r="AT182" s="149" t="s">
        <v>197</v>
      </c>
      <c r="AU182" s="149" t="s">
        <v>79</v>
      </c>
      <c r="AY182" s="16" t="s">
        <v>195</v>
      </c>
      <c r="BE182" s="150">
        <f t="shared" si="24"/>
        <v>0</v>
      </c>
      <c r="BF182" s="150">
        <f t="shared" si="25"/>
        <v>0</v>
      </c>
      <c r="BG182" s="150">
        <f t="shared" si="26"/>
        <v>0</v>
      </c>
      <c r="BH182" s="150">
        <f t="shared" si="27"/>
        <v>0</v>
      </c>
      <c r="BI182" s="150">
        <f t="shared" si="28"/>
        <v>0</v>
      </c>
      <c r="BJ182" s="16" t="s">
        <v>79</v>
      </c>
      <c r="BK182" s="150">
        <f t="shared" si="29"/>
        <v>0</v>
      </c>
      <c r="BL182" s="16" t="s">
        <v>201</v>
      </c>
      <c r="BM182" s="149" t="s">
        <v>744</v>
      </c>
    </row>
    <row r="183" spans="2:65" s="1" customFormat="1" ht="16.5" customHeight="1">
      <c r="B183" s="136"/>
      <c r="C183" s="137" t="s">
        <v>130</v>
      </c>
      <c r="D183" s="137" t="s">
        <v>197</v>
      </c>
      <c r="E183" s="138" t="s">
        <v>1235</v>
      </c>
      <c r="F183" s="139" t="s">
        <v>1236</v>
      </c>
      <c r="G183" s="140" t="s">
        <v>1131</v>
      </c>
      <c r="H183" s="141">
        <v>4</v>
      </c>
      <c r="I183" s="142"/>
      <c r="J183" s="143">
        <f t="shared" si="20"/>
        <v>0</v>
      </c>
      <c r="K183" s="144"/>
      <c r="L183" s="31"/>
      <c r="M183" s="145" t="s">
        <v>1</v>
      </c>
      <c r="N183" s="146" t="s">
        <v>37</v>
      </c>
      <c r="P183" s="147">
        <f t="shared" si="21"/>
        <v>0</v>
      </c>
      <c r="Q183" s="147">
        <v>0</v>
      </c>
      <c r="R183" s="147">
        <f t="shared" si="22"/>
        <v>0</v>
      </c>
      <c r="S183" s="147">
        <v>0</v>
      </c>
      <c r="T183" s="148">
        <f t="shared" si="23"/>
        <v>0</v>
      </c>
      <c r="AR183" s="149" t="s">
        <v>201</v>
      </c>
      <c r="AT183" s="149" t="s">
        <v>197</v>
      </c>
      <c r="AU183" s="149" t="s">
        <v>79</v>
      </c>
      <c r="AY183" s="16" t="s">
        <v>195</v>
      </c>
      <c r="BE183" s="150">
        <f t="shared" si="24"/>
        <v>0</v>
      </c>
      <c r="BF183" s="150">
        <f t="shared" si="25"/>
        <v>0</v>
      </c>
      <c r="BG183" s="150">
        <f t="shared" si="26"/>
        <v>0</v>
      </c>
      <c r="BH183" s="150">
        <f t="shared" si="27"/>
        <v>0</v>
      </c>
      <c r="BI183" s="150">
        <f t="shared" si="28"/>
        <v>0</v>
      </c>
      <c r="BJ183" s="16" t="s">
        <v>79</v>
      </c>
      <c r="BK183" s="150">
        <f t="shared" si="29"/>
        <v>0</v>
      </c>
      <c r="BL183" s="16" t="s">
        <v>201</v>
      </c>
      <c r="BM183" s="149" t="s">
        <v>754</v>
      </c>
    </row>
    <row r="184" spans="2:65" s="1" customFormat="1" ht="16.5" customHeight="1">
      <c r="B184" s="136"/>
      <c r="C184" s="137" t="s">
        <v>138</v>
      </c>
      <c r="D184" s="137" t="s">
        <v>197</v>
      </c>
      <c r="E184" s="138" t="s">
        <v>1237</v>
      </c>
      <c r="F184" s="139" t="s">
        <v>1238</v>
      </c>
      <c r="G184" s="140" t="s">
        <v>1131</v>
      </c>
      <c r="H184" s="141">
        <v>4</v>
      </c>
      <c r="I184" s="142"/>
      <c r="J184" s="143">
        <f t="shared" si="20"/>
        <v>0</v>
      </c>
      <c r="K184" s="144"/>
      <c r="L184" s="31"/>
      <c r="M184" s="145" t="s">
        <v>1</v>
      </c>
      <c r="N184" s="146" t="s">
        <v>37</v>
      </c>
      <c r="P184" s="147">
        <f t="shared" si="21"/>
        <v>0</v>
      </c>
      <c r="Q184" s="147">
        <v>0</v>
      </c>
      <c r="R184" s="147">
        <f t="shared" si="22"/>
        <v>0</v>
      </c>
      <c r="S184" s="147">
        <v>0</v>
      </c>
      <c r="T184" s="148">
        <f t="shared" si="23"/>
        <v>0</v>
      </c>
      <c r="AR184" s="149" t="s">
        <v>201</v>
      </c>
      <c r="AT184" s="149" t="s">
        <v>197</v>
      </c>
      <c r="AU184" s="149" t="s">
        <v>79</v>
      </c>
      <c r="AY184" s="16" t="s">
        <v>195</v>
      </c>
      <c r="BE184" s="150">
        <f t="shared" si="24"/>
        <v>0</v>
      </c>
      <c r="BF184" s="150">
        <f t="shared" si="25"/>
        <v>0</v>
      </c>
      <c r="BG184" s="150">
        <f t="shared" si="26"/>
        <v>0</v>
      </c>
      <c r="BH184" s="150">
        <f t="shared" si="27"/>
        <v>0</v>
      </c>
      <c r="BI184" s="150">
        <f t="shared" si="28"/>
        <v>0</v>
      </c>
      <c r="BJ184" s="16" t="s">
        <v>79</v>
      </c>
      <c r="BK184" s="150">
        <f t="shared" si="29"/>
        <v>0</v>
      </c>
      <c r="BL184" s="16" t="s">
        <v>201</v>
      </c>
      <c r="BM184" s="149" t="s">
        <v>764</v>
      </c>
    </row>
    <row r="185" spans="2:65" s="1" customFormat="1" ht="16.5" customHeight="1">
      <c r="B185" s="136"/>
      <c r="C185" s="137" t="s">
        <v>141</v>
      </c>
      <c r="D185" s="137" t="s">
        <v>197</v>
      </c>
      <c r="E185" s="138" t="s">
        <v>1239</v>
      </c>
      <c r="F185" s="139" t="s">
        <v>1240</v>
      </c>
      <c r="G185" s="140" t="s">
        <v>1131</v>
      </c>
      <c r="H185" s="141">
        <v>8</v>
      </c>
      <c r="I185" s="142"/>
      <c r="J185" s="143">
        <f t="shared" si="20"/>
        <v>0</v>
      </c>
      <c r="K185" s="144"/>
      <c r="L185" s="31"/>
      <c r="M185" s="145" t="s">
        <v>1</v>
      </c>
      <c r="N185" s="146" t="s">
        <v>37</v>
      </c>
      <c r="P185" s="147">
        <f t="shared" si="21"/>
        <v>0</v>
      </c>
      <c r="Q185" s="147">
        <v>0</v>
      </c>
      <c r="R185" s="147">
        <f t="shared" si="22"/>
        <v>0</v>
      </c>
      <c r="S185" s="147">
        <v>0</v>
      </c>
      <c r="T185" s="148">
        <f t="shared" si="23"/>
        <v>0</v>
      </c>
      <c r="AR185" s="149" t="s">
        <v>201</v>
      </c>
      <c r="AT185" s="149" t="s">
        <v>197</v>
      </c>
      <c r="AU185" s="149" t="s">
        <v>79</v>
      </c>
      <c r="AY185" s="16" t="s">
        <v>195</v>
      </c>
      <c r="BE185" s="150">
        <f t="shared" si="24"/>
        <v>0</v>
      </c>
      <c r="BF185" s="150">
        <f t="shared" si="25"/>
        <v>0</v>
      </c>
      <c r="BG185" s="150">
        <f t="shared" si="26"/>
        <v>0</v>
      </c>
      <c r="BH185" s="150">
        <f t="shared" si="27"/>
        <v>0</v>
      </c>
      <c r="BI185" s="150">
        <f t="shared" si="28"/>
        <v>0</v>
      </c>
      <c r="BJ185" s="16" t="s">
        <v>79</v>
      </c>
      <c r="BK185" s="150">
        <f t="shared" si="29"/>
        <v>0</v>
      </c>
      <c r="BL185" s="16" t="s">
        <v>201</v>
      </c>
      <c r="BM185" s="149" t="s">
        <v>774</v>
      </c>
    </row>
    <row r="186" spans="2:65" s="1" customFormat="1" ht="16.5" customHeight="1">
      <c r="B186" s="136"/>
      <c r="C186" s="137" t="s">
        <v>493</v>
      </c>
      <c r="D186" s="137" t="s">
        <v>197</v>
      </c>
      <c r="E186" s="138" t="s">
        <v>1241</v>
      </c>
      <c r="F186" s="139" t="s">
        <v>1242</v>
      </c>
      <c r="G186" s="140" t="s">
        <v>1131</v>
      </c>
      <c r="H186" s="141">
        <v>16</v>
      </c>
      <c r="I186" s="142"/>
      <c r="J186" s="143">
        <f t="shared" si="20"/>
        <v>0</v>
      </c>
      <c r="K186" s="144"/>
      <c r="L186" s="31"/>
      <c r="M186" s="145" t="s">
        <v>1</v>
      </c>
      <c r="N186" s="146" t="s">
        <v>37</v>
      </c>
      <c r="P186" s="147">
        <f t="shared" si="21"/>
        <v>0</v>
      </c>
      <c r="Q186" s="147">
        <v>0</v>
      </c>
      <c r="R186" s="147">
        <f t="shared" si="22"/>
        <v>0</v>
      </c>
      <c r="S186" s="147">
        <v>0</v>
      </c>
      <c r="T186" s="148">
        <f t="shared" si="23"/>
        <v>0</v>
      </c>
      <c r="AR186" s="149" t="s">
        <v>201</v>
      </c>
      <c r="AT186" s="149" t="s">
        <v>197</v>
      </c>
      <c r="AU186" s="149" t="s">
        <v>79</v>
      </c>
      <c r="AY186" s="16" t="s">
        <v>195</v>
      </c>
      <c r="BE186" s="150">
        <f t="shared" si="24"/>
        <v>0</v>
      </c>
      <c r="BF186" s="150">
        <f t="shared" si="25"/>
        <v>0</v>
      </c>
      <c r="BG186" s="150">
        <f t="shared" si="26"/>
        <v>0</v>
      </c>
      <c r="BH186" s="150">
        <f t="shared" si="27"/>
        <v>0</v>
      </c>
      <c r="BI186" s="150">
        <f t="shared" si="28"/>
        <v>0</v>
      </c>
      <c r="BJ186" s="16" t="s">
        <v>79</v>
      </c>
      <c r="BK186" s="150">
        <f t="shared" si="29"/>
        <v>0</v>
      </c>
      <c r="BL186" s="16" t="s">
        <v>201</v>
      </c>
      <c r="BM186" s="149" t="s">
        <v>784</v>
      </c>
    </row>
    <row r="187" spans="2:65" s="1" customFormat="1" ht="16.5" customHeight="1">
      <c r="B187" s="136"/>
      <c r="C187" s="137" t="s">
        <v>499</v>
      </c>
      <c r="D187" s="137" t="s">
        <v>197</v>
      </c>
      <c r="E187" s="138" t="s">
        <v>1243</v>
      </c>
      <c r="F187" s="139" t="s">
        <v>1244</v>
      </c>
      <c r="G187" s="140" t="s">
        <v>1131</v>
      </c>
      <c r="H187" s="141">
        <v>2</v>
      </c>
      <c r="I187" s="142"/>
      <c r="J187" s="143">
        <f t="shared" si="20"/>
        <v>0</v>
      </c>
      <c r="K187" s="144"/>
      <c r="L187" s="31"/>
      <c r="M187" s="145" t="s">
        <v>1</v>
      </c>
      <c r="N187" s="146" t="s">
        <v>37</v>
      </c>
      <c r="P187" s="147">
        <f t="shared" si="21"/>
        <v>0</v>
      </c>
      <c r="Q187" s="147">
        <v>0</v>
      </c>
      <c r="R187" s="147">
        <f t="shared" si="22"/>
        <v>0</v>
      </c>
      <c r="S187" s="147">
        <v>0</v>
      </c>
      <c r="T187" s="148">
        <f t="shared" si="23"/>
        <v>0</v>
      </c>
      <c r="AR187" s="149" t="s">
        <v>201</v>
      </c>
      <c r="AT187" s="149" t="s">
        <v>197</v>
      </c>
      <c r="AU187" s="149" t="s">
        <v>79</v>
      </c>
      <c r="AY187" s="16" t="s">
        <v>195</v>
      </c>
      <c r="BE187" s="150">
        <f t="shared" si="24"/>
        <v>0</v>
      </c>
      <c r="BF187" s="150">
        <f t="shared" si="25"/>
        <v>0</v>
      </c>
      <c r="BG187" s="150">
        <f t="shared" si="26"/>
        <v>0</v>
      </c>
      <c r="BH187" s="150">
        <f t="shared" si="27"/>
        <v>0</v>
      </c>
      <c r="BI187" s="150">
        <f t="shared" si="28"/>
        <v>0</v>
      </c>
      <c r="BJ187" s="16" t="s">
        <v>79</v>
      </c>
      <c r="BK187" s="150">
        <f t="shared" si="29"/>
        <v>0</v>
      </c>
      <c r="BL187" s="16" t="s">
        <v>201</v>
      </c>
      <c r="BM187" s="149" t="s">
        <v>792</v>
      </c>
    </row>
    <row r="188" spans="2:65" s="1" customFormat="1" ht="16.5" customHeight="1">
      <c r="B188" s="136"/>
      <c r="C188" s="137" t="s">
        <v>504</v>
      </c>
      <c r="D188" s="137" t="s">
        <v>197</v>
      </c>
      <c r="E188" s="138" t="s">
        <v>1245</v>
      </c>
      <c r="F188" s="139" t="s">
        <v>1246</v>
      </c>
      <c r="G188" s="140" t="s">
        <v>1131</v>
      </c>
      <c r="H188" s="141">
        <v>12</v>
      </c>
      <c r="I188" s="142"/>
      <c r="J188" s="143">
        <f t="shared" si="20"/>
        <v>0</v>
      </c>
      <c r="K188" s="144"/>
      <c r="L188" s="31"/>
      <c r="M188" s="145" t="s">
        <v>1</v>
      </c>
      <c r="N188" s="146" t="s">
        <v>37</v>
      </c>
      <c r="P188" s="147">
        <f t="shared" si="21"/>
        <v>0</v>
      </c>
      <c r="Q188" s="147">
        <v>0</v>
      </c>
      <c r="R188" s="147">
        <f t="shared" si="22"/>
        <v>0</v>
      </c>
      <c r="S188" s="147">
        <v>0</v>
      </c>
      <c r="T188" s="148">
        <f t="shared" si="23"/>
        <v>0</v>
      </c>
      <c r="AR188" s="149" t="s">
        <v>201</v>
      </c>
      <c r="AT188" s="149" t="s">
        <v>197</v>
      </c>
      <c r="AU188" s="149" t="s">
        <v>79</v>
      </c>
      <c r="AY188" s="16" t="s">
        <v>195</v>
      </c>
      <c r="BE188" s="150">
        <f t="shared" si="24"/>
        <v>0</v>
      </c>
      <c r="BF188" s="150">
        <f t="shared" si="25"/>
        <v>0</v>
      </c>
      <c r="BG188" s="150">
        <f t="shared" si="26"/>
        <v>0</v>
      </c>
      <c r="BH188" s="150">
        <f t="shared" si="27"/>
        <v>0</v>
      </c>
      <c r="BI188" s="150">
        <f t="shared" si="28"/>
        <v>0</v>
      </c>
      <c r="BJ188" s="16" t="s">
        <v>79</v>
      </c>
      <c r="BK188" s="150">
        <f t="shared" si="29"/>
        <v>0</v>
      </c>
      <c r="BL188" s="16" t="s">
        <v>201</v>
      </c>
      <c r="BM188" s="149" t="s">
        <v>803</v>
      </c>
    </row>
    <row r="189" spans="2:65" s="1" customFormat="1" ht="16.5" customHeight="1">
      <c r="B189" s="136"/>
      <c r="C189" s="137" t="s">
        <v>509</v>
      </c>
      <c r="D189" s="137" t="s">
        <v>197</v>
      </c>
      <c r="E189" s="138" t="s">
        <v>1247</v>
      </c>
      <c r="F189" s="139" t="s">
        <v>1248</v>
      </c>
      <c r="G189" s="140" t="s">
        <v>1131</v>
      </c>
      <c r="H189" s="141">
        <v>2</v>
      </c>
      <c r="I189" s="142"/>
      <c r="J189" s="143">
        <f t="shared" si="20"/>
        <v>0</v>
      </c>
      <c r="K189" s="144"/>
      <c r="L189" s="31"/>
      <c r="M189" s="145" t="s">
        <v>1</v>
      </c>
      <c r="N189" s="146" t="s">
        <v>37</v>
      </c>
      <c r="P189" s="147">
        <f t="shared" si="21"/>
        <v>0</v>
      </c>
      <c r="Q189" s="147">
        <v>0</v>
      </c>
      <c r="R189" s="147">
        <f t="shared" si="22"/>
        <v>0</v>
      </c>
      <c r="S189" s="147">
        <v>0</v>
      </c>
      <c r="T189" s="148">
        <f t="shared" si="23"/>
        <v>0</v>
      </c>
      <c r="AR189" s="149" t="s">
        <v>201</v>
      </c>
      <c r="AT189" s="149" t="s">
        <v>197</v>
      </c>
      <c r="AU189" s="149" t="s">
        <v>79</v>
      </c>
      <c r="AY189" s="16" t="s">
        <v>195</v>
      </c>
      <c r="BE189" s="150">
        <f t="shared" si="24"/>
        <v>0</v>
      </c>
      <c r="BF189" s="150">
        <f t="shared" si="25"/>
        <v>0</v>
      </c>
      <c r="BG189" s="150">
        <f t="shared" si="26"/>
        <v>0</v>
      </c>
      <c r="BH189" s="150">
        <f t="shared" si="27"/>
        <v>0</v>
      </c>
      <c r="BI189" s="150">
        <f t="shared" si="28"/>
        <v>0</v>
      </c>
      <c r="BJ189" s="16" t="s">
        <v>79</v>
      </c>
      <c r="BK189" s="150">
        <f t="shared" si="29"/>
        <v>0</v>
      </c>
      <c r="BL189" s="16" t="s">
        <v>201</v>
      </c>
      <c r="BM189" s="149" t="s">
        <v>812</v>
      </c>
    </row>
    <row r="190" spans="2:65" s="1" customFormat="1" ht="16.5" customHeight="1">
      <c r="B190" s="136"/>
      <c r="C190" s="137" t="s">
        <v>513</v>
      </c>
      <c r="D190" s="137" t="s">
        <v>197</v>
      </c>
      <c r="E190" s="138" t="s">
        <v>1249</v>
      </c>
      <c r="F190" s="139" t="s">
        <v>1250</v>
      </c>
      <c r="G190" s="140" t="s">
        <v>1131</v>
      </c>
      <c r="H190" s="141">
        <v>2</v>
      </c>
      <c r="I190" s="142"/>
      <c r="J190" s="143">
        <f t="shared" si="20"/>
        <v>0</v>
      </c>
      <c r="K190" s="144"/>
      <c r="L190" s="31"/>
      <c r="M190" s="145" t="s">
        <v>1</v>
      </c>
      <c r="N190" s="146" t="s">
        <v>37</v>
      </c>
      <c r="P190" s="147">
        <f t="shared" si="21"/>
        <v>0</v>
      </c>
      <c r="Q190" s="147">
        <v>0</v>
      </c>
      <c r="R190" s="147">
        <f t="shared" si="22"/>
        <v>0</v>
      </c>
      <c r="S190" s="147">
        <v>0</v>
      </c>
      <c r="T190" s="148">
        <f t="shared" si="23"/>
        <v>0</v>
      </c>
      <c r="AR190" s="149" t="s">
        <v>201</v>
      </c>
      <c r="AT190" s="149" t="s">
        <v>197</v>
      </c>
      <c r="AU190" s="149" t="s">
        <v>79</v>
      </c>
      <c r="AY190" s="16" t="s">
        <v>195</v>
      </c>
      <c r="BE190" s="150">
        <f t="shared" si="24"/>
        <v>0</v>
      </c>
      <c r="BF190" s="150">
        <f t="shared" si="25"/>
        <v>0</v>
      </c>
      <c r="BG190" s="150">
        <f t="shared" si="26"/>
        <v>0</v>
      </c>
      <c r="BH190" s="150">
        <f t="shared" si="27"/>
        <v>0</v>
      </c>
      <c r="BI190" s="150">
        <f t="shared" si="28"/>
        <v>0</v>
      </c>
      <c r="BJ190" s="16" t="s">
        <v>79</v>
      </c>
      <c r="BK190" s="150">
        <f t="shared" si="29"/>
        <v>0</v>
      </c>
      <c r="BL190" s="16" t="s">
        <v>201</v>
      </c>
      <c r="BM190" s="149" t="s">
        <v>822</v>
      </c>
    </row>
    <row r="191" spans="2:65" s="1" customFormat="1" ht="16.5" customHeight="1">
      <c r="B191" s="136"/>
      <c r="C191" s="137" t="s">
        <v>518</v>
      </c>
      <c r="D191" s="137" t="s">
        <v>197</v>
      </c>
      <c r="E191" s="138" t="s">
        <v>1251</v>
      </c>
      <c r="F191" s="139" t="s">
        <v>1252</v>
      </c>
      <c r="G191" s="140" t="s">
        <v>916</v>
      </c>
      <c r="H191" s="141">
        <v>30</v>
      </c>
      <c r="I191" s="142"/>
      <c r="J191" s="143">
        <f t="shared" si="20"/>
        <v>0</v>
      </c>
      <c r="K191" s="144"/>
      <c r="L191" s="31"/>
      <c r="M191" s="145" t="s">
        <v>1</v>
      </c>
      <c r="N191" s="146" t="s">
        <v>37</v>
      </c>
      <c r="P191" s="147">
        <f t="shared" si="21"/>
        <v>0</v>
      </c>
      <c r="Q191" s="147">
        <v>0</v>
      </c>
      <c r="R191" s="147">
        <f t="shared" si="22"/>
        <v>0</v>
      </c>
      <c r="S191" s="147">
        <v>0</v>
      </c>
      <c r="T191" s="148">
        <f t="shared" si="23"/>
        <v>0</v>
      </c>
      <c r="AR191" s="149" t="s">
        <v>201</v>
      </c>
      <c r="AT191" s="149" t="s">
        <v>197</v>
      </c>
      <c r="AU191" s="149" t="s">
        <v>79</v>
      </c>
      <c r="AY191" s="16" t="s">
        <v>195</v>
      </c>
      <c r="BE191" s="150">
        <f t="shared" si="24"/>
        <v>0</v>
      </c>
      <c r="BF191" s="150">
        <f t="shared" si="25"/>
        <v>0</v>
      </c>
      <c r="BG191" s="150">
        <f t="shared" si="26"/>
        <v>0</v>
      </c>
      <c r="BH191" s="150">
        <f t="shared" si="27"/>
        <v>0</v>
      </c>
      <c r="BI191" s="150">
        <f t="shared" si="28"/>
        <v>0</v>
      </c>
      <c r="BJ191" s="16" t="s">
        <v>79</v>
      </c>
      <c r="BK191" s="150">
        <f t="shared" si="29"/>
        <v>0</v>
      </c>
      <c r="BL191" s="16" t="s">
        <v>201</v>
      </c>
      <c r="BM191" s="149" t="s">
        <v>832</v>
      </c>
    </row>
    <row r="192" spans="2:65" s="1" customFormat="1" ht="16.5" customHeight="1">
      <c r="B192" s="136"/>
      <c r="C192" s="137" t="s">
        <v>522</v>
      </c>
      <c r="D192" s="137" t="s">
        <v>197</v>
      </c>
      <c r="E192" s="138" t="s">
        <v>1253</v>
      </c>
      <c r="F192" s="139" t="s">
        <v>1254</v>
      </c>
      <c r="G192" s="140" t="s">
        <v>1131</v>
      </c>
      <c r="H192" s="141">
        <v>1</v>
      </c>
      <c r="I192" s="142"/>
      <c r="J192" s="143">
        <f t="shared" si="20"/>
        <v>0</v>
      </c>
      <c r="K192" s="144"/>
      <c r="L192" s="31"/>
      <c r="M192" s="145" t="s">
        <v>1</v>
      </c>
      <c r="N192" s="146" t="s">
        <v>37</v>
      </c>
      <c r="P192" s="147">
        <f t="shared" si="21"/>
        <v>0</v>
      </c>
      <c r="Q192" s="147">
        <v>0</v>
      </c>
      <c r="R192" s="147">
        <f t="shared" si="22"/>
        <v>0</v>
      </c>
      <c r="S192" s="147">
        <v>0</v>
      </c>
      <c r="T192" s="148">
        <f t="shared" si="23"/>
        <v>0</v>
      </c>
      <c r="AR192" s="149" t="s">
        <v>201</v>
      </c>
      <c r="AT192" s="149" t="s">
        <v>197</v>
      </c>
      <c r="AU192" s="149" t="s">
        <v>79</v>
      </c>
      <c r="AY192" s="16" t="s">
        <v>195</v>
      </c>
      <c r="BE192" s="150">
        <f t="shared" si="24"/>
        <v>0</v>
      </c>
      <c r="BF192" s="150">
        <f t="shared" si="25"/>
        <v>0</v>
      </c>
      <c r="BG192" s="150">
        <f t="shared" si="26"/>
        <v>0</v>
      </c>
      <c r="BH192" s="150">
        <f t="shared" si="27"/>
        <v>0</v>
      </c>
      <c r="BI192" s="150">
        <f t="shared" si="28"/>
        <v>0</v>
      </c>
      <c r="BJ192" s="16" t="s">
        <v>79</v>
      </c>
      <c r="BK192" s="150">
        <f t="shared" si="29"/>
        <v>0</v>
      </c>
      <c r="BL192" s="16" t="s">
        <v>201</v>
      </c>
      <c r="BM192" s="149" t="s">
        <v>842</v>
      </c>
    </row>
    <row r="193" spans="2:65" s="1" customFormat="1" ht="16.5" customHeight="1">
      <c r="B193" s="136"/>
      <c r="C193" s="137" t="s">
        <v>527</v>
      </c>
      <c r="D193" s="137" t="s">
        <v>197</v>
      </c>
      <c r="E193" s="138" t="s">
        <v>1255</v>
      </c>
      <c r="F193" s="139" t="s">
        <v>1256</v>
      </c>
      <c r="G193" s="140" t="s">
        <v>1131</v>
      </c>
      <c r="H193" s="141">
        <v>1</v>
      </c>
      <c r="I193" s="142"/>
      <c r="J193" s="143">
        <f t="shared" si="20"/>
        <v>0</v>
      </c>
      <c r="K193" s="144"/>
      <c r="L193" s="31"/>
      <c r="M193" s="145" t="s">
        <v>1</v>
      </c>
      <c r="N193" s="146" t="s">
        <v>37</v>
      </c>
      <c r="P193" s="147">
        <f t="shared" si="21"/>
        <v>0</v>
      </c>
      <c r="Q193" s="147">
        <v>0</v>
      </c>
      <c r="R193" s="147">
        <f t="shared" si="22"/>
        <v>0</v>
      </c>
      <c r="S193" s="147">
        <v>0</v>
      </c>
      <c r="T193" s="148">
        <f t="shared" si="23"/>
        <v>0</v>
      </c>
      <c r="AR193" s="149" t="s">
        <v>201</v>
      </c>
      <c r="AT193" s="149" t="s">
        <v>197</v>
      </c>
      <c r="AU193" s="149" t="s">
        <v>79</v>
      </c>
      <c r="AY193" s="16" t="s">
        <v>195</v>
      </c>
      <c r="BE193" s="150">
        <f t="shared" si="24"/>
        <v>0</v>
      </c>
      <c r="BF193" s="150">
        <f t="shared" si="25"/>
        <v>0</v>
      </c>
      <c r="BG193" s="150">
        <f t="shared" si="26"/>
        <v>0</v>
      </c>
      <c r="BH193" s="150">
        <f t="shared" si="27"/>
        <v>0</v>
      </c>
      <c r="BI193" s="150">
        <f t="shared" si="28"/>
        <v>0</v>
      </c>
      <c r="BJ193" s="16" t="s">
        <v>79</v>
      </c>
      <c r="BK193" s="150">
        <f t="shared" si="29"/>
        <v>0</v>
      </c>
      <c r="BL193" s="16" t="s">
        <v>201</v>
      </c>
      <c r="BM193" s="149" t="s">
        <v>851</v>
      </c>
    </row>
    <row r="194" spans="2:65" s="1" customFormat="1" ht="16.5" customHeight="1">
      <c r="B194" s="136"/>
      <c r="C194" s="137" t="s">
        <v>532</v>
      </c>
      <c r="D194" s="137" t="s">
        <v>197</v>
      </c>
      <c r="E194" s="138" t="s">
        <v>1257</v>
      </c>
      <c r="F194" s="139" t="s">
        <v>1258</v>
      </c>
      <c r="G194" s="140" t="s">
        <v>1131</v>
      </c>
      <c r="H194" s="141">
        <v>2</v>
      </c>
      <c r="I194" s="142"/>
      <c r="J194" s="143">
        <f t="shared" si="20"/>
        <v>0</v>
      </c>
      <c r="K194" s="144"/>
      <c r="L194" s="31"/>
      <c r="M194" s="145" t="s">
        <v>1</v>
      </c>
      <c r="N194" s="146" t="s">
        <v>37</v>
      </c>
      <c r="P194" s="147">
        <f t="shared" si="21"/>
        <v>0</v>
      </c>
      <c r="Q194" s="147">
        <v>0</v>
      </c>
      <c r="R194" s="147">
        <f t="shared" si="22"/>
        <v>0</v>
      </c>
      <c r="S194" s="147">
        <v>0</v>
      </c>
      <c r="T194" s="148">
        <f t="shared" si="23"/>
        <v>0</v>
      </c>
      <c r="AR194" s="149" t="s">
        <v>201</v>
      </c>
      <c r="AT194" s="149" t="s">
        <v>197</v>
      </c>
      <c r="AU194" s="149" t="s">
        <v>79</v>
      </c>
      <c r="AY194" s="16" t="s">
        <v>195</v>
      </c>
      <c r="BE194" s="150">
        <f t="shared" si="24"/>
        <v>0</v>
      </c>
      <c r="BF194" s="150">
        <f t="shared" si="25"/>
        <v>0</v>
      </c>
      <c r="BG194" s="150">
        <f t="shared" si="26"/>
        <v>0</v>
      </c>
      <c r="BH194" s="150">
        <f t="shared" si="27"/>
        <v>0</v>
      </c>
      <c r="BI194" s="150">
        <f t="shared" si="28"/>
        <v>0</v>
      </c>
      <c r="BJ194" s="16" t="s">
        <v>79</v>
      </c>
      <c r="BK194" s="150">
        <f t="shared" si="29"/>
        <v>0</v>
      </c>
      <c r="BL194" s="16" t="s">
        <v>201</v>
      </c>
      <c r="BM194" s="149" t="s">
        <v>859</v>
      </c>
    </row>
    <row r="195" spans="2:65" s="1" customFormat="1" ht="16.5" customHeight="1">
      <c r="B195" s="136"/>
      <c r="C195" s="137" t="s">
        <v>536</v>
      </c>
      <c r="D195" s="137" t="s">
        <v>197</v>
      </c>
      <c r="E195" s="138" t="s">
        <v>1259</v>
      </c>
      <c r="F195" s="139" t="s">
        <v>1260</v>
      </c>
      <c r="G195" s="140" t="s">
        <v>1131</v>
      </c>
      <c r="H195" s="141">
        <v>1</v>
      </c>
      <c r="I195" s="142"/>
      <c r="J195" s="143">
        <f t="shared" si="20"/>
        <v>0</v>
      </c>
      <c r="K195" s="144"/>
      <c r="L195" s="31"/>
      <c r="M195" s="187" t="s">
        <v>1</v>
      </c>
      <c r="N195" s="188" t="s">
        <v>37</v>
      </c>
      <c r="O195" s="189"/>
      <c r="P195" s="190">
        <f t="shared" si="21"/>
        <v>0</v>
      </c>
      <c r="Q195" s="190">
        <v>0</v>
      </c>
      <c r="R195" s="190">
        <f t="shared" si="22"/>
        <v>0</v>
      </c>
      <c r="S195" s="190">
        <v>0</v>
      </c>
      <c r="T195" s="191">
        <f t="shared" si="23"/>
        <v>0</v>
      </c>
      <c r="AR195" s="149" t="s">
        <v>201</v>
      </c>
      <c r="AT195" s="149" t="s">
        <v>197</v>
      </c>
      <c r="AU195" s="149" t="s">
        <v>79</v>
      </c>
      <c r="AY195" s="16" t="s">
        <v>195</v>
      </c>
      <c r="BE195" s="150">
        <f t="shared" si="24"/>
        <v>0</v>
      </c>
      <c r="BF195" s="150">
        <f t="shared" si="25"/>
        <v>0</v>
      </c>
      <c r="BG195" s="150">
        <f t="shared" si="26"/>
        <v>0</v>
      </c>
      <c r="BH195" s="150">
        <f t="shared" si="27"/>
        <v>0</v>
      </c>
      <c r="BI195" s="150">
        <f t="shared" si="28"/>
        <v>0</v>
      </c>
      <c r="BJ195" s="16" t="s">
        <v>79</v>
      </c>
      <c r="BK195" s="150">
        <f t="shared" si="29"/>
        <v>0</v>
      </c>
      <c r="BL195" s="16" t="s">
        <v>201</v>
      </c>
      <c r="BM195" s="149" t="s">
        <v>869</v>
      </c>
    </row>
    <row r="196" spans="2:12" s="1" customFormat="1" ht="6.95" customHeight="1">
      <c r="B196" s="43"/>
      <c r="C196" s="44"/>
      <c r="D196" s="44"/>
      <c r="E196" s="44"/>
      <c r="F196" s="44"/>
      <c r="G196" s="44"/>
      <c r="H196" s="44"/>
      <c r="I196" s="44"/>
      <c r="J196" s="44"/>
      <c r="K196" s="44"/>
      <c r="L196" s="31"/>
    </row>
  </sheetData>
  <autoFilter ref="C127:K195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99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147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7" t="str">
        <f>'Rekapitulace stavby'!K6</f>
        <v>Kanalizace a ČOV v obci Rpety</v>
      </c>
      <c r="F7" s="238"/>
      <c r="G7" s="238"/>
      <c r="H7" s="238"/>
      <c r="L7" s="19"/>
    </row>
    <row r="8" spans="2:12" ht="12" customHeight="1">
      <c r="B8" s="19"/>
      <c r="D8" s="26" t="s">
        <v>148</v>
      </c>
      <c r="L8" s="19"/>
    </row>
    <row r="9" spans="2:12" s="1" customFormat="1" ht="16.5" customHeight="1">
      <c r="B9" s="31"/>
      <c r="E9" s="237" t="s">
        <v>149</v>
      </c>
      <c r="F9" s="239"/>
      <c r="G9" s="239"/>
      <c r="H9" s="239"/>
      <c r="L9" s="31"/>
    </row>
    <row r="10" spans="2:12" s="1" customFormat="1" ht="12" customHeight="1">
      <c r="B10" s="31"/>
      <c r="D10" s="26" t="s">
        <v>150</v>
      </c>
      <c r="L10" s="31"/>
    </row>
    <row r="11" spans="2:12" s="1" customFormat="1" ht="16.5" customHeight="1">
      <c r="B11" s="31"/>
      <c r="E11" s="233" t="s">
        <v>1261</v>
      </c>
      <c r="F11" s="239"/>
      <c r="G11" s="239"/>
      <c r="H11" s="239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>
        <f>'Rekapitulace stavby'!AN8</f>
        <v>45110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23</v>
      </c>
      <c r="I16" s="26" t="s">
        <v>24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 xml:space="preserve"> </v>
      </c>
      <c r="I17" s="26" t="s">
        <v>25</v>
      </c>
      <c r="J17" s="24" t="str">
        <f>IF('Rekapitulace stavby'!AN11="","",'Rekapitulace stavby'!AN11)</f>
        <v/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26</v>
      </c>
      <c r="I19" s="26" t="s">
        <v>24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40" t="str">
        <f>'Rekapitulace stavby'!E14</f>
        <v>Vyplň údaj</v>
      </c>
      <c r="F20" s="224"/>
      <c r="G20" s="224"/>
      <c r="H20" s="224"/>
      <c r="I20" s="26" t="s">
        <v>25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28</v>
      </c>
      <c r="I22" s="26" t="s">
        <v>24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 xml:space="preserve"> </v>
      </c>
      <c r="I23" s="26" t="s">
        <v>25</v>
      </c>
      <c r="J23" s="24" t="str">
        <f>IF('Rekapitulace stavby'!AN17="","",'Rekapitulace stavby'!AN17)</f>
        <v/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30</v>
      </c>
      <c r="I25" s="26" t="s">
        <v>24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25</v>
      </c>
      <c r="J26" s="24" t="str">
        <f>IF('Rekapitulace stavby'!AN20="","",'Rekapitulace stavby'!AN20)</f>
        <v/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31</v>
      </c>
      <c r="L28" s="31"/>
    </row>
    <row r="29" spans="2:12" s="7" customFormat="1" ht="16.5" customHeight="1">
      <c r="B29" s="93"/>
      <c r="E29" s="228" t="s">
        <v>1</v>
      </c>
      <c r="F29" s="228"/>
      <c r="G29" s="228"/>
      <c r="H29" s="22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32</v>
      </c>
      <c r="J32" s="65">
        <f>ROUND(J126,2)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34</v>
      </c>
      <c r="I34" s="34" t="s">
        <v>33</v>
      </c>
      <c r="J34" s="34" t="s">
        <v>35</v>
      </c>
      <c r="L34" s="31"/>
    </row>
    <row r="35" spans="2:12" s="1" customFormat="1" ht="14.45" customHeight="1">
      <c r="B35" s="31"/>
      <c r="D35" s="54" t="s">
        <v>36</v>
      </c>
      <c r="E35" s="26" t="s">
        <v>37</v>
      </c>
      <c r="F35" s="84">
        <f>ROUND((SUM(BE126:BE232)),2)</f>
        <v>0</v>
      </c>
      <c r="I35" s="95">
        <v>0.21</v>
      </c>
      <c r="J35" s="84">
        <f>ROUND(((SUM(BE126:BE232))*I35),2)</f>
        <v>0</v>
      </c>
      <c r="L35" s="31"/>
    </row>
    <row r="36" spans="2:12" s="1" customFormat="1" ht="14.45" customHeight="1">
      <c r="B36" s="31"/>
      <c r="E36" s="26" t="s">
        <v>38</v>
      </c>
      <c r="F36" s="84">
        <f>ROUND((SUM(BF126:BF232)),2)</f>
        <v>0</v>
      </c>
      <c r="I36" s="95">
        <v>0.15</v>
      </c>
      <c r="J36" s="84">
        <f>ROUND(((SUM(BF126:BF232))*I36),2)</f>
        <v>0</v>
      </c>
      <c r="L36" s="31"/>
    </row>
    <row r="37" spans="2:12" s="1" customFormat="1" ht="14.45" customHeight="1" hidden="1">
      <c r="B37" s="31"/>
      <c r="E37" s="26" t="s">
        <v>39</v>
      </c>
      <c r="F37" s="84">
        <f>ROUND((SUM(BG126:BG232)),2)</f>
        <v>0</v>
      </c>
      <c r="I37" s="95">
        <v>0.21</v>
      </c>
      <c r="J37" s="84">
        <f>0</f>
        <v>0</v>
      </c>
      <c r="L37" s="31"/>
    </row>
    <row r="38" spans="2:12" s="1" customFormat="1" ht="14.45" customHeight="1" hidden="1">
      <c r="B38" s="31"/>
      <c r="E38" s="26" t="s">
        <v>40</v>
      </c>
      <c r="F38" s="84">
        <f>ROUND((SUM(BH126:BH232)),2)</f>
        <v>0</v>
      </c>
      <c r="I38" s="95">
        <v>0.15</v>
      </c>
      <c r="J38" s="84">
        <f>0</f>
        <v>0</v>
      </c>
      <c r="L38" s="31"/>
    </row>
    <row r="39" spans="2:12" s="1" customFormat="1" ht="14.45" customHeight="1" hidden="1">
      <c r="B39" s="31"/>
      <c r="E39" s="26" t="s">
        <v>41</v>
      </c>
      <c r="F39" s="84">
        <f>ROUND((SUM(BI126:BI232)),2)</f>
        <v>0</v>
      </c>
      <c r="I39" s="95">
        <v>0</v>
      </c>
      <c r="J39" s="84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42</v>
      </c>
      <c r="E41" s="56"/>
      <c r="F41" s="56"/>
      <c r="G41" s="98" t="s">
        <v>43</v>
      </c>
      <c r="H41" s="99" t="s">
        <v>44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47</v>
      </c>
      <c r="E61" s="33"/>
      <c r="F61" s="102" t="s">
        <v>48</v>
      </c>
      <c r="G61" s="42" t="s">
        <v>47</v>
      </c>
      <c r="H61" s="33"/>
      <c r="I61" s="33"/>
      <c r="J61" s="103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47</v>
      </c>
      <c r="E76" s="33"/>
      <c r="F76" s="102" t="s">
        <v>48</v>
      </c>
      <c r="G76" s="42" t="s">
        <v>47</v>
      </c>
      <c r="H76" s="33"/>
      <c r="I76" s="33"/>
      <c r="J76" s="103" t="s">
        <v>48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154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7" t="str">
        <f>E7</f>
        <v>Kanalizace a ČOV v obci Rpety</v>
      </c>
      <c r="F85" s="238"/>
      <c r="G85" s="238"/>
      <c r="H85" s="238"/>
      <c r="L85" s="31"/>
    </row>
    <row r="86" spans="2:12" ht="12" customHeight="1">
      <c r="B86" s="19"/>
      <c r="C86" s="26" t="s">
        <v>148</v>
      </c>
      <c r="L86" s="19"/>
    </row>
    <row r="87" spans="2:12" s="1" customFormat="1" ht="16.5" customHeight="1">
      <c r="B87" s="31"/>
      <c r="E87" s="237" t="s">
        <v>149</v>
      </c>
      <c r="F87" s="239"/>
      <c r="G87" s="239"/>
      <c r="H87" s="239"/>
      <c r="L87" s="31"/>
    </row>
    <row r="88" spans="2:12" s="1" customFormat="1" ht="12" customHeight="1">
      <c r="B88" s="31"/>
      <c r="C88" s="26" t="s">
        <v>150</v>
      </c>
      <c r="L88" s="31"/>
    </row>
    <row r="89" spans="2:12" s="1" customFormat="1" ht="16.5" customHeight="1">
      <c r="B89" s="31"/>
      <c r="E89" s="233" t="str">
        <f>E11</f>
        <v>01.2 - SO 01.2 Propojovací potrubí a měrné objekty</v>
      </c>
      <c r="F89" s="239"/>
      <c r="G89" s="239"/>
      <c r="H89" s="239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 xml:space="preserve"> </v>
      </c>
      <c r="I91" s="26" t="s">
        <v>22</v>
      </c>
      <c r="J91" s="51">
        <f>IF(J14="","",J14)</f>
        <v>45110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23</v>
      </c>
      <c r="F93" s="24" t="str">
        <f>E17</f>
        <v xml:space="preserve"> </v>
      </c>
      <c r="I93" s="26" t="s">
        <v>28</v>
      </c>
      <c r="J93" s="29" t="str">
        <f>E23</f>
        <v xml:space="preserve"> </v>
      </c>
      <c r="L93" s="31"/>
    </row>
    <row r="94" spans="2:12" s="1" customFormat="1" ht="15.2" customHeight="1">
      <c r="B94" s="31"/>
      <c r="C94" s="26" t="s">
        <v>26</v>
      </c>
      <c r="F94" s="24" t="str">
        <f>IF(E20="","",E20)</f>
        <v>Vyplň údaj</v>
      </c>
      <c r="I94" s="26" t="s">
        <v>30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155</v>
      </c>
      <c r="D96" s="96"/>
      <c r="E96" s="96"/>
      <c r="F96" s="96"/>
      <c r="G96" s="96"/>
      <c r="H96" s="96"/>
      <c r="I96" s="96"/>
      <c r="J96" s="105" t="s">
        <v>156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157</v>
      </c>
      <c r="J98" s="65">
        <f>J126</f>
        <v>0</v>
      </c>
      <c r="L98" s="31"/>
      <c r="AU98" s="16" t="s">
        <v>158</v>
      </c>
    </row>
    <row r="99" spans="2:12" s="8" customFormat="1" ht="24.95" customHeight="1">
      <c r="B99" s="107"/>
      <c r="D99" s="108" t="s">
        <v>159</v>
      </c>
      <c r="E99" s="109"/>
      <c r="F99" s="109"/>
      <c r="G99" s="109"/>
      <c r="H99" s="109"/>
      <c r="I99" s="109"/>
      <c r="J99" s="110">
        <f>J127</f>
        <v>0</v>
      </c>
      <c r="L99" s="107"/>
    </row>
    <row r="100" spans="2:12" s="9" customFormat="1" ht="19.9" customHeight="1">
      <c r="B100" s="111"/>
      <c r="D100" s="112" t="s">
        <v>160</v>
      </c>
      <c r="E100" s="113"/>
      <c r="F100" s="113"/>
      <c r="G100" s="113"/>
      <c r="H100" s="113"/>
      <c r="I100" s="113"/>
      <c r="J100" s="114">
        <f>J128</f>
        <v>0</v>
      </c>
      <c r="L100" s="111"/>
    </row>
    <row r="101" spans="2:12" s="9" customFormat="1" ht="19.9" customHeight="1">
      <c r="B101" s="111"/>
      <c r="D101" s="112" t="s">
        <v>162</v>
      </c>
      <c r="E101" s="113"/>
      <c r="F101" s="113"/>
      <c r="G101" s="113"/>
      <c r="H101" s="113"/>
      <c r="I101" s="113"/>
      <c r="J101" s="114">
        <f>J158</f>
        <v>0</v>
      </c>
      <c r="L101" s="111"/>
    </row>
    <row r="102" spans="2:12" s="9" customFormat="1" ht="19.9" customHeight="1">
      <c r="B102" s="111"/>
      <c r="D102" s="112" t="s">
        <v>163</v>
      </c>
      <c r="E102" s="113"/>
      <c r="F102" s="113"/>
      <c r="G102" s="113"/>
      <c r="H102" s="113"/>
      <c r="I102" s="113"/>
      <c r="J102" s="114">
        <f>J173</f>
        <v>0</v>
      </c>
      <c r="L102" s="111"/>
    </row>
    <row r="103" spans="2:12" s="9" customFormat="1" ht="19.9" customHeight="1">
      <c r="B103" s="111"/>
      <c r="D103" s="112" t="s">
        <v>165</v>
      </c>
      <c r="E103" s="113"/>
      <c r="F103" s="113"/>
      <c r="G103" s="113"/>
      <c r="H103" s="113"/>
      <c r="I103" s="113"/>
      <c r="J103" s="114">
        <f>J194</f>
        <v>0</v>
      </c>
      <c r="L103" s="111"/>
    </row>
    <row r="104" spans="2:12" s="9" customFormat="1" ht="19.9" customHeight="1">
      <c r="B104" s="111"/>
      <c r="D104" s="112" t="s">
        <v>167</v>
      </c>
      <c r="E104" s="113"/>
      <c r="F104" s="113"/>
      <c r="G104" s="113"/>
      <c r="H104" s="113"/>
      <c r="I104" s="113"/>
      <c r="J104" s="114">
        <f>J230</f>
        <v>0</v>
      </c>
      <c r="L104" s="111"/>
    </row>
    <row r="105" spans="2:12" s="1" customFormat="1" ht="21.75" customHeight="1">
      <c r="B105" s="31"/>
      <c r="L105" s="31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1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1"/>
    </row>
    <row r="111" spans="2:12" s="1" customFormat="1" ht="24.95" customHeight="1">
      <c r="B111" s="31"/>
      <c r="C111" s="20" t="s">
        <v>180</v>
      </c>
      <c r="L111" s="31"/>
    </row>
    <row r="112" spans="2:12" s="1" customFormat="1" ht="6.95" customHeight="1">
      <c r="B112" s="31"/>
      <c r="L112" s="31"/>
    </row>
    <row r="113" spans="2:12" s="1" customFormat="1" ht="12" customHeight="1">
      <c r="B113" s="31"/>
      <c r="C113" s="26" t="s">
        <v>16</v>
      </c>
      <c r="L113" s="31"/>
    </row>
    <row r="114" spans="2:12" s="1" customFormat="1" ht="16.5" customHeight="1">
      <c r="B114" s="31"/>
      <c r="E114" s="237" t="str">
        <f>E7</f>
        <v>Kanalizace a ČOV v obci Rpety</v>
      </c>
      <c r="F114" s="238"/>
      <c r="G114" s="238"/>
      <c r="H114" s="238"/>
      <c r="L114" s="31"/>
    </row>
    <row r="115" spans="2:12" ht="12" customHeight="1">
      <c r="B115" s="19"/>
      <c r="C115" s="26" t="s">
        <v>148</v>
      </c>
      <c r="L115" s="19"/>
    </row>
    <row r="116" spans="2:12" s="1" customFormat="1" ht="16.5" customHeight="1">
      <c r="B116" s="31"/>
      <c r="E116" s="237" t="s">
        <v>149</v>
      </c>
      <c r="F116" s="239"/>
      <c r="G116" s="239"/>
      <c r="H116" s="239"/>
      <c r="L116" s="31"/>
    </row>
    <row r="117" spans="2:12" s="1" customFormat="1" ht="12" customHeight="1">
      <c r="B117" s="31"/>
      <c r="C117" s="26" t="s">
        <v>150</v>
      </c>
      <c r="L117" s="31"/>
    </row>
    <row r="118" spans="2:12" s="1" customFormat="1" ht="16.5" customHeight="1">
      <c r="B118" s="31"/>
      <c r="E118" s="233" t="str">
        <f>E11</f>
        <v>01.2 - SO 01.2 Propojovací potrubí a měrné objekty</v>
      </c>
      <c r="F118" s="239"/>
      <c r="G118" s="239"/>
      <c r="H118" s="239"/>
      <c r="L118" s="31"/>
    </row>
    <row r="119" spans="2:12" s="1" customFormat="1" ht="6.95" customHeight="1">
      <c r="B119" s="31"/>
      <c r="L119" s="31"/>
    </row>
    <row r="120" spans="2:12" s="1" customFormat="1" ht="12" customHeight="1">
      <c r="B120" s="31"/>
      <c r="C120" s="26" t="s">
        <v>20</v>
      </c>
      <c r="F120" s="24" t="str">
        <f>F14</f>
        <v xml:space="preserve"> </v>
      </c>
      <c r="I120" s="26" t="s">
        <v>22</v>
      </c>
      <c r="J120" s="51">
        <f>IF(J14="","",J14)</f>
        <v>45110</v>
      </c>
      <c r="L120" s="31"/>
    </row>
    <row r="121" spans="2:12" s="1" customFormat="1" ht="6.95" customHeight="1">
      <c r="B121" s="31"/>
      <c r="L121" s="31"/>
    </row>
    <row r="122" spans="2:12" s="1" customFormat="1" ht="15.2" customHeight="1">
      <c r="B122" s="31"/>
      <c r="C122" s="26" t="s">
        <v>23</v>
      </c>
      <c r="F122" s="24" t="str">
        <f>E17</f>
        <v xml:space="preserve"> </v>
      </c>
      <c r="I122" s="26" t="s">
        <v>28</v>
      </c>
      <c r="J122" s="29" t="str">
        <f>E23</f>
        <v xml:space="preserve"> </v>
      </c>
      <c r="L122" s="31"/>
    </row>
    <row r="123" spans="2:12" s="1" customFormat="1" ht="15.2" customHeight="1">
      <c r="B123" s="31"/>
      <c r="C123" s="26" t="s">
        <v>26</v>
      </c>
      <c r="F123" s="24" t="str">
        <f>IF(E20="","",E20)</f>
        <v>Vyplň údaj</v>
      </c>
      <c r="I123" s="26" t="s">
        <v>30</v>
      </c>
      <c r="J123" s="29" t="str">
        <f>E26</f>
        <v xml:space="preserve"> </v>
      </c>
      <c r="L123" s="31"/>
    </row>
    <row r="124" spans="2:12" s="1" customFormat="1" ht="10.35" customHeight="1">
      <c r="B124" s="31"/>
      <c r="L124" s="31"/>
    </row>
    <row r="125" spans="2:20" s="10" customFormat="1" ht="29.25" customHeight="1">
      <c r="B125" s="115"/>
      <c r="C125" s="116" t="s">
        <v>181</v>
      </c>
      <c r="D125" s="117" t="s">
        <v>57</v>
      </c>
      <c r="E125" s="117" t="s">
        <v>53</v>
      </c>
      <c r="F125" s="117" t="s">
        <v>54</v>
      </c>
      <c r="G125" s="117" t="s">
        <v>182</v>
      </c>
      <c r="H125" s="117" t="s">
        <v>183</v>
      </c>
      <c r="I125" s="117" t="s">
        <v>184</v>
      </c>
      <c r="J125" s="118" t="s">
        <v>156</v>
      </c>
      <c r="K125" s="119" t="s">
        <v>185</v>
      </c>
      <c r="L125" s="115"/>
      <c r="M125" s="58" t="s">
        <v>1</v>
      </c>
      <c r="N125" s="59" t="s">
        <v>36</v>
      </c>
      <c r="O125" s="59" t="s">
        <v>186</v>
      </c>
      <c r="P125" s="59" t="s">
        <v>187</v>
      </c>
      <c r="Q125" s="59" t="s">
        <v>188</v>
      </c>
      <c r="R125" s="59" t="s">
        <v>189</v>
      </c>
      <c r="S125" s="59" t="s">
        <v>190</v>
      </c>
      <c r="T125" s="60" t="s">
        <v>191</v>
      </c>
    </row>
    <row r="126" spans="2:63" s="1" customFormat="1" ht="22.9" customHeight="1">
      <c r="B126" s="31"/>
      <c r="C126" s="63" t="s">
        <v>192</v>
      </c>
      <c r="J126" s="120">
        <f>BK126</f>
        <v>0</v>
      </c>
      <c r="L126" s="31"/>
      <c r="M126" s="61"/>
      <c r="N126" s="52"/>
      <c r="O126" s="52"/>
      <c r="P126" s="121">
        <f>P127</f>
        <v>0</v>
      </c>
      <c r="Q126" s="52"/>
      <c r="R126" s="121">
        <f>R127</f>
        <v>50.10336540000001</v>
      </c>
      <c r="S126" s="52"/>
      <c r="T126" s="122">
        <f>T127</f>
        <v>0</v>
      </c>
      <c r="AT126" s="16" t="s">
        <v>71</v>
      </c>
      <c r="AU126" s="16" t="s">
        <v>158</v>
      </c>
      <c r="BK126" s="123">
        <f>BK127</f>
        <v>0</v>
      </c>
    </row>
    <row r="127" spans="2:63" s="11" customFormat="1" ht="25.9" customHeight="1">
      <c r="B127" s="124"/>
      <c r="D127" s="125" t="s">
        <v>71</v>
      </c>
      <c r="E127" s="126" t="s">
        <v>193</v>
      </c>
      <c r="F127" s="126" t="s">
        <v>194</v>
      </c>
      <c r="I127" s="127"/>
      <c r="J127" s="128">
        <f>BK127</f>
        <v>0</v>
      </c>
      <c r="L127" s="124"/>
      <c r="M127" s="129"/>
      <c r="P127" s="130">
        <f>P128+P158+P173+P194+P230</f>
        <v>0</v>
      </c>
      <c r="R127" s="130">
        <f>R128+R158+R173+R194+R230</f>
        <v>50.10336540000001</v>
      </c>
      <c r="T127" s="131">
        <f>T128+T158+T173+T194+T230</f>
        <v>0</v>
      </c>
      <c r="AR127" s="125" t="s">
        <v>79</v>
      </c>
      <c r="AT127" s="132" t="s">
        <v>71</v>
      </c>
      <c r="AU127" s="132" t="s">
        <v>72</v>
      </c>
      <c r="AY127" s="125" t="s">
        <v>195</v>
      </c>
      <c r="BK127" s="133">
        <f>BK128+BK158+BK173+BK194+BK230</f>
        <v>0</v>
      </c>
    </row>
    <row r="128" spans="2:63" s="11" customFormat="1" ht="22.9" customHeight="1">
      <c r="B128" s="124"/>
      <c r="D128" s="125" t="s">
        <v>71</v>
      </c>
      <c r="E128" s="134" t="s">
        <v>79</v>
      </c>
      <c r="F128" s="134" t="s">
        <v>196</v>
      </c>
      <c r="I128" s="127"/>
      <c r="J128" s="135">
        <f>BK128</f>
        <v>0</v>
      </c>
      <c r="L128" s="124"/>
      <c r="M128" s="129"/>
      <c r="P128" s="130">
        <f>SUM(P129:P157)</f>
        <v>0</v>
      </c>
      <c r="R128" s="130">
        <f>SUM(R129:R157)</f>
        <v>0.0036</v>
      </c>
      <c r="T128" s="131">
        <f>SUM(T129:T157)</f>
        <v>0</v>
      </c>
      <c r="AR128" s="125" t="s">
        <v>79</v>
      </c>
      <c r="AT128" s="132" t="s">
        <v>71</v>
      </c>
      <c r="AU128" s="132" t="s">
        <v>79</v>
      </c>
      <c r="AY128" s="125" t="s">
        <v>195</v>
      </c>
      <c r="BK128" s="133">
        <f>SUM(BK129:BK157)</f>
        <v>0</v>
      </c>
    </row>
    <row r="129" spans="2:65" s="1" customFormat="1" ht="24.2" customHeight="1">
      <c r="B129" s="136"/>
      <c r="C129" s="137" t="s">
        <v>79</v>
      </c>
      <c r="D129" s="137" t="s">
        <v>197</v>
      </c>
      <c r="E129" s="138" t="s">
        <v>198</v>
      </c>
      <c r="F129" s="139" t="s">
        <v>199</v>
      </c>
      <c r="G129" s="140" t="s">
        <v>200</v>
      </c>
      <c r="H129" s="141">
        <v>120</v>
      </c>
      <c r="I129" s="142"/>
      <c r="J129" s="143">
        <f>ROUND(I129*H129,2)</f>
        <v>0</v>
      </c>
      <c r="K129" s="144"/>
      <c r="L129" s="31"/>
      <c r="M129" s="145" t="s">
        <v>1</v>
      </c>
      <c r="N129" s="146" t="s">
        <v>37</v>
      </c>
      <c r="P129" s="147">
        <f>O129*H129</f>
        <v>0</v>
      </c>
      <c r="Q129" s="147">
        <v>3E-05</v>
      </c>
      <c r="R129" s="147">
        <f>Q129*H129</f>
        <v>0.0036</v>
      </c>
      <c r="S129" s="147">
        <v>0</v>
      </c>
      <c r="T129" s="148">
        <f>S129*H129</f>
        <v>0</v>
      </c>
      <c r="AR129" s="149" t="s">
        <v>201</v>
      </c>
      <c r="AT129" s="149" t="s">
        <v>197</v>
      </c>
      <c r="AU129" s="149" t="s">
        <v>81</v>
      </c>
      <c r="AY129" s="16" t="s">
        <v>195</v>
      </c>
      <c r="BE129" s="150">
        <f>IF(N129="základní",J129,0)</f>
        <v>0</v>
      </c>
      <c r="BF129" s="150">
        <f>IF(N129="snížená",J129,0)</f>
        <v>0</v>
      </c>
      <c r="BG129" s="150">
        <f>IF(N129="zákl. přenesená",J129,0)</f>
        <v>0</v>
      </c>
      <c r="BH129" s="150">
        <f>IF(N129="sníž. přenesená",J129,0)</f>
        <v>0</v>
      </c>
      <c r="BI129" s="150">
        <f>IF(N129="nulová",J129,0)</f>
        <v>0</v>
      </c>
      <c r="BJ129" s="16" t="s">
        <v>79</v>
      </c>
      <c r="BK129" s="150">
        <f>ROUND(I129*H129,2)</f>
        <v>0</v>
      </c>
      <c r="BL129" s="16" t="s">
        <v>201</v>
      </c>
      <c r="BM129" s="149" t="s">
        <v>1262</v>
      </c>
    </row>
    <row r="130" spans="2:51" s="12" customFormat="1" ht="12">
      <c r="B130" s="151"/>
      <c r="D130" s="152" t="s">
        <v>203</v>
      </c>
      <c r="E130" s="153" t="s">
        <v>1</v>
      </c>
      <c r="F130" s="154" t="s">
        <v>1263</v>
      </c>
      <c r="H130" s="155">
        <v>120</v>
      </c>
      <c r="I130" s="156"/>
      <c r="L130" s="151"/>
      <c r="M130" s="157"/>
      <c r="T130" s="158"/>
      <c r="AT130" s="153" t="s">
        <v>203</v>
      </c>
      <c r="AU130" s="153" t="s">
        <v>81</v>
      </c>
      <c r="AV130" s="12" t="s">
        <v>81</v>
      </c>
      <c r="AW130" s="12" t="s">
        <v>29</v>
      </c>
      <c r="AX130" s="12" t="s">
        <v>72</v>
      </c>
      <c r="AY130" s="153" t="s">
        <v>195</v>
      </c>
    </row>
    <row r="131" spans="2:51" s="13" customFormat="1" ht="12">
      <c r="B131" s="159"/>
      <c r="D131" s="152" t="s">
        <v>203</v>
      </c>
      <c r="E131" s="160" t="s">
        <v>1</v>
      </c>
      <c r="F131" s="161" t="s">
        <v>205</v>
      </c>
      <c r="H131" s="162">
        <v>120</v>
      </c>
      <c r="I131" s="163"/>
      <c r="L131" s="159"/>
      <c r="M131" s="164"/>
      <c r="T131" s="165"/>
      <c r="AT131" s="160" t="s">
        <v>203</v>
      </c>
      <c r="AU131" s="160" t="s">
        <v>81</v>
      </c>
      <c r="AV131" s="13" t="s">
        <v>201</v>
      </c>
      <c r="AW131" s="13" t="s">
        <v>29</v>
      </c>
      <c r="AX131" s="13" t="s">
        <v>79</v>
      </c>
      <c r="AY131" s="160" t="s">
        <v>195</v>
      </c>
    </row>
    <row r="132" spans="2:65" s="1" customFormat="1" ht="24.2" customHeight="1">
      <c r="B132" s="136"/>
      <c r="C132" s="137" t="s">
        <v>81</v>
      </c>
      <c r="D132" s="137" t="s">
        <v>197</v>
      </c>
      <c r="E132" s="138" t="s">
        <v>206</v>
      </c>
      <c r="F132" s="139" t="s">
        <v>207</v>
      </c>
      <c r="G132" s="140" t="s">
        <v>208</v>
      </c>
      <c r="H132" s="141">
        <v>5</v>
      </c>
      <c r="I132" s="142"/>
      <c r="J132" s="143">
        <f>ROUND(I132*H132,2)</f>
        <v>0</v>
      </c>
      <c r="K132" s="144"/>
      <c r="L132" s="31"/>
      <c r="M132" s="145" t="s">
        <v>1</v>
      </c>
      <c r="N132" s="146" t="s">
        <v>37</v>
      </c>
      <c r="P132" s="147">
        <f>O132*H132</f>
        <v>0</v>
      </c>
      <c r="Q132" s="147">
        <v>0</v>
      </c>
      <c r="R132" s="147">
        <f>Q132*H132</f>
        <v>0</v>
      </c>
      <c r="S132" s="147">
        <v>0</v>
      </c>
      <c r="T132" s="148">
        <f>S132*H132</f>
        <v>0</v>
      </c>
      <c r="AR132" s="149" t="s">
        <v>201</v>
      </c>
      <c r="AT132" s="149" t="s">
        <v>197</v>
      </c>
      <c r="AU132" s="149" t="s">
        <v>81</v>
      </c>
      <c r="AY132" s="16" t="s">
        <v>195</v>
      </c>
      <c r="BE132" s="150">
        <f>IF(N132="základní",J132,0)</f>
        <v>0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6" t="s">
        <v>79</v>
      </c>
      <c r="BK132" s="150">
        <f>ROUND(I132*H132,2)</f>
        <v>0</v>
      </c>
      <c r="BL132" s="16" t="s">
        <v>201</v>
      </c>
      <c r="BM132" s="149" t="s">
        <v>1264</v>
      </c>
    </row>
    <row r="133" spans="2:65" s="1" customFormat="1" ht="33" customHeight="1">
      <c r="B133" s="136"/>
      <c r="C133" s="137" t="s">
        <v>89</v>
      </c>
      <c r="D133" s="137" t="s">
        <v>197</v>
      </c>
      <c r="E133" s="138" t="s">
        <v>1265</v>
      </c>
      <c r="F133" s="139" t="s">
        <v>1266</v>
      </c>
      <c r="G133" s="140" t="s">
        <v>212</v>
      </c>
      <c r="H133" s="141">
        <v>10.395</v>
      </c>
      <c r="I133" s="142"/>
      <c r="J133" s="143">
        <f>ROUND(I133*H133,2)</f>
        <v>0</v>
      </c>
      <c r="K133" s="144"/>
      <c r="L133" s="31"/>
      <c r="M133" s="145" t="s">
        <v>1</v>
      </c>
      <c r="N133" s="146" t="s">
        <v>37</v>
      </c>
      <c r="P133" s="147">
        <f>O133*H133</f>
        <v>0</v>
      </c>
      <c r="Q133" s="147">
        <v>0</v>
      </c>
      <c r="R133" s="147">
        <f>Q133*H133</f>
        <v>0</v>
      </c>
      <c r="S133" s="147">
        <v>0</v>
      </c>
      <c r="T133" s="148">
        <f>S133*H133</f>
        <v>0</v>
      </c>
      <c r="AR133" s="149" t="s">
        <v>201</v>
      </c>
      <c r="AT133" s="149" t="s">
        <v>197</v>
      </c>
      <c r="AU133" s="149" t="s">
        <v>81</v>
      </c>
      <c r="AY133" s="16" t="s">
        <v>195</v>
      </c>
      <c r="BE133" s="150">
        <f>IF(N133="základní",J133,0)</f>
        <v>0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6" t="s">
        <v>79</v>
      </c>
      <c r="BK133" s="150">
        <f>ROUND(I133*H133,2)</f>
        <v>0</v>
      </c>
      <c r="BL133" s="16" t="s">
        <v>201</v>
      </c>
      <c r="BM133" s="149" t="s">
        <v>1267</v>
      </c>
    </row>
    <row r="134" spans="2:51" s="12" customFormat="1" ht="12">
      <c r="B134" s="151"/>
      <c r="D134" s="152" t="s">
        <v>203</v>
      </c>
      <c r="E134" s="153" t="s">
        <v>1</v>
      </c>
      <c r="F134" s="154" t="s">
        <v>1268</v>
      </c>
      <c r="H134" s="155">
        <v>10.395</v>
      </c>
      <c r="I134" s="156"/>
      <c r="L134" s="151"/>
      <c r="M134" s="157"/>
      <c r="T134" s="158"/>
      <c r="AT134" s="153" t="s">
        <v>203</v>
      </c>
      <c r="AU134" s="153" t="s">
        <v>81</v>
      </c>
      <c r="AV134" s="12" t="s">
        <v>81</v>
      </c>
      <c r="AW134" s="12" t="s">
        <v>29</v>
      </c>
      <c r="AX134" s="12" t="s">
        <v>72</v>
      </c>
      <c r="AY134" s="153" t="s">
        <v>195</v>
      </c>
    </row>
    <row r="135" spans="2:51" s="13" customFormat="1" ht="12">
      <c r="B135" s="159"/>
      <c r="D135" s="152" t="s">
        <v>203</v>
      </c>
      <c r="E135" s="160" t="s">
        <v>1</v>
      </c>
      <c r="F135" s="161" t="s">
        <v>205</v>
      </c>
      <c r="H135" s="162">
        <v>10.395</v>
      </c>
      <c r="I135" s="163"/>
      <c r="L135" s="159"/>
      <c r="M135" s="164"/>
      <c r="T135" s="165"/>
      <c r="AT135" s="160" t="s">
        <v>203</v>
      </c>
      <c r="AU135" s="160" t="s">
        <v>81</v>
      </c>
      <c r="AV135" s="13" t="s">
        <v>201</v>
      </c>
      <c r="AW135" s="13" t="s">
        <v>29</v>
      </c>
      <c r="AX135" s="13" t="s">
        <v>79</v>
      </c>
      <c r="AY135" s="160" t="s">
        <v>195</v>
      </c>
    </row>
    <row r="136" spans="2:65" s="1" customFormat="1" ht="33" customHeight="1">
      <c r="B136" s="136"/>
      <c r="C136" s="137" t="s">
        <v>201</v>
      </c>
      <c r="D136" s="137" t="s">
        <v>197</v>
      </c>
      <c r="E136" s="138" t="s">
        <v>302</v>
      </c>
      <c r="F136" s="139" t="s">
        <v>1269</v>
      </c>
      <c r="G136" s="140" t="s">
        <v>212</v>
      </c>
      <c r="H136" s="141">
        <v>20.79</v>
      </c>
      <c r="I136" s="142"/>
      <c r="J136" s="143">
        <f>ROUND(I136*H136,2)</f>
        <v>0</v>
      </c>
      <c r="K136" s="144"/>
      <c r="L136" s="31"/>
      <c r="M136" s="145" t="s">
        <v>1</v>
      </c>
      <c r="N136" s="146" t="s">
        <v>37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AR136" s="149" t="s">
        <v>201</v>
      </c>
      <c r="AT136" s="149" t="s">
        <v>197</v>
      </c>
      <c r="AU136" s="149" t="s">
        <v>81</v>
      </c>
      <c r="AY136" s="16" t="s">
        <v>195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6" t="s">
        <v>79</v>
      </c>
      <c r="BK136" s="150">
        <f>ROUND(I136*H136,2)</f>
        <v>0</v>
      </c>
      <c r="BL136" s="16" t="s">
        <v>201</v>
      </c>
      <c r="BM136" s="149" t="s">
        <v>1270</v>
      </c>
    </row>
    <row r="137" spans="2:51" s="12" customFormat="1" ht="12">
      <c r="B137" s="151"/>
      <c r="D137" s="152" t="s">
        <v>203</v>
      </c>
      <c r="E137" s="153" t="s">
        <v>1</v>
      </c>
      <c r="F137" s="154" t="s">
        <v>1271</v>
      </c>
      <c r="H137" s="155">
        <v>20.79</v>
      </c>
      <c r="I137" s="156"/>
      <c r="L137" s="151"/>
      <c r="M137" s="157"/>
      <c r="T137" s="158"/>
      <c r="AT137" s="153" t="s">
        <v>203</v>
      </c>
      <c r="AU137" s="153" t="s">
        <v>81</v>
      </c>
      <c r="AV137" s="12" t="s">
        <v>81</v>
      </c>
      <c r="AW137" s="12" t="s">
        <v>29</v>
      </c>
      <c r="AX137" s="12" t="s">
        <v>72</v>
      </c>
      <c r="AY137" s="153" t="s">
        <v>195</v>
      </c>
    </row>
    <row r="138" spans="2:51" s="13" customFormat="1" ht="12">
      <c r="B138" s="159"/>
      <c r="D138" s="152" t="s">
        <v>203</v>
      </c>
      <c r="E138" s="160" t="s">
        <v>1</v>
      </c>
      <c r="F138" s="161" t="s">
        <v>205</v>
      </c>
      <c r="H138" s="162">
        <v>20.79</v>
      </c>
      <c r="I138" s="163"/>
      <c r="L138" s="159"/>
      <c r="M138" s="164"/>
      <c r="T138" s="165"/>
      <c r="AT138" s="160" t="s">
        <v>203</v>
      </c>
      <c r="AU138" s="160" t="s">
        <v>81</v>
      </c>
      <c r="AV138" s="13" t="s">
        <v>201</v>
      </c>
      <c r="AW138" s="13" t="s">
        <v>29</v>
      </c>
      <c r="AX138" s="13" t="s">
        <v>79</v>
      </c>
      <c r="AY138" s="160" t="s">
        <v>195</v>
      </c>
    </row>
    <row r="139" spans="2:65" s="1" customFormat="1" ht="37.9" customHeight="1">
      <c r="B139" s="136"/>
      <c r="C139" s="137" t="s">
        <v>220</v>
      </c>
      <c r="D139" s="137" t="s">
        <v>197</v>
      </c>
      <c r="E139" s="138" t="s">
        <v>307</v>
      </c>
      <c r="F139" s="139" t="s">
        <v>308</v>
      </c>
      <c r="G139" s="140" t="s">
        <v>212</v>
      </c>
      <c r="H139" s="141">
        <v>31.185</v>
      </c>
      <c r="I139" s="142"/>
      <c r="J139" s="143">
        <f>ROUND(I139*H139,2)</f>
        <v>0</v>
      </c>
      <c r="K139" s="144"/>
      <c r="L139" s="31"/>
      <c r="M139" s="145" t="s">
        <v>1</v>
      </c>
      <c r="N139" s="146" t="s">
        <v>37</v>
      </c>
      <c r="P139" s="147">
        <f>O139*H139</f>
        <v>0</v>
      </c>
      <c r="Q139" s="147">
        <v>0</v>
      </c>
      <c r="R139" s="147">
        <f>Q139*H139</f>
        <v>0</v>
      </c>
      <c r="S139" s="147">
        <v>0</v>
      </c>
      <c r="T139" s="148">
        <f>S139*H139</f>
        <v>0</v>
      </c>
      <c r="AR139" s="149" t="s">
        <v>201</v>
      </c>
      <c r="AT139" s="149" t="s">
        <v>197</v>
      </c>
      <c r="AU139" s="149" t="s">
        <v>81</v>
      </c>
      <c r="AY139" s="16" t="s">
        <v>195</v>
      </c>
      <c r="BE139" s="150">
        <f>IF(N139="základní",J139,0)</f>
        <v>0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6" t="s">
        <v>79</v>
      </c>
      <c r="BK139" s="150">
        <f>ROUND(I139*H139,2)</f>
        <v>0</v>
      </c>
      <c r="BL139" s="16" t="s">
        <v>201</v>
      </c>
      <c r="BM139" s="149" t="s">
        <v>1272</v>
      </c>
    </row>
    <row r="140" spans="2:51" s="12" customFormat="1" ht="12">
      <c r="B140" s="151"/>
      <c r="D140" s="152" t="s">
        <v>203</v>
      </c>
      <c r="E140" s="153" t="s">
        <v>1</v>
      </c>
      <c r="F140" s="154" t="s">
        <v>1273</v>
      </c>
      <c r="H140" s="155">
        <v>31.185</v>
      </c>
      <c r="I140" s="156"/>
      <c r="L140" s="151"/>
      <c r="M140" s="157"/>
      <c r="T140" s="158"/>
      <c r="AT140" s="153" t="s">
        <v>203</v>
      </c>
      <c r="AU140" s="153" t="s">
        <v>81</v>
      </c>
      <c r="AV140" s="12" t="s">
        <v>81</v>
      </c>
      <c r="AW140" s="12" t="s">
        <v>29</v>
      </c>
      <c r="AX140" s="12" t="s">
        <v>72</v>
      </c>
      <c r="AY140" s="153" t="s">
        <v>195</v>
      </c>
    </row>
    <row r="141" spans="2:51" s="13" customFormat="1" ht="12">
      <c r="B141" s="159"/>
      <c r="D141" s="152" t="s">
        <v>203</v>
      </c>
      <c r="E141" s="160" t="s">
        <v>1</v>
      </c>
      <c r="F141" s="161" t="s">
        <v>205</v>
      </c>
      <c r="H141" s="162">
        <v>31.185</v>
      </c>
      <c r="I141" s="163"/>
      <c r="L141" s="159"/>
      <c r="M141" s="164"/>
      <c r="T141" s="165"/>
      <c r="AT141" s="160" t="s">
        <v>203</v>
      </c>
      <c r="AU141" s="160" t="s">
        <v>81</v>
      </c>
      <c r="AV141" s="13" t="s">
        <v>201</v>
      </c>
      <c r="AW141" s="13" t="s">
        <v>29</v>
      </c>
      <c r="AX141" s="13" t="s">
        <v>79</v>
      </c>
      <c r="AY141" s="160" t="s">
        <v>195</v>
      </c>
    </row>
    <row r="142" spans="2:65" s="1" customFormat="1" ht="37.9" customHeight="1">
      <c r="B142" s="136"/>
      <c r="C142" s="137" t="s">
        <v>228</v>
      </c>
      <c r="D142" s="137" t="s">
        <v>197</v>
      </c>
      <c r="E142" s="138" t="s">
        <v>312</v>
      </c>
      <c r="F142" s="139" t="s">
        <v>313</v>
      </c>
      <c r="G142" s="140" t="s">
        <v>212</v>
      </c>
      <c r="H142" s="141">
        <v>31.185</v>
      </c>
      <c r="I142" s="142"/>
      <c r="J142" s="143">
        <f>ROUND(I142*H142,2)</f>
        <v>0</v>
      </c>
      <c r="K142" s="144"/>
      <c r="L142" s="31"/>
      <c r="M142" s="145" t="s">
        <v>1</v>
      </c>
      <c r="N142" s="146" t="s">
        <v>37</v>
      </c>
      <c r="P142" s="147">
        <f>O142*H142</f>
        <v>0</v>
      </c>
      <c r="Q142" s="147">
        <v>0</v>
      </c>
      <c r="R142" s="147">
        <f>Q142*H142</f>
        <v>0</v>
      </c>
      <c r="S142" s="147">
        <v>0</v>
      </c>
      <c r="T142" s="148">
        <f>S142*H142</f>
        <v>0</v>
      </c>
      <c r="AR142" s="149" t="s">
        <v>201</v>
      </c>
      <c r="AT142" s="149" t="s">
        <v>197</v>
      </c>
      <c r="AU142" s="149" t="s">
        <v>81</v>
      </c>
      <c r="AY142" s="16" t="s">
        <v>195</v>
      </c>
      <c r="BE142" s="150">
        <f>IF(N142="základní",J142,0)</f>
        <v>0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6" t="s">
        <v>79</v>
      </c>
      <c r="BK142" s="150">
        <f>ROUND(I142*H142,2)</f>
        <v>0</v>
      </c>
      <c r="BL142" s="16" t="s">
        <v>201</v>
      </c>
      <c r="BM142" s="149" t="s">
        <v>1274</v>
      </c>
    </row>
    <row r="143" spans="2:51" s="12" customFormat="1" ht="12">
      <c r="B143" s="151"/>
      <c r="D143" s="152" t="s">
        <v>203</v>
      </c>
      <c r="F143" s="154" t="s">
        <v>1275</v>
      </c>
      <c r="H143" s="155">
        <v>31.185</v>
      </c>
      <c r="I143" s="156"/>
      <c r="L143" s="151"/>
      <c r="M143" s="157"/>
      <c r="T143" s="158"/>
      <c r="AT143" s="153" t="s">
        <v>203</v>
      </c>
      <c r="AU143" s="153" t="s">
        <v>81</v>
      </c>
      <c r="AV143" s="12" t="s">
        <v>81</v>
      </c>
      <c r="AW143" s="12" t="s">
        <v>3</v>
      </c>
      <c r="AX143" s="12" t="s">
        <v>79</v>
      </c>
      <c r="AY143" s="153" t="s">
        <v>195</v>
      </c>
    </row>
    <row r="144" spans="2:65" s="1" customFormat="1" ht="24.2" customHeight="1">
      <c r="B144" s="136"/>
      <c r="C144" s="137" t="s">
        <v>237</v>
      </c>
      <c r="D144" s="137" t="s">
        <v>197</v>
      </c>
      <c r="E144" s="138" t="s">
        <v>1276</v>
      </c>
      <c r="F144" s="139" t="s">
        <v>1277</v>
      </c>
      <c r="G144" s="140" t="s">
        <v>212</v>
      </c>
      <c r="H144" s="141">
        <v>51.975</v>
      </c>
      <c r="I144" s="142"/>
      <c r="J144" s="143">
        <f>ROUND(I144*H144,2)</f>
        <v>0</v>
      </c>
      <c r="K144" s="144"/>
      <c r="L144" s="31"/>
      <c r="M144" s="145" t="s">
        <v>1</v>
      </c>
      <c r="N144" s="146" t="s">
        <v>37</v>
      </c>
      <c r="P144" s="147">
        <f>O144*H144</f>
        <v>0</v>
      </c>
      <c r="Q144" s="147">
        <v>0</v>
      </c>
      <c r="R144" s="147">
        <f>Q144*H144</f>
        <v>0</v>
      </c>
      <c r="S144" s="147">
        <v>0</v>
      </c>
      <c r="T144" s="148">
        <f>S144*H144</f>
        <v>0</v>
      </c>
      <c r="AR144" s="149" t="s">
        <v>201</v>
      </c>
      <c r="AT144" s="149" t="s">
        <v>197</v>
      </c>
      <c r="AU144" s="149" t="s">
        <v>81</v>
      </c>
      <c r="AY144" s="16" t="s">
        <v>195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6" t="s">
        <v>79</v>
      </c>
      <c r="BK144" s="150">
        <f>ROUND(I144*H144,2)</f>
        <v>0</v>
      </c>
      <c r="BL144" s="16" t="s">
        <v>201</v>
      </c>
      <c r="BM144" s="149" t="s">
        <v>1278</v>
      </c>
    </row>
    <row r="145" spans="2:51" s="12" customFormat="1" ht="12">
      <c r="B145" s="151"/>
      <c r="D145" s="152" t="s">
        <v>203</v>
      </c>
      <c r="E145" s="153" t="s">
        <v>1</v>
      </c>
      <c r="F145" s="154" t="s">
        <v>1279</v>
      </c>
      <c r="H145" s="155">
        <v>41.58</v>
      </c>
      <c r="I145" s="156"/>
      <c r="L145" s="151"/>
      <c r="M145" s="157"/>
      <c r="T145" s="158"/>
      <c r="AT145" s="153" t="s">
        <v>203</v>
      </c>
      <c r="AU145" s="153" t="s">
        <v>81</v>
      </c>
      <c r="AV145" s="12" t="s">
        <v>81</v>
      </c>
      <c r="AW145" s="12" t="s">
        <v>29</v>
      </c>
      <c r="AX145" s="12" t="s">
        <v>72</v>
      </c>
      <c r="AY145" s="153" t="s">
        <v>195</v>
      </c>
    </row>
    <row r="146" spans="2:51" s="12" customFormat="1" ht="12">
      <c r="B146" s="151"/>
      <c r="D146" s="152" t="s">
        <v>203</v>
      </c>
      <c r="E146" s="153" t="s">
        <v>1</v>
      </c>
      <c r="F146" s="154" t="s">
        <v>1280</v>
      </c>
      <c r="H146" s="155">
        <v>10.395</v>
      </c>
      <c r="I146" s="156"/>
      <c r="L146" s="151"/>
      <c r="M146" s="157"/>
      <c r="T146" s="158"/>
      <c r="AT146" s="153" t="s">
        <v>203</v>
      </c>
      <c r="AU146" s="153" t="s">
        <v>81</v>
      </c>
      <c r="AV146" s="12" t="s">
        <v>81</v>
      </c>
      <c r="AW146" s="12" t="s">
        <v>29</v>
      </c>
      <c r="AX146" s="12" t="s">
        <v>72</v>
      </c>
      <c r="AY146" s="153" t="s">
        <v>195</v>
      </c>
    </row>
    <row r="147" spans="2:51" s="13" customFormat="1" ht="12">
      <c r="B147" s="159"/>
      <c r="D147" s="152" t="s">
        <v>203</v>
      </c>
      <c r="E147" s="160" t="s">
        <v>1</v>
      </c>
      <c r="F147" s="161" t="s">
        <v>205</v>
      </c>
      <c r="H147" s="162">
        <v>51.975</v>
      </c>
      <c r="I147" s="163"/>
      <c r="L147" s="159"/>
      <c r="M147" s="164"/>
      <c r="T147" s="165"/>
      <c r="AT147" s="160" t="s">
        <v>203</v>
      </c>
      <c r="AU147" s="160" t="s">
        <v>81</v>
      </c>
      <c r="AV147" s="13" t="s">
        <v>201</v>
      </c>
      <c r="AW147" s="13" t="s">
        <v>29</v>
      </c>
      <c r="AX147" s="13" t="s">
        <v>79</v>
      </c>
      <c r="AY147" s="160" t="s">
        <v>195</v>
      </c>
    </row>
    <row r="148" spans="2:65" s="1" customFormat="1" ht="24.2" customHeight="1">
      <c r="B148" s="136"/>
      <c r="C148" s="137" t="s">
        <v>233</v>
      </c>
      <c r="D148" s="137" t="s">
        <v>197</v>
      </c>
      <c r="E148" s="138" t="s">
        <v>1281</v>
      </c>
      <c r="F148" s="139" t="s">
        <v>1282</v>
      </c>
      <c r="G148" s="140" t="s">
        <v>212</v>
      </c>
      <c r="H148" s="141">
        <v>41.58</v>
      </c>
      <c r="I148" s="142"/>
      <c r="J148" s="143">
        <f>ROUND(I148*H148,2)</f>
        <v>0</v>
      </c>
      <c r="K148" s="144"/>
      <c r="L148" s="31"/>
      <c r="M148" s="145" t="s">
        <v>1</v>
      </c>
      <c r="N148" s="146" t="s">
        <v>37</v>
      </c>
      <c r="P148" s="147">
        <f>O148*H148</f>
        <v>0</v>
      </c>
      <c r="Q148" s="147">
        <v>0</v>
      </c>
      <c r="R148" s="147">
        <f>Q148*H148</f>
        <v>0</v>
      </c>
      <c r="S148" s="147">
        <v>0</v>
      </c>
      <c r="T148" s="148">
        <f>S148*H148</f>
        <v>0</v>
      </c>
      <c r="AR148" s="149" t="s">
        <v>201</v>
      </c>
      <c r="AT148" s="149" t="s">
        <v>197</v>
      </c>
      <c r="AU148" s="149" t="s">
        <v>81</v>
      </c>
      <c r="AY148" s="16" t="s">
        <v>195</v>
      </c>
      <c r="BE148" s="150">
        <f>IF(N148="základní",J148,0)</f>
        <v>0</v>
      </c>
      <c r="BF148" s="150">
        <f>IF(N148="snížená",J148,0)</f>
        <v>0</v>
      </c>
      <c r="BG148" s="150">
        <f>IF(N148="zákl. přenesená",J148,0)</f>
        <v>0</v>
      </c>
      <c r="BH148" s="150">
        <f>IF(N148="sníž. přenesená",J148,0)</f>
        <v>0</v>
      </c>
      <c r="BI148" s="150">
        <f>IF(N148="nulová",J148,0)</f>
        <v>0</v>
      </c>
      <c r="BJ148" s="16" t="s">
        <v>79</v>
      </c>
      <c r="BK148" s="150">
        <f>ROUND(I148*H148,2)</f>
        <v>0</v>
      </c>
      <c r="BL148" s="16" t="s">
        <v>201</v>
      </c>
      <c r="BM148" s="149" t="s">
        <v>1283</v>
      </c>
    </row>
    <row r="149" spans="2:51" s="14" customFormat="1" ht="12">
      <c r="B149" s="166"/>
      <c r="D149" s="152" t="s">
        <v>203</v>
      </c>
      <c r="E149" s="167" t="s">
        <v>1</v>
      </c>
      <c r="F149" s="168" t="s">
        <v>1284</v>
      </c>
      <c r="H149" s="167" t="s">
        <v>1</v>
      </c>
      <c r="I149" s="169"/>
      <c r="L149" s="166"/>
      <c r="M149" s="170"/>
      <c r="T149" s="171"/>
      <c r="AT149" s="167" t="s">
        <v>203</v>
      </c>
      <c r="AU149" s="167" t="s">
        <v>81</v>
      </c>
      <c r="AV149" s="14" t="s">
        <v>79</v>
      </c>
      <c r="AW149" s="14" t="s">
        <v>29</v>
      </c>
      <c r="AX149" s="14" t="s">
        <v>72</v>
      </c>
      <c r="AY149" s="167" t="s">
        <v>195</v>
      </c>
    </row>
    <row r="150" spans="2:51" s="12" customFormat="1" ht="12">
      <c r="B150" s="151"/>
      <c r="D150" s="152" t="s">
        <v>203</v>
      </c>
      <c r="E150" s="153" t="s">
        <v>1</v>
      </c>
      <c r="F150" s="154" t="s">
        <v>1285</v>
      </c>
      <c r="H150" s="155">
        <v>41.58</v>
      </c>
      <c r="I150" s="156"/>
      <c r="L150" s="151"/>
      <c r="M150" s="157"/>
      <c r="T150" s="158"/>
      <c r="AT150" s="153" t="s">
        <v>203</v>
      </c>
      <c r="AU150" s="153" t="s">
        <v>81</v>
      </c>
      <c r="AV150" s="12" t="s">
        <v>81</v>
      </c>
      <c r="AW150" s="12" t="s">
        <v>29</v>
      </c>
      <c r="AX150" s="12" t="s">
        <v>72</v>
      </c>
      <c r="AY150" s="153" t="s">
        <v>195</v>
      </c>
    </row>
    <row r="151" spans="2:51" s="13" customFormat="1" ht="12">
      <c r="B151" s="159"/>
      <c r="D151" s="152" t="s">
        <v>203</v>
      </c>
      <c r="E151" s="160" t="s">
        <v>1</v>
      </c>
      <c r="F151" s="161" t="s">
        <v>205</v>
      </c>
      <c r="H151" s="162">
        <v>41.58</v>
      </c>
      <c r="I151" s="163"/>
      <c r="L151" s="159"/>
      <c r="M151" s="164"/>
      <c r="T151" s="165"/>
      <c r="AT151" s="160" t="s">
        <v>203</v>
      </c>
      <c r="AU151" s="160" t="s">
        <v>81</v>
      </c>
      <c r="AV151" s="13" t="s">
        <v>201</v>
      </c>
      <c r="AW151" s="13" t="s">
        <v>29</v>
      </c>
      <c r="AX151" s="13" t="s">
        <v>79</v>
      </c>
      <c r="AY151" s="160" t="s">
        <v>195</v>
      </c>
    </row>
    <row r="152" spans="2:65" s="1" customFormat="1" ht="24.2" customHeight="1">
      <c r="B152" s="136"/>
      <c r="C152" s="137" t="s">
        <v>252</v>
      </c>
      <c r="D152" s="137" t="s">
        <v>197</v>
      </c>
      <c r="E152" s="138" t="s">
        <v>1286</v>
      </c>
      <c r="F152" s="139" t="s">
        <v>1287</v>
      </c>
      <c r="G152" s="140" t="s">
        <v>212</v>
      </c>
      <c r="H152" s="141">
        <v>10.395</v>
      </c>
      <c r="I152" s="142"/>
      <c r="J152" s="143">
        <f>ROUND(I152*H152,2)</f>
        <v>0</v>
      </c>
      <c r="K152" s="144"/>
      <c r="L152" s="31"/>
      <c r="M152" s="145" t="s">
        <v>1</v>
      </c>
      <c r="N152" s="146" t="s">
        <v>37</v>
      </c>
      <c r="P152" s="147">
        <f>O152*H152</f>
        <v>0</v>
      </c>
      <c r="Q152" s="147">
        <v>0</v>
      </c>
      <c r="R152" s="147">
        <f>Q152*H152</f>
        <v>0</v>
      </c>
      <c r="S152" s="147">
        <v>0</v>
      </c>
      <c r="T152" s="148">
        <f>S152*H152</f>
        <v>0</v>
      </c>
      <c r="AR152" s="149" t="s">
        <v>201</v>
      </c>
      <c r="AT152" s="149" t="s">
        <v>197</v>
      </c>
      <c r="AU152" s="149" t="s">
        <v>81</v>
      </c>
      <c r="AY152" s="16" t="s">
        <v>195</v>
      </c>
      <c r="BE152" s="150">
        <f>IF(N152="základní",J152,0)</f>
        <v>0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6" t="s">
        <v>79</v>
      </c>
      <c r="BK152" s="150">
        <f>ROUND(I152*H152,2)</f>
        <v>0</v>
      </c>
      <c r="BL152" s="16" t="s">
        <v>201</v>
      </c>
      <c r="BM152" s="149" t="s">
        <v>1288</v>
      </c>
    </row>
    <row r="153" spans="2:51" s="12" customFormat="1" ht="12">
      <c r="B153" s="151"/>
      <c r="D153" s="152" t="s">
        <v>203</v>
      </c>
      <c r="E153" s="153" t="s">
        <v>1</v>
      </c>
      <c r="F153" s="154" t="s">
        <v>1289</v>
      </c>
      <c r="H153" s="155">
        <v>10.395</v>
      </c>
      <c r="I153" s="156"/>
      <c r="L153" s="151"/>
      <c r="M153" s="157"/>
      <c r="T153" s="158"/>
      <c r="AT153" s="153" t="s">
        <v>203</v>
      </c>
      <c r="AU153" s="153" t="s">
        <v>81</v>
      </c>
      <c r="AV153" s="12" t="s">
        <v>81</v>
      </c>
      <c r="AW153" s="12" t="s">
        <v>29</v>
      </c>
      <c r="AX153" s="12" t="s">
        <v>72</v>
      </c>
      <c r="AY153" s="153" t="s">
        <v>195</v>
      </c>
    </row>
    <row r="154" spans="2:51" s="13" customFormat="1" ht="12">
      <c r="B154" s="159"/>
      <c r="D154" s="152" t="s">
        <v>203</v>
      </c>
      <c r="E154" s="160" t="s">
        <v>1</v>
      </c>
      <c r="F154" s="161" t="s">
        <v>205</v>
      </c>
      <c r="H154" s="162">
        <v>10.395</v>
      </c>
      <c r="I154" s="163"/>
      <c r="L154" s="159"/>
      <c r="M154" s="164"/>
      <c r="T154" s="165"/>
      <c r="AT154" s="160" t="s">
        <v>203</v>
      </c>
      <c r="AU154" s="160" t="s">
        <v>81</v>
      </c>
      <c r="AV154" s="13" t="s">
        <v>201</v>
      </c>
      <c r="AW154" s="13" t="s">
        <v>29</v>
      </c>
      <c r="AX154" s="13" t="s">
        <v>79</v>
      </c>
      <c r="AY154" s="160" t="s">
        <v>195</v>
      </c>
    </row>
    <row r="155" spans="2:65" s="1" customFormat="1" ht="16.5" customHeight="1">
      <c r="B155" s="136"/>
      <c r="C155" s="172" t="s">
        <v>258</v>
      </c>
      <c r="D155" s="172" t="s">
        <v>229</v>
      </c>
      <c r="E155" s="173" t="s">
        <v>1290</v>
      </c>
      <c r="F155" s="174" t="s">
        <v>1291</v>
      </c>
      <c r="G155" s="175" t="s">
        <v>232</v>
      </c>
      <c r="H155" s="176">
        <v>20.79</v>
      </c>
      <c r="I155" s="177"/>
      <c r="J155" s="178">
        <f>ROUND(I155*H155,2)</f>
        <v>0</v>
      </c>
      <c r="K155" s="179"/>
      <c r="L155" s="180"/>
      <c r="M155" s="181" t="s">
        <v>1</v>
      </c>
      <c r="N155" s="182" t="s">
        <v>37</v>
      </c>
      <c r="P155" s="147">
        <f>O155*H155</f>
        <v>0</v>
      </c>
      <c r="Q155" s="147">
        <v>0</v>
      </c>
      <c r="R155" s="147">
        <f>Q155*H155</f>
        <v>0</v>
      </c>
      <c r="S155" s="147">
        <v>0</v>
      </c>
      <c r="T155" s="148">
        <f>S155*H155</f>
        <v>0</v>
      </c>
      <c r="AR155" s="149" t="s">
        <v>233</v>
      </c>
      <c r="AT155" s="149" t="s">
        <v>229</v>
      </c>
      <c r="AU155" s="149" t="s">
        <v>81</v>
      </c>
      <c r="AY155" s="16" t="s">
        <v>195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6" t="s">
        <v>79</v>
      </c>
      <c r="BK155" s="150">
        <f>ROUND(I155*H155,2)</f>
        <v>0</v>
      </c>
      <c r="BL155" s="16" t="s">
        <v>201</v>
      </c>
      <c r="BM155" s="149" t="s">
        <v>1292</v>
      </c>
    </row>
    <row r="156" spans="2:51" s="12" customFormat="1" ht="12">
      <c r="B156" s="151"/>
      <c r="D156" s="152" t="s">
        <v>203</v>
      </c>
      <c r="E156" s="153" t="s">
        <v>1</v>
      </c>
      <c r="F156" s="154" t="s">
        <v>1293</v>
      </c>
      <c r="H156" s="155">
        <v>20.79</v>
      </c>
      <c r="I156" s="156"/>
      <c r="L156" s="151"/>
      <c r="M156" s="157"/>
      <c r="T156" s="158"/>
      <c r="AT156" s="153" t="s">
        <v>203</v>
      </c>
      <c r="AU156" s="153" t="s">
        <v>81</v>
      </c>
      <c r="AV156" s="12" t="s">
        <v>81</v>
      </c>
      <c r="AW156" s="12" t="s">
        <v>29</v>
      </c>
      <c r="AX156" s="12" t="s">
        <v>72</v>
      </c>
      <c r="AY156" s="153" t="s">
        <v>195</v>
      </c>
    </row>
    <row r="157" spans="2:51" s="13" customFormat="1" ht="12">
      <c r="B157" s="159"/>
      <c r="D157" s="152" t="s">
        <v>203</v>
      </c>
      <c r="E157" s="160" t="s">
        <v>1</v>
      </c>
      <c r="F157" s="161" t="s">
        <v>205</v>
      </c>
      <c r="H157" s="162">
        <v>20.79</v>
      </c>
      <c r="I157" s="163"/>
      <c r="L157" s="159"/>
      <c r="M157" s="164"/>
      <c r="T157" s="165"/>
      <c r="AT157" s="160" t="s">
        <v>203</v>
      </c>
      <c r="AU157" s="160" t="s">
        <v>81</v>
      </c>
      <c r="AV157" s="13" t="s">
        <v>201</v>
      </c>
      <c r="AW157" s="13" t="s">
        <v>29</v>
      </c>
      <c r="AX157" s="13" t="s">
        <v>79</v>
      </c>
      <c r="AY157" s="160" t="s">
        <v>195</v>
      </c>
    </row>
    <row r="158" spans="2:63" s="11" customFormat="1" ht="22.9" customHeight="1">
      <c r="B158" s="124"/>
      <c r="D158" s="125" t="s">
        <v>71</v>
      </c>
      <c r="E158" s="134" t="s">
        <v>89</v>
      </c>
      <c r="F158" s="134" t="s">
        <v>383</v>
      </c>
      <c r="I158" s="127"/>
      <c r="J158" s="135">
        <f>BK158</f>
        <v>0</v>
      </c>
      <c r="L158" s="124"/>
      <c r="M158" s="129"/>
      <c r="P158" s="130">
        <f>SUM(P159:P172)</f>
        <v>0</v>
      </c>
      <c r="R158" s="130">
        <f>SUM(R159:R172)</f>
        <v>0.2491216</v>
      </c>
      <c r="T158" s="131">
        <f>SUM(T159:T172)</f>
        <v>0</v>
      </c>
      <c r="AR158" s="125" t="s">
        <v>79</v>
      </c>
      <c r="AT158" s="132" t="s">
        <v>71</v>
      </c>
      <c r="AU158" s="132" t="s">
        <v>79</v>
      </c>
      <c r="AY158" s="125" t="s">
        <v>195</v>
      </c>
      <c r="BK158" s="133">
        <f>SUM(BK159:BK172)</f>
        <v>0</v>
      </c>
    </row>
    <row r="159" spans="2:65" s="1" customFormat="1" ht="24.2" customHeight="1">
      <c r="B159" s="136"/>
      <c r="C159" s="137" t="s">
        <v>264</v>
      </c>
      <c r="D159" s="137" t="s">
        <v>197</v>
      </c>
      <c r="E159" s="138" t="s">
        <v>1294</v>
      </c>
      <c r="F159" s="139" t="s">
        <v>1295</v>
      </c>
      <c r="G159" s="140" t="s">
        <v>212</v>
      </c>
      <c r="H159" s="141">
        <v>3.024</v>
      </c>
      <c r="I159" s="142"/>
      <c r="J159" s="143">
        <f>ROUND(I159*H159,2)</f>
        <v>0</v>
      </c>
      <c r="K159" s="144"/>
      <c r="L159" s="31"/>
      <c r="M159" s="145" t="s">
        <v>1</v>
      </c>
      <c r="N159" s="146" t="s">
        <v>37</v>
      </c>
      <c r="P159" s="147">
        <f>O159*H159</f>
        <v>0</v>
      </c>
      <c r="Q159" s="147">
        <v>0</v>
      </c>
      <c r="R159" s="147">
        <f>Q159*H159</f>
        <v>0</v>
      </c>
      <c r="S159" s="147">
        <v>0</v>
      </c>
      <c r="T159" s="148">
        <f>S159*H159</f>
        <v>0</v>
      </c>
      <c r="AR159" s="149" t="s">
        <v>201</v>
      </c>
      <c r="AT159" s="149" t="s">
        <v>197</v>
      </c>
      <c r="AU159" s="149" t="s">
        <v>81</v>
      </c>
      <c r="AY159" s="16" t="s">
        <v>195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6" t="s">
        <v>79</v>
      </c>
      <c r="BK159" s="150">
        <f>ROUND(I159*H159,2)</f>
        <v>0</v>
      </c>
      <c r="BL159" s="16" t="s">
        <v>201</v>
      </c>
      <c r="BM159" s="149" t="s">
        <v>1296</v>
      </c>
    </row>
    <row r="160" spans="2:51" s="12" customFormat="1" ht="12">
      <c r="B160" s="151"/>
      <c r="D160" s="152" t="s">
        <v>203</v>
      </c>
      <c r="E160" s="153" t="s">
        <v>1</v>
      </c>
      <c r="F160" s="154" t="s">
        <v>1297</v>
      </c>
      <c r="H160" s="155">
        <v>3.024</v>
      </c>
      <c r="I160" s="156"/>
      <c r="L160" s="151"/>
      <c r="M160" s="157"/>
      <c r="T160" s="158"/>
      <c r="AT160" s="153" t="s">
        <v>203</v>
      </c>
      <c r="AU160" s="153" t="s">
        <v>81</v>
      </c>
      <c r="AV160" s="12" t="s">
        <v>81</v>
      </c>
      <c r="AW160" s="12" t="s">
        <v>29</v>
      </c>
      <c r="AX160" s="12" t="s">
        <v>72</v>
      </c>
      <c r="AY160" s="153" t="s">
        <v>195</v>
      </c>
    </row>
    <row r="161" spans="2:51" s="13" customFormat="1" ht="12">
      <c r="B161" s="159"/>
      <c r="D161" s="152" t="s">
        <v>203</v>
      </c>
      <c r="E161" s="160" t="s">
        <v>1</v>
      </c>
      <c r="F161" s="161" t="s">
        <v>205</v>
      </c>
      <c r="H161" s="162">
        <v>3.024</v>
      </c>
      <c r="I161" s="163"/>
      <c r="L161" s="159"/>
      <c r="M161" s="164"/>
      <c r="T161" s="165"/>
      <c r="AT161" s="160" t="s">
        <v>203</v>
      </c>
      <c r="AU161" s="160" t="s">
        <v>81</v>
      </c>
      <c r="AV161" s="13" t="s">
        <v>201</v>
      </c>
      <c r="AW161" s="13" t="s">
        <v>29</v>
      </c>
      <c r="AX161" s="13" t="s">
        <v>79</v>
      </c>
      <c r="AY161" s="160" t="s">
        <v>195</v>
      </c>
    </row>
    <row r="162" spans="2:65" s="1" customFormat="1" ht="24.2" customHeight="1">
      <c r="B162" s="136"/>
      <c r="C162" s="137" t="s">
        <v>270</v>
      </c>
      <c r="D162" s="137" t="s">
        <v>197</v>
      </c>
      <c r="E162" s="138" t="s">
        <v>1298</v>
      </c>
      <c r="F162" s="139" t="s">
        <v>1299</v>
      </c>
      <c r="G162" s="140" t="s">
        <v>212</v>
      </c>
      <c r="H162" s="141">
        <v>2.064</v>
      </c>
      <c r="I162" s="142"/>
      <c r="J162" s="143">
        <f>ROUND(I162*H162,2)</f>
        <v>0</v>
      </c>
      <c r="K162" s="144"/>
      <c r="L162" s="31"/>
      <c r="M162" s="145" t="s">
        <v>1</v>
      </c>
      <c r="N162" s="146" t="s">
        <v>37</v>
      </c>
      <c r="P162" s="147">
        <f>O162*H162</f>
        <v>0</v>
      </c>
      <c r="Q162" s="147">
        <v>0</v>
      </c>
      <c r="R162" s="147">
        <f>Q162*H162</f>
        <v>0</v>
      </c>
      <c r="S162" s="147">
        <v>0</v>
      </c>
      <c r="T162" s="148">
        <f>S162*H162</f>
        <v>0</v>
      </c>
      <c r="AR162" s="149" t="s">
        <v>201</v>
      </c>
      <c r="AT162" s="149" t="s">
        <v>197</v>
      </c>
      <c r="AU162" s="149" t="s">
        <v>81</v>
      </c>
      <c r="AY162" s="16" t="s">
        <v>195</v>
      </c>
      <c r="BE162" s="150">
        <f>IF(N162="základní",J162,0)</f>
        <v>0</v>
      </c>
      <c r="BF162" s="150">
        <f>IF(N162="snížená",J162,0)</f>
        <v>0</v>
      </c>
      <c r="BG162" s="150">
        <f>IF(N162="zákl. přenesená",J162,0)</f>
        <v>0</v>
      </c>
      <c r="BH162" s="150">
        <f>IF(N162="sníž. přenesená",J162,0)</f>
        <v>0</v>
      </c>
      <c r="BI162" s="150">
        <f>IF(N162="nulová",J162,0)</f>
        <v>0</v>
      </c>
      <c r="BJ162" s="16" t="s">
        <v>79</v>
      </c>
      <c r="BK162" s="150">
        <f>ROUND(I162*H162,2)</f>
        <v>0</v>
      </c>
      <c r="BL162" s="16" t="s">
        <v>201</v>
      </c>
      <c r="BM162" s="149" t="s">
        <v>1300</v>
      </c>
    </row>
    <row r="163" spans="2:51" s="12" customFormat="1" ht="33.75">
      <c r="B163" s="151"/>
      <c r="D163" s="152" t="s">
        <v>203</v>
      </c>
      <c r="E163" s="153" t="s">
        <v>1</v>
      </c>
      <c r="F163" s="154" t="s">
        <v>1301</v>
      </c>
      <c r="H163" s="155">
        <v>2.064</v>
      </c>
      <c r="I163" s="156"/>
      <c r="L163" s="151"/>
      <c r="M163" s="157"/>
      <c r="T163" s="158"/>
      <c r="AT163" s="153" t="s">
        <v>203</v>
      </c>
      <c r="AU163" s="153" t="s">
        <v>81</v>
      </c>
      <c r="AV163" s="12" t="s">
        <v>81</v>
      </c>
      <c r="AW163" s="12" t="s">
        <v>29</v>
      </c>
      <c r="AX163" s="12" t="s">
        <v>72</v>
      </c>
      <c r="AY163" s="153" t="s">
        <v>195</v>
      </c>
    </row>
    <row r="164" spans="2:51" s="13" customFormat="1" ht="12">
      <c r="B164" s="159"/>
      <c r="D164" s="152" t="s">
        <v>203</v>
      </c>
      <c r="E164" s="160" t="s">
        <v>1</v>
      </c>
      <c r="F164" s="161" t="s">
        <v>205</v>
      </c>
      <c r="H164" s="162">
        <v>2.064</v>
      </c>
      <c r="I164" s="163"/>
      <c r="L164" s="159"/>
      <c r="M164" s="164"/>
      <c r="T164" s="165"/>
      <c r="AT164" s="160" t="s">
        <v>203</v>
      </c>
      <c r="AU164" s="160" t="s">
        <v>81</v>
      </c>
      <c r="AV164" s="13" t="s">
        <v>201</v>
      </c>
      <c r="AW164" s="13" t="s">
        <v>29</v>
      </c>
      <c r="AX164" s="13" t="s">
        <v>79</v>
      </c>
      <c r="AY164" s="160" t="s">
        <v>195</v>
      </c>
    </row>
    <row r="165" spans="2:65" s="1" customFormat="1" ht="21.75" customHeight="1">
      <c r="B165" s="136"/>
      <c r="C165" s="137" t="s">
        <v>275</v>
      </c>
      <c r="D165" s="137" t="s">
        <v>197</v>
      </c>
      <c r="E165" s="138" t="s">
        <v>1302</v>
      </c>
      <c r="F165" s="139" t="s">
        <v>1303</v>
      </c>
      <c r="G165" s="140" t="s">
        <v>288</v>
      </c>
      <c r="H165" s="141">
        <v>30.68</v>
      </c>
      <c r="I165" s="142"/>
      <c r="J165" s="143">
        <f>ROUND(I165*H165,2)</f>
        <v>0</v>
      </c>
      <c r="K165" s="144"/>
      <c r="L165" s="31"/>
      <c r="M165" s="145" t="s">
        <v>1</v>
      </c>
      <c r="N165" s="146" t="s">
        <v>37</v>
      </c>
      <c r="P165" s="147">
        <f>O165*H165</f>
        <v>0</v>
      </c>
      <c r="Q165" s="147">
        <v>0.00726</v>
      </c>
      <c r="R165" s="147">
        <f>Q165*H165</f>
        <v>0.22273679999999998</v>
      </c>
      <c r="S165" s="147">
        <v>0</v>
      </c>
      <c r="T165" s="148">
        <f>S165*H165</f>
        <v>0</v>
      </c>
      <c r="AR165" s="149" t="s">
        <v>201</v>
      </c>
      <c r="AT165" s="149" t="s">
        <v>197</v>
      </c>
      <c r="AU165" s="149" t="s">
        <v>81</v>
      </c>
      <c r="AY165" s="16" t="s">
        <v>195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6" t="s">
        <v>79</v>
      </c>
      <c r="BK165" s="150">
        <f>ROUND(I165*H165,2)</f>
        <v>0</v>
      </c>
      <c r="BL165" s="16" t="s">
        <v>201</v>
      </c>
      <c r="BM165" s="149" t="s">
        <v>1304</v>
      </c>
    </row>
    <row r="166" spans="2:51" s="12" customFormat="1" ht="12">
      <c r="B166" s="151"/>
      <c r="D166" s="152" t="s">
        <v>203</v>
      </c>
      <c r="E166" s="153" t="s">
        <v>1</v>
      </c>
      <c r="F166" s="154" t="s">
        <v>1305</v>
      </c>
      <c r="H166" s="155">
        <v>20.16</v>
      </c>
      <c r="I166" s="156"/>
      <c r="L166" s="151"/>
      <c r="M166" s="157"/>
      <c r="T166" s="158"/>
      <c r="AT166" s="153" t="s">
        <v>203</v>
      </c>
      <c r="AU166" s="153" t="s">
        <v>81</v>
      </c>
      <c r="AV166" s="12" t="s">
        <v>81</v>
      </c>
      <c r="AW166" s="12" t="s">
        <v>29</v>
      </c>
      <c r="AX166" s="12" t="s">
        <v>72</v>
      </c>
      <c r="AY166" s="153" t="s">
        <v>195</v>
      </c>
    </row>
    <row r="167" spans="2:51" s="12" customFormat="1" ht="22.5">
      <c r="B167" s="151"/>
      <c r="D167" s="152" t="s">
        <v>203</v>
      </c>
      <c r="E167" s="153" t="s">
        <v>1</v>
      </c>
      <c r="F167" s="154" t="s">
        <v>1306</v>
      </c>
      <c r="H167" s="155">
        <v>10.52</v>
      </c>
      <c r="I167" s="156"/>
      <c r="L167" s="151"/>
      <c r="M167" s="157"/>
      <c r="T167" s="158"/>
      <c r="AT167" s="153" t="s">
        <v>203</v>
      </c>
      <c r="AU167" s="153" t="s">
        <v>81</v>
      </c>
      <c r="AV167" s="12" t="s">
        <v>81</v>
      </c>
      <c r="AW167" s="12" t="s">
        <v>29</v>
      </c>
      <c r="AX167" s="12" t="s">
        <v>72</v>
      </c>
      <c r="AY167" s="153" t="s">
        <v>195</v>
      </c>
    </row>
    <row r="168" spans="2:51" s="13" customFormat="1" ht="12">
      <c r="B168" s="159"/>
      <c r="D168" s="152" t="s">
        <v>203</v>
      </c>
      <c r="E168" s="160" t="s">
        <v>1</v>
      </c>
      <c r="F168" s="161" t="s">
        <v>205</v>
      </c>
      <c r="H168" s="162">
        <v>30.68</v>
      </c>
      <c r="I168" s="163"/>
      <c r="L168" s="159"/>
      <c r="M168" s="164"/>
      <c r="T168" s="165"/>
      <c r="AT168" s="160" t="s">
        <v>203</v>
      </c>
      <c r="AU168" s="160" t="s">
        <v>81</v>
      </c>
      <c r="AV168" s="13" t="s">
        <v>201</v>
      </c>
      <c r="AW168" s="13" t="s">
        <v>29</v>
      </c>
      <c r="AX168" s="13" t="s">
        <v>79</v>
      </c>
      <c r="AY168" s="160" t="s">
        <v>195</v>
      </c>
    </row>
    <row r="169" spans="2:65" s="1" customFormat="1" ht="21.75" customHeight="1">
      <c r="B169" s="136"/>
      <c r="C169" s="137" t="s">
        <v>280</v>
      </c>
      <c r="D169" s="137" t="s">
        <v>197</v>
      </c>
      <c r="E169" s="138" t="s">
        <v>1307</v>
      </c>
      <c r="F169" s="139" t="s">
        <v>1308</v>
      </c>
      <c r="G169" s="140" t="s">
        <v>288</v>
      </c>
      <c r="H169" s="141">
        <v>30.68</v>
      </c>
      <c r="I169" s="142"/>
      <c r="J169" s="143">
        <f>ROUND(I169*H169,2)</f>
        <v>0</v>
      </c>
      <c r="K169" s="144"/>
      <c r="L169" s="31"/>
      <c r="M169" s="145" t="s">
        <v>1</v>
      </c>
      <c r="N169" s="146" t="s">
        <v>37</v>
      </c>
      <c r="P169" s="147">
        <f>O169*H169</f>
        <v>0</v>
      </c>
      <c r="Q169" s="147">
        <v>0.00086</v>
      </c>
      <c r="R169" s="147">
        <f>Q169*H169</f>
        <v>0.0263848</v>
      </c>
      <c r="S169" s="147">
        <v>0</v>
      </c>
      <c r="T169" s="148">
        <f>S169*H169</f>
        <v>0</v>
      </c>
      <c r="AR169" s="149" t="s">
        <v>201</v>
      </c>
      <c r="AT169" s="149" t="s">
        <v>197</v>
      </c>
      <c r="AU169" s="149" t="s">
        <v>81</v>
      </c>
      <c r="AY169" s="16" t="s">
        <v>195</v>
      </c>
      <c r="BE169" s="150">
        <f>IF(N169="základní",J169,0)</f>
        <v>0</v>
      </c>
      <c r="BF169" s="150">
        <f>IF(N169="snížená",J169,0)</f>
        <v>0</v>
      </c>
      <c r="BG169" s="150">
        <f>IF(N169="zákl. přenesená",J169,0)</f>
        <v>0</v>
      </c>
      <c r="BH169" s="150">
        <f>IF(N169="sníž. přenesená",J169,0)</f>
        <v>0</v>
      </c>
      <c r="BI169" s="150">
        <f>IF(N169="nulová",J169,0)</f>
        <v>0</v>
      </c>
      <c r="BJ169" s="16" t="s">
        <v>79</v>
      </c>
      <c r="BK169" s="150">
        <f>ROUND(I169*H169,2)</f>
        <v>0</v>
      </c>
      <c r="BL169" s="16" t="s">
        <v>201</v>
      </c>
      <c r="BM169" s="149" t="s">
        <v>1309</v>
      </c>
    </row>
    <row r="170" spans="2:65" s="1" customFormat="1" ht="21.75" customHeight="1">
      <c r="B170" s="136"/>
      <c r="C170" s="137" t="s">
        <v>8</v>
      </c>
      <c r="D170" s="137" t="s">
        <v>197</v>
      </c>
      <c r="E170" s="138" t="s">
        <v>1310</v>
      </c>
      <c r="F170" s="139" t="s">
        <v>1311</v>
      </c>
      <c r="G170" s="140" t="s">
        <v>223</v>
      </c>
      <c r="H170" s="141">
        <v>23.1</v>
      </c>
      <c r="I170" s="142"/>
      <c r="J170" s="143">
        <f>ROUND(I170*H170,2)</f>
        <v>0</v>
      </c>
      <c r="K170" s="144"/>
      <c r="L170" s="31"/>
      <c r="M170" s="145" t="s">
        <v>1</v>
      </c>
      <c r="N170" s="146" t="s">
        <v>37</v>
      </c>
      <c r="P170" s="147">
        <f>O170*H170</f>
        <v>0</v>
      </c>
      <c r="Q170" s="147">
        <v>0</v>
      </c>
      <c r="R170" s="147">
        <f>Q170*H170</f>
        <v>0</v>
      </c>
      <c r="S170" s="147">
        <v>0</v>
      </c>
      <c r="T170" s="148">
        <f>S170*H170</f>
        <v>0</v>
      </c>
      <c r="AR170" s="149" t="s">
        <v>201</v>
      </c>
      <c r="AT170" s="149" t="s">
        <v>197</v>
      </c>
      <c r="AU170" s="149" t="s">
        <v>81</v>
      </c>
      <c r="AY170" s="16" t="s">
        <v>195</v>
      </c>
      <c r="BE170" s="150">
        <f>IF(N170="základní",J170,0)</f>
        <v>0</v>
      </c>
      <c r="BF170" s="150">
        <f>IF(N170="snížená",J170,0)</f>
        <v>0</v>
      </c>
      <c r="BG170" s="150">
        <f>IF(N170="zákl. přenesená",J170,0)</f>
        <v>0</v>
      </c>
      <c r="BH170" s="150">
        <f>IF(N170="sníž. přenesená",J170,0)</f>
        <v>0</v>
      </c>
      <c r="BI170" s="150">
        <f>IF(N170="nulová",J170,0)</f>
        <v>0</v>
      </c>
      <c r="BJ170" s="16" t="s">
        <v>79</v>
      </c>
      <c r="BK170" s="150">
        <f>ROUND(I170*H170,2)</f>
        <v>0</v>
      </c>
      <c r="BL170" s="16" t="s">
        <v>201</v>
      </c>
      <c r="BM170" s="149" t="s">
        <v>1312</v>
      </c>
    </row>
    <row r="171" spans="2:51" s="12" customFormat="1" ht="12">
      <c r="B171" s="151"/>
      <c r="D171" s="152" t="s">
        <v>203</v>
      </c>
      <c r="E171" s="153" t="s">
        <v>1</v>
      </c>
      <c r="F171" s="154" t="s">
        <v>1313</v>
      </c>
      <c r="H171" s="155">
        <v>23.1</v>
      </c>
      <c r="I171" s="156"/>
      <c r="L171" s="151"/>
      <c r="M171" s="157"/>
      <c r="T171" s="158"/>
      <c r="AT171" s="153" t="s">
        <v>203</v>
      </c>
      <c r="AU171" s="153" t="s">
        <v>81</v>
      </c>
      <c r="AV171" s="12" t="s">
        <v>81</v>
      </c>
      <c r="AW171" s="12" t="s">
        <v>29</v>
      </c>
      <c r="AX171" s="12" t="s">
        <v>72</v>
      </c>
      <c r="AY171" s="153" t="s">
        <v>195</v>
      </c>
    </row>
    <row r="172" spans="2:51" s="13" customFormat="1" ht="12">
      <c r="B172" s="159"/>
      <c r="D172" s="152" t="s">
        <v>203</v>
      </c>
      <c r="E172" s="160" t="s">
        <v>1</v>
      </c>
      <c r="F172" s="161" t="s">
        <v>205</v>
      </c>
      <c r="H172" s="162">
        <v>23.1</v>
      </c>
      <c r="I172" s="163"/>
      <c r="L172" s="159"/>
      <c r="M172" s="164"/>
      <c r="T172" s="165"/>
      <c r="AT172" s="160" t="s">
        <v>203</v>
      </c>
      <c r="AU172" s="160" t="s">
        <v>81</v>
      </c>
      <c r="AV172" s="13" t="s">
        <v>201</v>
      </c>
      <c r="AW172" s="13" t="s">
        <v>29</v>
      </c>
      <c r="AX172" s="13" t="s">
        <v>79</v>
      </c>
      <c r="AY172" s="160" t="s">
        <v>195</v>
      </c>
    </row>
    <row r="173" spans="2:63" s="11" customFormat="1" ht="22.9" customHeight="1">
      <c r="B173" s="124"/>
      <c r="D173" s="125" t="s">
        <v>71</v>
      </c>
      <c r="E173" s="134" t="s">
        <v>201</v>
      </c>
      <c r="F173" s="134" t="s">
        <v>441</v>
      </c>
      <c r="I173" s="127"/>
      <c r="J173" s="135">
        <f>BK173</f>
        <v>0</v>
      </c>
      <c r="L173" s="124"/>
      <c r="M173" s="129"/>
      <c r="P173" s="130">
        <f>SUM(P174:P193)</f>
        <v>0</v>
      </c>
      <c r="R173" s="130">
        <f>SUM(R174:R193)</f>
        <v>37.250877800000005</v>
      </c>
      <c r="T173" s="131">
        <f>SUM(T174:T193)</f>
        <v>0</v>
      </c>
      <c r="AR173" s="125" t="s">
        <v>79</v>
      </c>
      <c r="AT173" s="132" t="s">
        <v>71</v>
      </c>
      <c r="AU173" s="132" t="s">
        <v>79</v>
      </c>
      <c r="AY173" s="125" t="s">
        <v>195</v>
      </c>
      <c r="BK173" s="133">
        <f>SUM(BK174:BK193)</f>
        <v>0</v>
      </c>
    </row>
    <row r="174" spans="2:65" s="1" customFormat="1" ht="24.2" customHeight="1">
      <c r="B174" s="136"/>
      <c r="C174" s="137" t="s">
        <v>291</v>
      </c>
      <c r="D174" s="137" t="s">
        <v>197</v>
      </c>
      <c r="E174" s="138" t="s">
        <v>1314</v>
      </c>
      <c r="F174" s="139" t="s">
        <v>1315</v>
      </c>
      <c r="G174" s="140" t="s">
        <v>288</v>
      </c>
      <c r="H174" s="141">
        <v>3.52</v>
      </c>
      <c r="I174" s="142"/>
      <c r="J174" s="143">
        <f>ROUND(I174*H174,2)</f>
        <v>0</v>
      </c>
      <c r="K174" s="144"/>
      <c r="L174" s="31"/>
      <c r="M174" s="145" t="s">
        <v>1</v>
      </c>
      <c r="N174" s="146" t="s">
        <v>37</v>
      </c>
      <c r="P174" s="147">
        <f>O174*H174</f>
        <v>0</v>
      </c>
      <c r="Q174" s="147">
        <v>0.20266</v>
      </c>
      <c r="R174" s="147">
        <f>Q174*H174</f>
        <v>0.7133632</v>
      </c>
      <c r="S174" s="147">
        <v>0</v>
      </c>
      <c r="T174" s="148">
        <f>S174*H174</f>
        <v>0</v>
      </c>
      <c r="AR174" s="149" t="s">
        <v>201</v>
      </c>
      <c r="AT174" s="149" t="s">
        <v>197</v>
      </c>
      <c r="AU174" s="149" t="s">
        <v>81</v>
      </c>
      <c r="AY174" s="16" t="s">
        <v>195</v>
      </c>
      <c r="BE174" s="150">
        <f>IF(N174="základní",J174,0)</f>
        <v>0</v>
      </c>
      <c r="BF174" s="150">
        <f>IF(N174="snížená",J174,0)</f>
        <v>0</v>
      </c>
      <c r="BG174" s="150">
        <f>IF(N174="zákl. přenesená",J174,0)</f>
        <v>0</v>
      </c>
      <c r="BH174" s="150">
        <f>IF(N174="sníž. přenesená",J174,0)</f>
        <v>0</v>
      </c>
      <c r="BI174" s="150">
        <f>IF(N174="nulová",J174,0)</f>
        <v>0</v>
      </c>
      <c r="BJ174" s="16" t="s">
        <v>79</v>
      </c>
      <c r="BK174" s="150">
        <f>ROUND(I174*H174,2)</f>
        <v>0</v>
      </c>
      <c r="BL174" s="16" t="s">
        <v>201</v>
      </c>
      <c r="BM174" s="149" t="s">
        <v>1316</v>
      </c>
    </row>
    <row r="175" spans="2:51" s="12" customFormat="1" ht="12">
      <c r="B175" s="151"/>
      <c r="D175" s="152" t="s">
        <v>203</v>
      </c>
      <c r="E175" s="153" t="s">
        <v>1</v>
      </c>
      <c r="F175" s="154" t="s">
        <v>1317</v>
      </c>
      <c r="H175" s="155">
        <v>3.52</v>
      </c>
      <c r="I175" s="156"/>
      <c r="L175" s="151"/>
      <c r="M175" s="157"/>
      <c r="T175" s="158"/>
      <c r="AT175" s="153" t="s">
        <v>203</v>
      </c>
      <c r="AU175" s="153" t="s">
        <v>81</v>
      </c>
      <c r="AV175" s="12" t="s">
        <v>81</v>
      </c>
      <c r="AW175" s="12" t="s">
        <v>29</v>
      </c>
      <c r="AX175" s="12" t="s">
        <v>72</v>
      </c>
      <c r="AY175" s="153" t="s">
        <v>195</v>
      </c>
    </row>
    <row r="176" spans="2:51" s="13" customFormat="1" ht="12">
      <c r="B176" s="159"/>
      <c r="D176" s="152" t="s">
        <v>203</v>
      </c>
      <c r="E176" s="160" t="s">
        <v>1</v>
      </c>
      <c r="F176" s="161" t="s">
        <v>205</v>
      </c>
      <c r="H176" s="162">
        <v>3.52</v>
      </c>
      <c r="I176" s="163"/>
      <c r="L176" s="159"/>
      <c r="M176" s="164"/>
      <c r="T176" s="165"/>
      <c r="AT176" s="160" t="s">
        <v>203</v>
      </c>
      <c r="AU176" s="160" t="s">
        <v>81</v>
      </c>
      <c r="AV176" s="13" t="s">
        <v>201</v>
      </c>
      <c r="AW176" s="13" t="s">
        <v>29</v>
      </c>
      <c r="AX176" s="13" t="s">
        <v>79</v>
      </c>
      <c r="AY176" s="160" t="s">
        <v>195</v>
      </c>
    </row>
    <row r="177" spans="2:65" s="1" customFormat="1" ht="16.5" customHeight="1">
      <c r="B177" s="136"/>
      <c r="C177" s="137" t="s">
        <v>296</v>
      </c>
      <c r="D177" s="137" t="s">
        <v>197</v>
      </c>
      <c r="E177" s="138" t="s">
        <v>1318</v>
      </c>
      <c r="F177" s="139" t="s">
        <v>1319</v>
      </c>
      <c r="G177" s="140" t="s">
        <v>212</v>
      </c>
      <c r="H177" s="141">
        <v>4.208</v>
      </c>
      <c r="I177" s="142"/>
      <c r="J177" s="143">
        <f>ROUND(I177*H177,2)</f>
        <v>0</v>
      </c>
      <c r="K177" s="144"/>
      <c r="L177" s="31"/>
      <c r="M177" s="145" t="s">
        <v>1</v>
      </c>
      <c r="N177" s="146" t="s">
        <v>37</v>
      </c>
      <c r="P177" s="147">
        <f>O177*H177</f>
        <v>0</v>
      </c>
      <c r="Q177" s="147">
        <v>0</v>
      </c>
      <c r="R177" s="147">
        <f>Q177*H177</f>
        <v>0</v>
      </c>
      <c r="S177" s="147">
        <v>0</v>
      </c>
      <c r="T177" s="148">
        <f>S177*H177</f>
        <v>0</v>
      </c>
      <c r="AR177" s="149" t="s">
        <v>201</v>
      </c>
      <c r="AT177" s="149" t="s">
        <v>197</v>
      </c>
      <c r="AU177" s="149" t="s">
        <v>81</v>
      </c>
      <c r="AY177" s="16" t="s">
        <v>195</v>
      </c>
      <c r="BE177" s="150">
        <f>IF(N177="základní",J177,0)</f>
        <v>0</v>
      </c>
      <c r="BF177" s="150">
        <f>IF(N177="snížená",J177,0)</f>
        <v>0</v>
      </c>
      <c r="BG177" s="150">
        <f>IF(N177="zákl. přenesená",J177,0)</f>
        <v>0</v>
      </c>
      <c r="BH177" s="150">
        <f>IF(N177="sníž. přenesená",J177,0)</f>
        <v>0</v>
      </c>
      <c r="BI177" s="150">
        <f>IF(N177="nulová",J177,0)</f>
        <v>0</v>
      </c>
      <c r="BJ177" s="16" t="s">
        <v>79</v>
      </c>
      <c r="BK177" s="150">
        <f>ROUND(I177*H177,2)</f>
        <v>0</v>
      </c>
      <c r="BL177" s="16" t="s">
        <v>201</v>
      </c>
      <c r="BM177" s="149" t="s">
        <v>1320</v>
      </c>
    </row>
    <row r="178" spans="2:51" s="12" customFormat="1" ht="12">
      <c r="B178" s="151"/>
      <c r="D178" s="152" t="s">
        <v>203</v>
      </c>
      <c r="E178" s="153" t="s">
        <v>1</v>
      </c>
      <c r="F178" s="154" t="s">
        <v>1321</v>
      </c>
      <c r="H178" s="155">
        <v>3.119</v>
      </c>
      <c r="I178" s="156"/>
      <c r="L178" s="151"/>
      <c r="M178" s="157"/>
      <c r="T178" s="158"/>
      <c r="AT178" s="153" t="s">
        <v>203</v>
      </c>
      <c r="AU178" s="153" t="s">
        <v>81</v>
      </c>
      <c r="AV178" s="12" t="s">
        <v>81</v>
      </c>
      <c r="AW178" s="12" t="s">
        <v>29</v>
      </c>
      <c r="AX178" s="12" t="s">
        <v>72</v>
      </c>
      <c r="AY178" s="153" t="s">
        <v>195</v>
      </c>
    </row>
    <row r="179" spans="2:51" s="12" customFormat="1" ht="12">
      <c r="B179" s="151"/>
      <c r="D179" s="152" t="s">
        <v>203</v>
      </c>
      <c r="E179" s="153" t="s">
        <v>1</v>
      </c>
      <c r="F179" s="154" t="s">
        <v>1322</v>
      </c>
      <c r="H179" s="155">
        <v>1.089</v>
      </c>
      <c r="I179" s="156"/>
      <c r="L179" s="151"/>
      <c r="M179" s="157"/>
      <c r="T179" s="158"/>
      <c r="AT179" s="153" t="s">
        <v>203</v>
      </c>
      <c r="AU179" s="153" t="s">
        <v>81</v>
      </c>
      <c r="AV179" s="12" t="s">
        <v>81</v>
      </c>
      <c r="AW179" s="12" t="s">
        <v>29</v>
      </c>
      <c r="AX179" s="12" t="s">
        <v>72</v>
      </c>
      <c r="AY179" s="153" t="s">
        <v>195</v>
      </c>
    </row>
    <row r="180" spans="2:51" s="13" customFormat="1" ht="12">
      <c r="B180" s="159"/>
      <c r="D180" s="152" t="s">
        <v>203</v>
      </c>
      <c r="E180" s="160" t="s">
        <v>1</v>
      </c>
      <c r="F180" s="161" t="s">
        <v>205</v>
      </c>
      <c r="H180" s="162">
        <v>4.208</v>
      </c>
      <c r="I180" s="163"/>
      <c r="L180" s="159"/>
      <c r="M180" s="164"/>
      <c r="T180" s="165"/>
      <c r="AT180" s="160" t="s">
        <v>203</v>
      </c>
      <c r="AU180" s="160" t="s">
        <v>81</v>
      </c>
      <c r="AV180" s="13" t="s">
        <v>201</v>
      </c>
      <c r="AW180" s="13" t="s">
        <v>29</v>
      </c>
      <c r="AX180" s="13" t="s">
        <v>79</v>
      </c>
      <c r="AY180" s="160" t="s">
        <v>195</v>
      </c>
    </row>
    <row r="181" spans="2:65" s="1" customFormat="1" ht="33" customHeight="1">
      <c r="B181" s="136"/>
      <c r="C181" s="137" t="s">
        <v>301</v>
      </c>
      <c r="D181" s="137" t="s">
        <v>197</v>
      </c>
      <c r="E181" s="138" t="s">
        <v>1323</v>
      </c>
      <c r="F181" s="139" t="s">
        <v>1324</v>
      </c>
      <c r="G181" s="140" t="s">
        <v>212</v>
      </c>
      <c r="H181" s="141">
        <v>4.753</v>
      </c>
      <c r="I181" s="142"/>
      <c r="J181" s="143">
        <f>ROUND(I181*H181,2)</f>
        <v>0</v>
      </c>
      <c r="K181" s="144"/>
      <c r="L181" s="31"/>
      <c r="M181" s="145" t="s">
        <v>1</v>
      </c>
      <c r="N181" s="146" t="s">
        <v>37</v>
      </c>
      <c r="P181" s="147">
        <f>O181*H181</f>
        <v>0</v>
      </c>
      <c r="Q181" s="147">
        <v>0</v>
      </c>
      <c r="R181" s="147">
        <f>Q181*H181</f>
        <v>0</v>
      </c>
      <c r="S181" s="147">
        <v>0</v>
      </c>
      <c r="T181" s="148">
        <f>S181*H181</f>
        <v>0</v>
      </c>
      <c r="AR181" s="149" t="s">
        <v>201</v>
      </c>
      <c r="AT181" s="149" t="s">
        <v>197</v>
      </c>
      <c r="AU181" s="149" t="s">
        <v>81</v>
      </c>
      <c r="AY181" s="16" t="s">
        <v>195</v>
      </c>
      <c r="BE181" s="150">
        <f>IF(N181="základní",J181,0)</f>
        <v>0</v>
      </c>
      <c r="BF181" s="150">
        <f>IF(N181="snížená",J181,0)</f>
        <v>0</v>
      </c>
      <c r="BG181" s="150">
        <f>IF(N181="zákl. přenesená",J181,0)</f>
        <v>0</v>
      </c>
      <c r="BH181" s="150">
        <f>IF(N181="sníž. přenesená",J181,0)</f>
        <v>0</v>
      </c>
      <c r="BI181" s="150">
        <f>IF(N181="nulová",J181,0)</f>
        <v>0</v>
      </c>
      <c r="BJ181" s="16" t="s">
        <v>79</v>
      </c>
      <c r="BK181" s="150">
        <f>ROUND(I181*H181,2)</f>
        <v>0</v>
      </c>
      <c r="BL181" s="16" t="s">
        <v>201</v>
      </c>
      <c r="BM181" s="149" t="s">
        <v>1325</v>
      </c>
    </row>
    <row r="182" spans="2:51" s="12" customFormat="1" ht="12">
      <c r="B182" s="151"/>
      <c r="D182" s="152" t="s">
        <v>203</v>
      </c>
      <c r="E182" s="153" t="s">
        <v>1</v>
      </c>
      <c r="F182" s="154" t="s">
        <v>1321</v>
      </c>
      <c r="H182" s="155">
        <v>3.119</v>
      </c>
      <c r="I182" s="156"/>
      <c r="L182" s="151"/>
      <c r="M182" s="157"/>
      <c r="T182" s="158"/>
      <c r="AT182" s="153" t="s">
        <v>203</v>
      </c>
      <c r="AU182" s="153" t="s">
        <v>81</v>
      </c>
      <c r="AV182" s="12" t="s">
        <v>81</v>
      </c>
      <c r="AW182" s="12" t="s">
        <v>29</v>
      </c>
      <c r="AX182" s="12" t="s">
        <v>72</v>
      </c>
      <c r="AY182" s="153" t="s">
        <v>195</v>
      </c>
    </row>
    <row r="183" spans="2:51" s="12" customFormat="1" ht="12">
      <c r="B183" s="151"/>
      <c r="D183" s="152" t="s">
        <v>203</v>
      </c>
      <c r="E183" s="153" t="s">
        <v>1</v>
      </c>
      <c r="F183" s="154" t="s">
        <v>1326</v>
      </c>
      <c r="H183" s="155">
        <v>1.634</v>
      </c>
      <c r="I183" s="156"/>
      <c r="L183" s="151"/>
      <c r="M183" s="157"/>
      <c r="T183" s="158"/>
      <c r="AT183" s="153" t="s">
        <v>203</v>
      </c>
      <c r="AU183" s="153" t="s">
        <v>81</v>
      </c>
      <c r="AV183" s="12" t="s">
        <v>81</v>
      </c>
      <c r="AW183" s="12" t="s">
        <v>29</v>
      </c>
      <c r="AX183" s="12" t="s">
        <v>72</v>
      </c>
      <c r="AY183" s="153" t="s">
        <v>195</v>
      </c>
    </row>
    <row r="184" spans="2:51" s="13" customFormat="1" ht="12">
      <c r="B184" s="159"/>
      <c r="D184" s="152" t="s">
        <v>203</v>
      </c>
      <c r="E184" s="160" t="s">
        <v>1</v>
      </c>
      <c r="F184" s="161" t="s">
        <v>205</v>
      </c>
      <c r="H184" s="162">
        <v>4.753</v>
      </c>
      <c r="I184" s="163"/>
      <c r="L184" s="159"/>
      <c r="M184" s="164"/>
      <c r="T184" s="165"/>
      <c r="AT184" s="160" t="s">
        <v>203</v>
      </c>
      <c r="AU184" s="160" t="s">
        <v>81</v>
      </c>
      <c r="AV184" s="13" t="s">
        <v>201</v>
      </c>
      <c r="AW184" s="13" t="s">
        <v>29</v>
      </c>
      <c r="AX184" s="13" t="s">
        <v>79</v>
      </c>
      <c r="AY184" s="160" t="s">
        <v>195</v>
      </c>
    </row>
    <row r="185" spans="2:65" s="1" customFormat="1" ht="24.2" customHeight="1">
      <c r="B185" s="136"/>
      <c r="C185" s="137" t="s">
        <v>306</v>
      </c>
      <c r="D185" s="137" t="s">
        <v>197</v>
      </c>
      <c r="E185" s="138" t="s">
        <v>1327</v>
      </c>
      <c r="F185" s="139" t="s">
        <v>1328</v>
      </c>
      <c r="G185" s="140" t="s">
        <v>212</v>
      </c>
      <c r="H185" s="141">
        <v>14.672</v>
      </c>
      <c r="I185" s="142"/>
      <c r="J185" s="143">
        <f>ROUND(I185*H185,2)</f>
        <v>0</v>
      </c>
      <c r="K185" s="144"/>
      <c r="L185" s="31"/>
      <c r="M185" s="145" t="s">
        <v>1</v>
      </c>
      <c r="N185" s="146" t="s">
        <v>37</v>
      </c>
      <c r="P185" s="147">
        <f>O185*H185</f>
        <v>0</v>
      </c>
      <c r="Q185" s="147">
        <v>2.4143</v>
      </c>
      <c r="R185" s="147">
        <f>Q185*H185</f>
        <v>35.4226096</v>
      </c>
      <c r="S185" s="147">
        <v>0</v>
      </c>
      <c r="T185" s="148">
        <f>S185*H185</f>
        <v>0</v>
      </c>
      <c r="AR185" s="149" t="s">
        <v>201</v>
      </c>
      <c r="AT185" s="149" t="s">
        <v>197</v>
      </c>
      <c r="AU185" s="149" t="s">
        <v>81</v>
      </c>
      <c r="AY185" s="16" t="s">
        <v>195</v>
      </c>
      <c r="BE185" s="150">
        <f>IF(N185="základní",J185,0)</f>
        <v>0</v>
      </c>
      <c r="BF185" s="150">
        <f>IF(N185="snížená",J185,0)</f>
        <v>0</v>
      </c>
      <c r="BG185" s="150">
        <f>IF(N185="zákl. přenesená",J185,0)</f>
        <v>0</v>
      </c>
      <c r="BH185" s="150">
        <f>IF(N185="sníž. přenesená",J185,0)</f>
        <v>0</v>
      </c>
      <c r="BI185" s="150">
        <f>IF(N185="nulová",J185,0)</f>
        <v>0</v>
      </c>
      <c r="BJ185" s="16" t="s">
        <v>79</v>
      </c>
      <c r="BK185" s="150">
        <f>ROUND(I185*H185,2)</f>
        <v>0</v>
      </c>
      <c r="BL185" s="16" t="s">
        <v>201</v>
      </c>
      <c r="BM185" s="149" t="s">
        <v>1329</v>
      </c>
    </row>
    <row r="186" spans="2:51" s="12" customFormat="1" ht="12">
      <c r="B186" s="151"/>
      <c r="D186" s="152" t="s">
        <v>203</v>
      </c>
      <c r="E186" s="153" t="s">
        <v>1</v>
      </c>
      <c r="F186" s="154" t="s">
        <v>1330</v>
      </c>
      <c r="H186" s="155">
        <v>14.672</v>
      </c>
      <c r="I186" s="156"/>
      <c r="L186" s="151"/>
      <c r="M186" s="157"/>
      <c r="T186" s="158"/>
      <c r="AT186" s="153" t="s">
        <v>203</v>
      </c>
      <c r="AU186" s="153" t="s">
        <v>81</v>
      </c>
      <c r="AV186" s="12" t="s">
        <v>81</v>
      </c>
      <c r="AW186" s="12" t="s">
        <v>29</v>
      </c>
      <c r="AX186" s="12" t="s">
        <v>72</v>
      </c>
      <c r="AY186" s="153" t="s">
        <v>195</v>
      </c>
    </row>
    <row r="187" spans="2:51" s="13" customFormat="1" ht="12">
      <c r="B187" s="159"/>
      <c r="D187" s="152" t="s">
        <v>203</v>
      </c>
      <c r="E187" s="160" t="s">
        <v>1</v>
      </c>
      <c r="F187" s="161" t="s">
        <v>205</v>
      </c>
      <c r="H187" s="162">
        <v>14.672</v>
      </c>
      <c r="I187" s="163"/>
      <c r="L187" s="159"/>
      <c r="M187" s="164"/>
      <c r="T187" s="165"/>
      <c r="AT187" s="160" t="s">
        <v>203</v>
      </c>
      <c r="AU187" s="160" t="s">
        <v>81</v>
      </c>
      <c r="AV187" s="13" t="s">
        <v>201</v>
      </c>
      <c r="AW187" s="13" t="s">
        <v>29</v>
      </c>
      <c r="AX187" s="13" t="s">
        <v>79</v>
      </c>
      <c r="AY187" s="160" t="s">
        <v>195</v>
      </c>
    </row>
    <row r="188" spans="2:65" s="1" customFormat="1" ht="16.5" customHeight="1">
      <c r="B188" s="136"/>
      <c r="C188" s="137" t="s">
        <v>311</v>
      </c>
      <c r="D188" s="137" t="s">
        <v>197</v>
      </c>
      <c r="E188" s="138" t="s">
        <v>1331</v>
      </c>
      <c r="F188" s="139" t="s">
        <v>1332</v>
      </c>
      <c r="G188" s="140" t="s">
        <v>288</v>
      </c>
      <c r="H188" s="141">
        <v>36.68</v>
      </c>
      <c r="I188" s="142"/>
      <c r="J188" s="143">
        <f>ROUND(I188*H188,2)</f>
        <v>0</v>
      </c>
      <c r="K188" s="144"/>
      <c r="L188" s="31"/>
      <c r="M188" s="145" t="s">
        <v>1</v>
      </c>
      <c r="N188" s="146" t="s">
        <v>37</v>
      </c>
      <c r="P188" s="147">
        <f>O188*H188</f>
        <v>0</v>
      </c>
      <c r="Q188" s="147">
        <v>0</v>
      </c>
      <c r="R188" s="147">
        <f>Q188*H188</f>
        <v>0</v>
      </c>
      <c r="S188" s="147">
        <v>0</v>
      </c>
      <c r="T188" s="148">
        <f>S188*H188</f>
        <v>0</v>
      </c>
      <c r="AR188" s="149" t="s">
        <v>201</v>
      </c>
      <c r="AT188" s="149" t="s">
        <v>197</v>
      </c>
      <c r="AU188" s="149" t="s">
        <v>81</v>
      </c>
      <c r="AY188" s="16" t="s">
        <v>195</v>
      </c>
      <c r="BE188" s="150">
        <f>IF(N188="základní",J188,0)</f>
        <v>0</v>
      </c>
      <c r="BF188" s="150">
        <f>IF(N188="snížená",J188,0)</f>
        <v>0</v>
      </c>
      <c r="BG188" s="150">
        <f>IF(N188="zákl. přenesená",J188,0)</f>
        <v>0</v>
      </c>
      <c r="BH188" s="150">
        <f>IF(N188="sníž. přenesená",J188,0)</f>
        <v>0</v>
      </c>
      <c r="BI188" s="150">
        <f>IF(N188="nulová",J188,0)</f>
        <v>0</v>
      </c>
      <c r="BJ188" s="16" t="s">
        <v>79</v>
      </c>
      <c r="BK188" s="150">
        <f>ROUND(I188*H188,2)</f>
        <v>0</v>
      </c>
      <c r="BL188" s="16" t="s">
        <v>201</v>
      </c>
      <c r="BM188" s="149" t="s">
        <v>1333</v>
      </c>
    </row>
    <row r="189" spans="2:51" s="12" customFormat="1" ht="12">
      <c r="B189" s="151"/>
      <c r="D189" s="152" t="s">
        <v>203</v>
      </c>
      <c r="E189" s="153" t="s">
        <v>1</v>
      </c>
      <c r="F189" s="154" t="s">
        <v>1334</v>
      </c>
      <c r="H189" s="155">
        <v>36.68</v>
      </c>
      <c r="I189" s="156"/>
      <c r="L189" s="151"/>
      <c r="M189" s="157"/>
      <c r="T189" s="158"/>
      <c r="AT189" s="153" t="s">
        <v>203</v>
      </c>
      <c r="AU189" s="153" t="s">
        <v>81</v>
      </c>
      <c r="AV189" s="12" t="s">
        <v>81</v>
      </c>
      <c r="AW189" s="12" t="s">
        <v>29</v>
      </c>
      <c r="AX189" s="12" t="s">
        <v>72</v>
      </c>
      <c r="AY189" s="153" t="s">
        <v>195</v>
      </c>
    </row>
    <row r="190" spans="2:51" s="13" customFormat="1" ht="12">
      <c r="B190" s="159"/>
      <c r="D190" s="152" t="s">
        <v>203</v>
      </c>
      <c r="E190" s="160" t="s">
        <v>1</v>
      </c>
      <c r="F190" s="161" t="s">
        <v>205</v>
      </c>
      <c r="H190" s="162">
        <v>36.68</v>
      </c>
      <c r="I190" s="163"/>
      <c r="L190" s="159"/>
      <c r="M190" s="164"/>
      <c r="T190" s="165"/>
      <c r="AT190" s="160" t="s">
        <v>203</v>
      </c>
      <c r="AU190" s="160" t="s">
        <v>81</v>
      </c>
      <c r="AV190" s="13" t="s">
        <v>201</v>
      </c>
      <c r="AW190" s="13" t="s">
        <v>29</v>
      </c>
      <c r="AX190" s="13" t="s">
        <v>79</v>
      </c>
      <c r="AY190" s="160" t="s">
        <v>195</v>
      </c>
    </row>
    <row r="191" spans="2:65" s="1" customFormat="1" ht="24.2" customHeight="1">
      <c r="B191" s="136"/>
      <c r="C191" s="137" t="s">
        <v>7</v>
      </c>
      <c r="D191" s="137" t="s">
        <v>197</v>
      </c>
      <c r="E191" s="138" t="s">
        <v>1335</v>
      </c>
      <c r="F191" s="139" t="s">
        <v>1336</v>
      </c>
      <c r="G191" s="140" t="s">
        <v>288</v>
      </c>
      <c r="H191" s="141">
        <v>1.5</v>
      </c>
      <c r="I191" s="142"/>
      <c r="J191" s="143">
        <f>ROUND(I191*H191,2)</f>
        <v>0</v>
      </c>
      <c r="K191" s="144"/>
      <c r="L191" s="31"/>
      <c r="M191" s="145" t="s">
        <v>1</v>
      </c>
      <c r="N191" s="146" t="s">
        <v>37</v>
      </c>
      <c r="P191" s="147">
        <f>O191*H191</f>
        <v>0</v>
      </c>
      <c r="Q191" s="147">
        <v>0.74327</v>
      </c>
      <c r="R191" s="147">
        <f>Q191*H191</f>
        <v>1.114905</v>
      </c>
      <c r="S191" s="147">
        <v>0</v>
      </c>
      <c r="T191" s="148">
        <f>S191*H191</f>
        <v>0</v>
      </c>
      <c r="AR191" s="149" t="s">
        <v>201</v>
      </c>
      <c r="AT191" s="149" t="s">
        <v>197</v>
      </c>
      <c r="AU191" s="149" t="s">
        <v>81</v>
      </c>
      <c r="AY191" s="16" t="s">
        <v>195</v>
      </c>
      <c r="BE191" s="150">
        <f>IF(N191="základní",J191,0)</f>
        <v>0</v>
      </c>
      <c r="BF191" s="150">
        <f>IF(N191="snížená",J191,0)</f>
        <v>0</v>
      </c>
      <c r="BG191" s="150">
        <f>IF(N191="zákl. přenesená",J191,0)</f>
        <v>0</v>
      </c>
      <c r="BH191" s="150">
        <f>IF(N191="sníž. přenesená",J191,0)</f>
        <v>0</v>
      </c>
      <c r="BI191" s="150">
        <f>IF(N191="nulová",J191,0)</f>
        <v>0</v>
      </c>
      <c r="BJ191" s="16" t="s">
        <v>79</v>
      </c>
      <c r="BK191" s="150">
        <f>ROUND(I191*H191,2)</f>
        <v>0</v>
      </c>
      <c r="BL191" s="16" t="s">
        <v>201</v>
      </c>
      <c r="BM191" s="149" t="s">
        <v>1337</v>
      </c>
    </row>
    <row r="192" spans="2:51" s="12" customFormat="1" ht="12">
      <c r="B192" s="151"/>
      <c r="D192" s="152" t="s">
        <v>203</v>
      </c>
      <c r="E192" s="153" t="s">
        <v>1</v>
      </c>
      <c r="F192" s="154" t="s">
        <v>1338</v>
      </c>
      <c r="H192" s="155">
        <v>1.5</v>
      </c>
      <c r="I192" s="156"/>
      <c r="L192" s="151"/>
      <c r="M192" s="157"/>
      <c r="T192" s="158"/>
      <c r="AT192" s="153" t="s">
        <v>203</v>
      </c>
      <c r="AU192" s="153" t="s">
        <v>81</v>
      </c>
      <c r="AV192" s="12" t="s">
        <v>81</v>
      </c>
      <c r="AW192" s="12" t="s">
        <v>29</v>
      </c>
      <c r="AX192" s="12" t="s">
        <v>72</v>
      </c>
      <c r="AY192" s="153" t="s">
        <v>195</v>
      </c>
    </row>
    <row r="193" spans="2:51" s="13" customFormat="1" ht="12">
      <c r="B193" s="159"/>
      <c r="D193" s="152" t="s">
        <v>203</v>
      </c>
      <c r="E193" s="160" t="s">
        <v>1</v>
      </c>
      <c r="F193" s="161" t="s">
        <v>205</v>
      </c>
      <c r="H193" s="162">
        <v>1.5</v>
      </c>
      <c r="I193" s="163"/>
      <c r="L193" s="159"/>
      <c r="M193" s="164"/>
      <c r="T193" s="165"/>
      <c r="AT193" s="160" t="s">
        <v>203</v>
      </c>
      <c r="AU193" s="160" t="s">
        <v>81</v>
      </c>
      <c r="AV193" s="13" t="s">
        <v>201</v>
      </c>
      <c r="AW193" s="13" t="s">
        <v>29</v>
      </c>
      <c r="AX193" s="13" t="s">
        <v>79</v>
      </c>
      <c r="AY193" s="160" t="s">
        <v>195</v>
      </c>
    </row>
    <row r="194" spans="2:63" s="11" customFormat="1" ht="22.9" customHeight="1">
      <c r="B194" s="124"/>
      <c r="D194" s="125" t="s">
        <v>71</v>
      </c>
      <c r="E194" s="134" t="s">
        <v>233</v>
      </c>
      <c r="F194" s="134" t="s">
        <v>492</v>
      </c>
      <c r="I194" s="127"/>
      <c r="J194" s="135">
        <f>BK194</f>
        <v>0</v>
      </c>
      <c r="L194" s="124"/>
      <c r="M194" s="129"/>
      <c r="P194" s="130">
        <f>SUM(P195:P229)</f>
        <v>0</v>
      </c>
      <c r="R194" s="130">
        <f>SUM(R195:R229)</f>
        <v>12.599766</v>
      </c>
      <c r="T194" s="131">
        <f>SUM(T195:T229)</f>
        <v>0</v>
      </c>
      <c r="AR194" s="125" t="s">
        <v>79</v>
      </c>
      <c r="AT194" s="132" t="s">
        <v>71</v>
      </c>
      <c r="AU194" s="132" t="s">
        <v>79</v>
      </c>
      <c r="AY194" s="125" t="s">
        <v>195</v>
      </c>
      <c r="BK194" s="133">
        <f>SUM(BK195:BK229)</f>
        <v>0</v>
      </c>
    </row>
    <row r="195" spans="2:65" s="1" customFormat="1" ht="24.2" customHeight="1">
      <c r="B195" s="136"/>
      <c r="C195" s="137" t="s">
        <v>320</v>
      </c>
      <c r="D195" s="137" t="s">
        <v>197</v>
      </c>
      <c r="E195" s="138" t="s">
        <v>1339</v>
      </c>
      <c r="F195" s="139" t="s">
        <v>1340</v>
      </c>
      <c r="G195" s="140" t="s">
        <v>223</v>
      </c>
      <c r="H195" s="141">
        <v>23.1</v>
      </c>
      <c r="I195" s="142"/>
      <c r="J195" s="143">
        <f>ROUND(I195*H195,2)</f>
        <v>0</v>
      </c>
      <c r="K195" s="144"/>
      <c r="L195" s="31"/>
      <c r="M195" s="145" t="s">
        <v>1</v>
      </c>
      <c r="N195" s="146" t="s">
        <v>37</v>
      </c>
      <c r="P195" s="147">
        <f>O195*H195</f>
        <v>0</v>
      </c>
      <c r="Q195" s="147">
        <v>0.00656</v>
      </c>
      <c r="R195" s="147">
        <f>Q195*H195</f>
        <v>0.151536</v>
      </c>
      <c r="S195" s="147">
        <v>0</v>
      </c>
      <c r="T195" s="148">
        <f>S195*H195</f>
        <v>0</v>
      </c>
      <c r="AR195" s="149" t="s">
        <v>201</v>
      </c>
      <c r="AT195" s="149" t="s">
        <v>197</v>
      </c>
      <c r="AU195" s="149" t="s">
        <v>81</v>
      </c>
      <c r="AY195" s="16" t="s">
        <v>195</v>
      </c>
      <c r="BE195" s="150">
        <f>IF(N195="základní",J195,0)</f>
        <v>0</v>
      </c>
      <c r="BF195" s="150">
        <f>IF(N195="snížená",J195,0)</f>
        <v>0</v>
      </c>
      <c r="BG195" s="150">
        <f>IF(N195="zákl. přenesená",J195,0)</f>
        <v>0</v>
      </c>
      <c r="BH195" s="150">
        <f>IF(N195="sníž. přenesená",J195,0)</f>
        <v>0</v>
      </c>
      <c r="BI195" s="150">
        <f>IF(N195="nulová",J195,0)</f>
        <v>0</v>
      </c>
      <c r="BJ195" s="16" t="s">
        <v>79</v>
      </c>
      <c r="BK195" s="150">
        <f>ROUND(I195*H195,2)</f>
        <v>0</v>
      </c>
      <c r="BL195" s="16" t="s">
        <v>201</v>
      </c>
      <c r="BM195" s="149" t="s">
        <v>1341</v>
      </c>
    </row>
    <row r="196" spans="2:51" s="14" customFormat="1" ht="12">
      <c r="B196" s="166"/>
      <c r="D196" s="152" t="s">
        <v>203</v>
      </c>
      <c r="E196" s="167" t="s">
        <v>1</v>
      </c>
      <c r="F196" s="168" t="s">
        <v>362</v>
      </c>
      <c r="H196" s="167" t="s">
        <v>1</v>
      </c>
      <c r="I196" s="169"/>
      <c r="L196" s="166"/>
      <c r="M196" s="170"/>
      <c r="T196" s="171"/>
      <c r="AT196" s="167" t="s">
        <v>203</v>
      </c>
      <c r="AU196" s="167" t="s">
        <v>81</v>
      </c>
      <c r="AV196" s="14" t="s">
        <v>79</v>
      </c>
      <c r="AW196" s="14" t="s">
        <v>29</v>
      </c>
      <c r="AX196" s="14" t="s">
        <v>72</v>
      </c>
      <c r="AY196" s="167" t="s">
        <v>195</v>
      </c>
    </row>
    <row r="197" spans="2:51" s="12" customFormat="1" ht="12">
      <c r="B197" s="151"/>
      <c r="D197" s="152" t="s">
        <v>203</v>
      </c>
      <c r="E197" s="153" t="s">
        <v>1</v>
      </c>
      <c r="F197" s="154" t="s">
        <v>1342</v>
      </c>
      <c r="H197" s="155">
        <v>14.8</v>
      </c>
      <c r="I197" s="156"/>
      <c r="L197" s="151"/>
      <c r="M197" s="157"/>
      <c r="T197" s="158"/>
      <c r="AT197" s="153" t="s">
        <v>203</v>
      </c>
      <c r="AU197" s="153" t="s">
        <v>81</v>
      </c>
      <c r="AV197" s="12" t="s">
        <v>81</v>
      </c>
      <c r="AW197" s="12" t="s">
        <v>29</v>
      </c>
      <c r="AX197" s="12" t="s">
        <v>72</v>
      </c>
      <c r="AY197" s="153" t="s">
        <v>195</v>
      </c>
    </row>
    <row r="198" spans="2:51" s="12" customFormat="1" ht="12">
      <c r="B198" s="151"/>
      <c r="D198" s="152" t="s">
        <v>203</v>
      </c>
      <c r="E198" s="153" t="s">
        <v>1</v>
      </c>
      <c r="F198" s="154" t="s">
        <v>1343</v>
      </c>
      <c r="H198" s="155">
        <v>8.3</v>
      </c>
      <c r="I198" s="156"/>
      <c r="L198" s="151"/>
      <c r="M198" s="157"/>
      <c r="T198" s="158"/>
      <c r="AT198" s="153" t="s">
        <v>203</v>
      </c>
      <c r="AU198" s="153" t="s">
        <v>81</v>
      </c>
      <c r="AV198" s="12" t="s">
        <v>81</v>
      </c>
      <c r="AW198" s="12" t="s">
        <v>29</v>
      </c>
      <c r="AX198" s="12" t="s">
        <v>72</v>
      </c>
      <c r="AY198" s="153" t="s">
        <v>195</v>
      </c>
    </row>
    <row r="199" spans="2:51" s="13" customFormat="1" ht="12">
      <c r="B199" s="159"/>
      <c r="D199" s="152" t="s">
        <v>203</v>
      </c>
      <c r="E199" s="160" t="s">
        <v>1</v>
      </c>
      <c r="F199" s="161" t="s">
        <v>205</v>
      </c>
      <c r="H199" s="162">
        <v>23.1</v>
      </c>
      <c r="I199" s="163"/>
      <c r="L199" s="159"/>
      <c r="M199" s="164"/>
      <c r="T199" s="165"/>
      <c r="AT199" s="160" t="s">
        <v>203</v>
      </c>
      <c r="AU199" s="160" t="s">
        <v>81</v>
      </c>
      <c r="AV199" s="13" t="s">
        <v>201</v>
      </c>
      <c r="AW199" s="13" t="s">
        <v>29</v>
      </c>
      <c r="AX199" s="13" t="s">
        <v>79</v>
      </c>
      <c r="AY199" s="160" t="s">
        <v>195</v>
      </c>
    </row>
    <row r="200" spans="2:65" s="1" customFormat="1" ht="16.5" customHeight="1">
      <c r="B200" s="136"/>
      <c r="C200" s="137" t="s">
        <v>325</v>
      </c>
      <c r="D200" s="137" t="s">
        <v>197</v>
      </c>
      <c r="E200" s="138" t="s">
        <v>1344</v>
      </c>
      <c r="F200" s="139" t="s">
        <v>1345</v>
      </c>
      <c r="G200" s="140" t="s">
        <v>496</v>
      </c>
      <c r="H200" s="141">
        <v>1</v>
      </c>
      <c r="I200" s="142"/>
      <c r="J200" s="143">
        <f>ROUND(I200*H200,2)</f>
        <v>0</v>
      </c>
      <c r="K200" s="144"/>
      <c r="L200" s="31"/>
      <c r="M200" s="145" t="s">
        <v>1</v>
      </c>
      <c r="N200" s="146" t="s">
        <v>37</v>
      </c>
      <c r="P200" s="147">
        <f>O200*H200</f>
        <v>0</v>
      </c>
      <c r="Q200" s="147">
        <v>0.00087</v>
      </c>
      <c r="R200" s="147">
        <f>Q200*H200</f>
        <v>0.00087</v>
      </c>
      <c r="S200" s="147">
        <v>0</v>
      </c>
      <c r="T200" s="148">
        <f>S200*H200</f>
        <v>0</v>
      </c>
      <c r="AR200" s="149" t="s">
        <v>201</v>
      </c>
      <c r="AT200" s="149" t="s">
        <v>197</v>
      </c>
      <c r="AU200" s="149" t="s">
        <v>81</v>
      </c>
      <c r="AY200" s="16" t="s">
        <v>195</v>
      </c>
      <c r="BE200" s="150">
        <f>IF(N200="základní",J200,0)</f>
        <v>0</v>
      </c>
      <c r="BF200" s="150">
        <f>IF(N200="snížená",J200,0)</f>
        <v>0</v>
      </c>
      <c r="BG200" s="150">
        <f>IF(N200="zákl. přenesená",J200,0)</f>
        <v>0</v>
      </c>
      <c r="BH200" s="150">
        <f>IF(N200="sníž. přenesená",J200,0)</f>
        <v>0</v>
      </c>
      <c r="BI200" s="150">
        <f>IF(N200="nulová",J200,0)</f>
        <v>0</v>
      </c>
      <c r="BJ200" s="16" t="s">
        <v>79</v>
      </c>
      <c r="BK200" s="150">
        <f>ROUND(I200*H200,2)</f>
        <v>0</v>
      </c>
      <c r="BL200" s="16" t="s">
        <v>201</v>
      </c>
      <c r="BM200" s="149" t="s">
        <v>1346</v>
      </c>
    </row>
    <row r="201" spans="2:65" s="1" customFormat="1" ht="24.2" customHeight="1">
      <c r="B201" s="136"/>
      <c r="C201" s="172" t="s">
        <v>330</v>
      </c>
      <c r="D201" s="172" t="s">
        <v>229</v>
      </c>
      <c r="E201" s="173" t="s">
        <v>1347</v>
      </c>
      <c r="F201" s="174" t="s">
        <v>1348</v>
      </c>
      <c r="G201" s="175" t="s">
        <v>496</v>
      </c>
      <c r="H201" s="176">
        <v>1</v>
      </c>
      <c r="I201" s="177"/>
      <c r="J201" s="178">
        <f>ROUND(I201*H201,2)</f>
        <v>0</v>
      </c>
      <c r="K201" s="179"/>
      <c r="L201" s="180"/>
      <c r="M201" s="181" t="s">
        <v>1</v>
      </c>
      <c r="N201" s="182" t="s">
        <v>37</v>
      </c>
      <c r="P201" s="147">
        <f>O201*H201</f>
        <v>0</v>
      </c>
      <c r="Q201" s="147">
        <v>0.011</v>
      </c>
      <c r="R201" s="147">
        <f>Q201*H201</f>
        <v>0.011</v>
      </c>
      <c r="S201" s="147">
        <v>0</v>
      </c>
      <c r="T201" s="148">
        <f>S201*H201</f>
        <v>0</v>
      </c>
      <c r="AR201" s="149" t="s">
        <v>233</v>
      </c>
      <c r="AT201" s="149" t="s">
        <v>229</v>
      </c>
      <c r="AU201" s="149" t="s">
        <v>81</v>
      </c>
      <c r="AY201" s="16" t="s">
        <v>195</v>
      </c>
      <c r="BE201" s="150">
        <f>IF(N201="základní",J201,0)</f>
        <v>0</v>
      </c>
      <c r="BF201" s="150">
        <f>IF(N201="snížená",J201,0)</f>
        <v>0</v>
      </c>
      <c r="BG201" s="150">
        <f>IF(N201="zákl. přenesená",J201,0)</f>
        <v>0</v>
      </c>
      <c r="BH201" s="150">
        <f>IF(N201="sníž. přenesená",J201,0)</f>
        <v>0</v>
      </c>
      <c r="BI201" s="150">
        <f>IF(N201="nulová",J201,0)</f>
        <v>0</v>
      </c>
      <c r="BJ201" s="16" t="s">
        <v>79</v>
      </c>
      <c r="BK201" s="150">
        <f>ROUND(I201*H201,2)</f>
        <v>0</v>
      </c>
      <c r="BL201" s="16" t="s">
        <v>201</v>
      </c>
      <c r="BM201" s="149" t="s">
        <v>1349</v>
      </c>
    </row>
    <row r="202" spans="2:65" s="1" customFormat="1" ht="24.2" customHeight="1">
      <c r="B202" s="136"/>
      <c r="C202" s="137" t="s">
        <v>335</v>
      </c>
      <c r="D202" s="137" t="s">
        <v>197</v>
      </c>
      <c r="E202" s="138" t="s">
        <v>1350</v>
      </c>
      <c r="F202" s="139" t="s">
        <v>1351</v>
      </c>
      <c r="G202" s="140" t="s">
        <v>1352</v>
      </c>
      <c r="H202" s="141">
        <v>4</v>
      </c>
      <c r="I202" s="142"/>
      <c r="J202" s="143">
        <f>ROUND(I202*H202,2)</f>
        <v>0</v>
      </c>
      <c r="K202" s="144"/>
      <c r="L202" s="31"/>
      <c r="M202" s="145" t="s">
        <v>1</v>
      </c>
      <c r="N202" s="146" t="s">
        <v>37</v>
      </c>
      <c r="P202" s="147">
        <f>O202*H202</f>
        <v>0</v>
      </c>
      <c r="Q202" s="147">
        <v>0.00018</v>
      </c>
      <c r="R202" s="147">
        <f>Q202*H202</f>
        <v>0.00072</v>
      </c>
      <c r="S202" s="147">
        <v>0</v>
      </c>
      <c r="T202" s="148">
        <f>S202*H202</f>
        <v>0</v>
      </c>
      <c r="AR202" s="149" t="s">
        <v>201</v>
      </c>
      <c r="AT202" s="149" t="s">
        <v>197</v>
      </c>
      <c r="AU202" s="149" t="s">
        <v>81</v>
      </c>
      <c r="AY202" s="16" t="s">
        <v>195</v>
      </c>
      <c r="BE202" s="150">
        <f>IF(N202="základní",J202,0)</f>
        <v>0</v>
      </c>
      <c r="BF202" s="150">
        <f>IF(N202="snížená",J202,0)</f>
        <v>0</v>
      </c>
      <c r="BG202" s="150">
        <f>IF(N202="zákl. přenesená",J202,0)</f>
        <v>0</v>
      </c>
      <c r="BH202" s="150">
        <f>IF(N202="sníž. přenesená",J202,0)</f>
        <v>0</v>
      </c>
      <c r="BI202" s="150">
        <f>IF(N202="nulová",J202,0)</f>
        <v>0</v>
      </c>
      <c r="BJ202" s="16" t="s">
        <v>79</v>
      </c>
      <c r="BK202" s="150">
        <f>ROUND(I202*H202,2)</f>
        <v>0</v>
      </c>
      <c r="BL202" s="16" t="s">
        <v>201</v>
      </c>
      <c r="BM202" s="149" t="s">
        <v>1353</v>
      </c>
    </row>
    <row r="203" spans="2:65" s="1" customFormat="1" ht="24.2" customHeight="1">
      <c r="B203" s="136"/>
      <c r="C203" s="137" t="s">
        <v>342</v>
      </c>
      <c r="D203" s="137" t="s">
        <v>197</v>
      </c>
      <c r="E203" s="138" t="s">
        <v>494</v>
      </c>
      <c r="F203" s="139" t="s">
        <v>1354</v>
      </c>
      <c r="G203" s="140" t="s">
        <v>496</v>
      </c>
      <c r="H203" s="141">
        <v>1</v>
      </c>
      <c r="I203" s="142"/>
      <c r="J203" s="143">
        <f>ROUND(I203*H203,2)</f>
        <v>0</v>
      </c>
      <c r="K203" s="144"/>
      <c r="L203" s="31"/>
      <c r="M203" s="145" t="s">
        <v>1</v>
      </c>
      <c r="N203" s="146" t="s">
        <v>37</v>
      </c>
      <c r="P203" s="147">
        <f>O203*H203</f>
        <v>0</v>
      </c>
      <c r="Q203" s="147">
        <v>0.01019</v>
      </c>
      <c r="R203" s="147">
        <f>Q203*H203</f>
        <v>0.01019</v>
      </c>
      <c r="S203" s="147">
        <v>0</v>
      </c>
      <c r="T203" s="148">
        <f>S203*H203</f>
        <v>0</v>
      </c>
      <c r="AR203" s="149" t="s">
        <v>201</v>
      </c>
      <c r="AT203" s="149" t="s">
        <v>197</v>
      </c>
      <c r="AU203" s="149" t="s">
        <v>81</v>
      </c>
      <c r="AY203" s="16" t="s">
        <v>195</v>
      </c>
      <c r="BE203" s="150">
        <f>IF(N203="základní",J203,0)</f>
        <v>0</v>
      </c>
      <c r="BF203" s="150">
        <f>IF(N203="snížená",J203,0)</f>
        <v>0</v>
      </c>
      <c r="BG203" s="150">
        <f>IF(N203="zákl. přenesená",J203,0)</f>
        <v>0</v>
      </c>
      <c r="BH203" s="150">
        <f>IF(N203="sníž. přenesená",J203,0)</f>
        <v>0</v>
      </c>
      <c r="BI203" s="150">
        <f>IF(N203="nulová",J203,0)</f>
        <v>0</v>
      </c>
      <c r="BJ203" s="16" t="s">
        <v>79</v>
      </c>
      <c r="BK203" s="150">
        <f>ROUND(I203*H203,2)</f>
        <v>0</v>
      </c>
      <c r="BL203" s="16" t="s">
        <v>201</v>
      </c>
      <c r="BM203" s="149" t="s">
        <v>1355</v>
      </c>
    </row>
    <row r="204" spans="2:51" s="14" customFormat="1" ht="12">
      <c r="B204" s="166"/>
      <c r="D204" s="152" t="s">
        <v>203</v>
      </c>
      <c r="E204" s="167" t="s">
        <v>1</v>
      </c>
      <c r="F204" s="168" t="s">
        <v>362</v>
      </c>
      <c r="H204" s="167" t="s">
        <v>1</v>
      </c>
      <c r="I204" s="169"/>
      <c r="L204" s="166"/>
      <c r="M204" s="170"/>
      <c r="T204" s="171"/>
      <c r="AT204" s="167" t="s">
        <v>203</v>
      </c>
      <c r="AU204" s="167" t="s">
        <v>81</v>
      </c>
      <c r="AV204" s="14" t="s">
        <v>79</v>
      </c>
      <c r="AW204" s="14" t="s">
        <v>29</v>
      </c>
      <c r="AX204" s="14" t="s">
        <v>72</v>
      </c>
      <c r="AY204" s="167" t="s">
        <v>195</v>
      </c>
    </row>
    <row r="205" spans="2:51" s="12" customFormat="1" ht="12">
      <c r="B205" s="151"/>
      <c r="D205" s="152" t="s">
        <v>203</v>
      </c>
      <c r="E205" s="153" t="s">
        <v>1</v>
      </c>
      <c r="F205" s="154" t="s">
        <v>1356</v>
      </c>
      <c r="H205" s="155">
        <v>1</v>
      </c>
      <c r="I205" s="156"/>
      <c r="L205" s="151"/>
      <c r="M205" s="157"/>
      <c r="T205" s="158"/>
      <c r="AT205" s="153" t="s">
        <v>203</v>
      </c>
      <c r="AU205" s="153" t="s">
        <v>81</v>
      </c>
      <c r="AV205" s="12" t="s">
        <v>81</v>
      </c>
      <c r="AW205" s="12" t="s">
        <v>29</v>
      </c>
      <c r="AX205" s="12" t="s">
        <v>72</v>
      </c>
      <c r="AY205" s="153" t="s">
        <v>195</v>
      </c>
    </row>
    <row r="206" spans="2:51" s="13" customFormat="1" ht="12">
      <c r="B206" s="159"/>
      <c r="D206" s="152" t="s">
        <v>203</v>
      </c>
      <c r="E206" s="160" t="s">
        <v>1</v>
      </c>
      <c r="F206" s="161" t="s">
        <v>205</v>
      </c>
      <c r="H206" s="162">
        <v>1</v>
      </c>
      <c r="I206" s="163"/>
      <c r="L206" s="159"/>
      <c r="M206" s="164"/>
      <c r="T206" s="165"/>
      <c r="AT206" s="160" t="s">
        <v>203</v>
      </c>
      <c r="AU206" s="160" t="s">
        <v>81</v>
      </c>
      <c r="AV206" s="13" t="s">
        <v>201</v>
      </c>
      <c r="AW206" s="13" t="s">
        <v>29</v>
      </c>
      <c r="AX206" s="13" t="s">
        <v>79</v>
      </c>
      <c r="AY206" s="160" t="s">
        <v>195</v>
      </c>
    </row>
    <row r="207" spans="2:65" s="1" customFormat="1" ht="24.2" customHeight="1">
      <c r="B207" s="136"/>
      <c r="C207" s="172" t="s">
        <v>348</v>
      </c>
      <c r="D207" s="172" t="s">
        <v>229</v>
      </c>
      <c r="E207" s="173" t="s">
        <v>1357</v>
      </c>
      <c r="F207" s="174" t="s">
        <v>1358</v>
      </c>
      <c r="G207" s="175" t="s">
        <v>496</v>
      </c>
      <c r="H207" s="176">
        <v>1</v>
      </c>
      <c r="I207" s="177"/>
      <c r="J207" s="178">
        <f>ROUND(I207*H207,2)</f>
        <v>0</v>
      </c>
      <c r="K207" s="179"/>
      <c r="L207" s="180"/>
      <c r="M207" s="181" t="s">
        <v>1</v>
      </c>
      <c r="N207" s="182" t="s">
        <v>37</v>
      </c>
      <c r="P207" s="147">
        <f>O207*H207</f>
        <v>0</v>
      </c>
      <c r="Q207" s="147">
        <v>1.25</v>
      </c>
      <c r="R207" s="147">
        <f>Q207*H207</f>
        <v>1.25</v>
      </c>
      <c r="S207" s="147">
        <v>0</v>
      </c>
      <c r="T207" s="148">
        <f>S207*H207</f>
        <v>0</v>
      </c>
      <c r="AR207" s="149" t="s">
        <v>233</v>
      </c>
      <c r="AT207" s="149" t="s">
        <v>229</v>
      </c>
      <c r="AU207" s="149" t="s">
        <v>81</v>
      </c>
      <c r="AY207" s="16" t="s">
        <v>195</v>
      </c>
      <c r="BE207" s="150">
        <f>IF(N207="základní",J207,0)</f>
        <v>0</v>
      </c>
      <c r="BF207" s="150">
        <f>IF(N207="snížená",J207,0)</f>
        <v>0</v>
      </c>
      <c r="BG207" s="150">
        <f>IF(N207="zákl. přenesená",J207,0)</f>
        <v>0</v>
      </c>
      <c r="BH207" s="150">
        <f>IF(N207="sníž. přenesená",J207,0)</f>
        <v>0</v>
      </c>
      <c r="BI207" s="150">
        <f>IF(N207="nulová",J207,0)</f>
        <v>0</v>
      </c>
      <c r="BJ207" s="16" t="s">
        <v>79</v>
      </c>
      <c r="BK207" s="150">
        <f>ROUND(I207*H207,2)</f>
        <v>0</v>
      </c>
      <c r="BL207" s="16" t="s">
        <v>201</v>
      </c>
      <c r="BM207" s="149" t="s">
        <v>1359</v>
      </c>
    </row>
    <row r="208" spans="2:65" s="1" customFormat="1" ht="24.2" customHeight="1">
      <c r="B208" s="136"/>
      <c r="C208" s="172" t="s">
        <v>353</v>
      </c>
      <c r="D208" s="172" t="s">
        <v>229</v>
      </c>
      <c r="E208" s="173" t="s">
        <v>1360</v>
      </c>
      <c r="F208" s="174" t="s">
        <v>1361</v>
      </c>
      <c r="G208" s="175" t="s">
        <v>496</v>
      </c>
      <c r="H208" s="176">
        <v>1</v>
      </c>
      <c r="I208" s="177"/>
      <c r="J208" s="178">
        <f>ROUND(I208*H208,2)</f>
        <v>0</v>
      </c>
      <c r="K208" s="179"/>
      <c r="L208" s="180"/>
      <c r="M208" s="181" t="s">
        <v>1</v>
      </c>
      <c r="N208" s="182" t="s">
        <v>37</v>
      </c>
      <c r="P208" s="147">
        <f>O208*H208</f>
        <v>0</v>
      </c>
      <c r="Q208" s="147">
        <v>0.004</v>
      </c>
      <c r="R208" s="147">
        <f>Q208*H208</f>
        <v>0.004</v>
      </c>
      <c r="S208" s="147">
        <v>0</v>
      </c>
      <c r="T208" s="148">
        <f>S208*H208</f>
        <v>0</v>
      </c>
      <c r="AR208" s="149" t="s">
        <v>233</v>
      </c>
      <c r="AT208" s="149" t="s">
        <v>229</v>
      </c>
      <c r="AU208" s="149" t="s">
        <v>81</v>
      </c>
      <c r="AY208" s="16" t="s">
        <v>195</v>
      </c>
      <c r="BE208" s="150">
        <f>IF(N208="základní",J208,0)</f>
        <v>0</v>
      </c>
      <c r="BF208" s="150">
        <f>IF(N208="snížená",J208,0)</f>
        <v>0</v>
      </c>
      <c r="BG208" s="150">
        <f>IF(N208="zákl. přenesená",J208,0)</f>
        <v>0</v>
      </c>
      <c r="BH208" s="150">
        <f>IF(N208="sníž. přenesená",J208,0)</f>
        <v>0</v>
      </c>
      <c r="BI208" s="150">
        <f>IF(N208="nulová",J208,0)</f>
        <v>0</v>
      </c>
      <c r="BJ208" s="16" t="s">
        <v>79</v>
      </c>
      <c r="BK208" s="150">
        <f>ROUND(I208*H208,2)</f>
        <v>0</v>
      </c>
      <c r="BL208" s="16" t="s">
        <v>201</v>
      </c>
      <c r="BM208" s="149" t="s">
        <v>1362</v>
      </c>
    </row>
    <row r="209" spans="2:65" s="1" customFormat="1" ht="24.2" customHeight="1">
      <c r="B209" s="136"/>
      <c r="C209" s="137" t="s">
        <v>358</v>
      </c>
      <c r="D209" s="137" t="s">
        <v>197</v>
      </c>
      <c r="E209" s="138" t="s">
        <v>1363</v>
      </c>
      <c r="F209" s="139" t="s">
        <v>1364</v>
      </c>
      <c r="G209" s="140" t="s">
        <v>496</v>
      </c>
      <c r="H209" s="141">
        <v>3</v>
      </c>
      <c r="I209" s="142"/>
      <c r="J209" s="143">
        <f>ROUND(I209*H209,2)</f>
        <v>0</v>
      </c>
      <c r="K209" s="144"/>
      <c r="L209" s="31"/>
      <c r="M209" s="145" t="s">
        <v>1</v>
      </c>
      <c r="N209" s="146" t="s">
        <v>37</v>
      </c>
      <c r="P209" s="147">
        <f>O209*H209</f>
        <v>0</v>
      </c>
      <c r="Q209" s="147">
        <v>0.02854</v>
      </c>
      <c r="R209" s="147">
        <f>Q209*H209</f>
        <v>0.08562</v>
      </c>
      <c r="S209" s="147">
        <v>0</v>
      </c>
      <c r="T209" s="148">
        <f>S209*H209</f>
        <v>0</v>
      </c>
      <c r="AR209" s="149" t="s">
        <v>201</v>
      </c>
      <c r="AT209" s="149" t="s">
        <v>197</v>
      </c>
      <c r="AU209" s="149" t="s">
        <v>81</v>
      </c>
      <c r="AY209" s="16" t="s">
        <v>195</v>
      </c>
      <c r="BE209" s="150">
        <f>IF(N209="základní",J209,0)</f>
        <v>0</v>
      </c>
      <c r="BF209" s="150">
        <f>IF(N209="snížená",J209,0)</f>
        <v>0</v>
      </c>
      <c r="BG209" s="150">
        <f>IF(N209="zákl. přenesená",J209,0)</f>
        <v>0</v>
      </c>
      <c r="BH209" s="150">
        <f>IF(N209="sníž. přenesená",J209,0)</f>
        <v>0</v>
      </c>
      <c r="BI209" s="150">
        <f>IF(N209="nulová",J209,0)</f>
        <v>0</v>
      </c>
      <c r="BJ209" s="16" t="s">
        <v>79</v>
      </c>
      <c r="BK209" s="150">
        <f>ROUND(I209*H209,2)</f>
        <v>0</v>
      </c>
      <c r="BL209" s="16" t="s">
        <v>201</v>
      </c>
      <c r="BM209" s="149" t="s">
        <v>1365</v>
      </c>
    </row>
    <row r="210" spans="2:51" s="14" customFormat="1" ht="12">
      <c r="B210" s="166"/>
      <c r="D210" s="152" t="s">
        <v>203</v>
      </c>
      <c r="E210" s="167" t="s">
        <v>1</v>
      </c>
      <c r="F210" s="168" t="s">
        <v>362</v>
      </c>
      <c r="H210" s="167" t="s">
        <v>1</v>
      </c>
      <c r="I210" s="169"/>
      <c r="L210" s="166"/>
      <c r="M210" s="170"/>
      <c r="T210" s="171"/>
      <c r="AT210" s="167" t="s">
        <v>203</v>
      </c>
      <c r="AU210" s="167" t="s">
        <v>81</v>
      </c>
      <c r="AV210" s="14" t="s">
        <v>79</v>
      </c>
      <c r="AW210" s="14" t="s">
        <v>29</v>
      </c>
      <c r="AX210" s="14" t="s">
        <v>72</v>
      </c>
      <c r="AY210" s="167" t="s">
        <v>195</v>
      </c>
    </row>
    <row r="211" spans="2:51" s="12" customFormat="1" ht="12">
      <c r="B211" s="151"/>
      <c r="D211" s="152" t="s">
        <v>203</v>
      </c>
      <c r="E211" s="153" t="s">
        <v>1</v>
      </c>
      <c r="F211" s="154" t="s">
        <v>1366</v>
      </c>
      <c r="H211" s="155">
        <v>2</v>
      </c>
      <c r="I211" s="156"/>
      <c r="L211" s="151"/>
      <c r="M211" s="157"/>
      <c r="T211" s="158"/>
      <c r="AT211" s="153" t="s">
        <v>203</v>
      </c>
      <c r="AU211" s="153" t="s">
        <v>81</v>
      </c>
      <c r="AV211" s="12" t="s">
        <v>81</v>
      </c>
      <c r="AW211" s="12" t="s">
        <v>29</v>
      </c>
      <c r="AX211" s="12" t="s">
        <v>72</v>
      </c>
      <c r="AY211" s="153" t="s">
        <v>195</v>
      </c>
    </row>
    <row r="212" spans="2:51" s="12" customFormat="1" ht="12">
      <c r="B212" s="151"/>
      <c r="D212" s="152" t="s">
        <v>203</v>
      </c>
      <c r="E212" s="153" t="s">
        <v>1</v>
      </c>
      <c r="F212" s="154" t="s">
        <v>1356</v>
      </c>
      <c r="H212" s="155">
        <v>1</v>
      </c>
      <c r="I212" s="156"/>
      <c r="L212" s="151"/>
      <c r="M212" s="157"/>
      <c r="T212" s="158"/>
      <c r="AT212" s="153" t="s">
        <v>203</v>
      </c>
      <c r="AU212" s="153" t="s">
        <v>81</v>
      </c>
      <c r="AV212" s="12" t="s">
        <v>81</v>
      </c>
      <c r="AW212" s="12" t="s">
        <v>29</v>
      </c>
      <c r="AX212" s="12" t="s">
        <v>72</v>
      </c>
      <c r="AY212" s="153" t="s">
        <v>195</v>
      </c>
    </row>
    <row r="213" spans="2:51" s="13" customFormat="1" ht="12">
      <c r="B213" s="159"/>
      <c r="D213" s="152" t="s">
        <v>203</v>
      </c>
      <c r="E213" s="160" t="s">
        <v>1</v>
      </c>
      <c r="F213" s="161" t="s">
        <v>205</v>
      </c>
      <c r="H213" s="162">
        <v>3</v>
      </c>
      <c r="I213" s="163"/>
      <c r="L213" s="159"/>
      <c r="M213" s="164"/>
      <c r="T213" s="165"/>
      <c r="AT213" s="160" t="s">
        <v>203</v>
      </c>
      <c r="AU213" s="160" t="s">
        <v>81</v>
      </c>
      <c r="AV213" s="13" t="s">
        <v>201</v>
      </c>
      <c r="AW213" s="13" t="s">
        <v>29</v>
      </c>
      <c r="AX213" s="13" t="s">
        <v>79</v>
      </c>
      <c r="AY213" s="160" t="s">
        <v>195</v>
      </c>
    </row>
    <row r="214" spans="2:65" s="1" customFormat="1" ht="16.5" customHeight="1">
      <c r="B214" s="136"/>
      <c r="C214" s="172" t="s">
        <v>364</v>
      </c>
      <c r="D214" s="172" t="s">
        <v>229</v>
      </c>
      <c r="E214" s="173" t="s">
        <v>1367</v>
      </c>
      <c r="F214" s="174" t="s">
        <v>1368</v>
      </c>
      <c r="G214" s="175" t="s">
        <v>496</v>
      </c>
      <c r="H214" s="176">
        <v>2</v>
      </c>
      <c r="I214" s="177"/>
      <c r="J214" s="178">
        <f>ROUND(I214*H214,2)</f>
        <v>0</v>
      </c>
      <c r="K214" s="179"/>
      <c r="L214" s="180"/>
      <c r="M214" s="181" t="s">
        <v>1</v>
      </c>
      <c r="N214" s="182" t="s">
        <v>37</v>
      </c>
      <c r="P214" s="147">
        <f>O214*H214</f>
        <v>0</v>
      </c>
      <c r="Q214" s="147">
        <v>2.566</v>
      </c>
      <c r="R214" s="147">
        <f>Q214*H214</f>
        <v>5.132</v>
      </c>
      <c r="S214" s="147">
        <v>0</v>
      </c>
      <c r="T214" s="148">
        <f>S214*H214</f>
        <v>0</v>
      </c>
      <c r="AR214" s="149" t="s">
        <v>233</v>
      </c>
      <c r="AT214" s="149" t="s">
        <v>229</v>
      </c>
      <c r="AU214" s="149" t="s">
        <v>81</v>
      </c>
      <c r="AY214" s="16" t="s">
        <v>195</v>
      </c>
      <c r="BE214" s="150">
        <f>IF(N214="základní",J214,0)</f>
        <v>0</v>
      </c>
      <c r="BF214" s="150">
        <f>IF(N214="snížená",J214,0)</f>
        <v>0</v>
      </c>
      <c r="BG214" s="150">
        <f>IF(N214="zákl. přenesená",J214,0)</f>
        <v>0</v>
      </c>
      <c r="BH214" s="150">
        <f>IF(N214="sníž. přenesená",J214,0)</f>
        <v>0</v>
      </c>
      <c r="BI214" s="150">
        <f>IF(N214="nulová",J214,0)</f>
        <v>0</v>
      </c>
      <c r="BJ214" s="16" t="s">
        <v>79</v>
      </c>
      <c r="BK214" s="150">
        <f>ROUND(I214*H214,2)</f>
        <v>0</v>
      </c>
      <c r="BL214" s="16" t="s">
        <v>201</v>
      </c>
      <c r="BM214" s="149" t="s">
        <v>1369</v>
      </c>
    </row>
    <row r="215" spans="2:65" s="1" customFormat="1" ht="16.5" customHeight="1">
      <c r="B215" s="136"/>
      <c r="C215" s="172" t="s">
        <v>368</v>
      </c>
      <c r="D215" s="172" t="s">
        <v>229</v>
      </c>
      <c r="E215" s="173" t="s">
        <v>1370</v>
      </c>
      <c r="F215" s="174" t="s">
        <v>1371</v>
      </c>
      <c r="G215" s="175" t="s">
        <v>496</v>
      </c>
      <c r="H215" s="176">
        <v>1</v>
      </c>
      <c r="I215" s="177"/>
      <c r="J215" s="178">
        <f>ROUND(I215*H215,2)</f>
        <v>0</v>
      </c>
      <c r="K215" s="179"/>
      <c r="L215" s="180"/>
      <c r="M215" s="181" t="s">
        <v>1</v>
      </c>
      <c r="N215" s="182" t="s">
        <v>37</v>
      </c>
      <c r="P215" s="147">
        <f>O215*H215</f>
        <v>0</v>
      </c>
      <c r="Q215" s="147">
        <v>2.566</v>
      </c>
      <c r="R215" s="147">
        <f>Q215*H215</f>
        <v>2.566</v>
      </c>
      <c r="S215" s="147">
        <v>0</v>
      </c>
      <c r="T215" s="148">
        <f>S215*H215</f>
        <v>0</v>
      </c>
      <c r="AR215" s="149" t="s">
        <v>233</v>
      </c>
      <c r="AT215" s="149" t="s">
        <v>229</v>
      </c>
      <c r="AU215" s="149" t="s">
        <v>81</v>
      </c>
      <c r="AY215" s="16" t="s">
        <v>195</v>
      </c>
      <c r="BE215" s="150">
        <f>IF(N215="základní",J215,0)</f>
        <v>0</v>
      </c>
      <c r="BF215" s="150">
        <f>IF(N215="snížená",J215,0)</f>
        <v>0</v>
      </c>
      <c r="BG215" s="150">
        <f>IF(N215="zákl. přenesená",J215,0)</f>
        <v>0</v>
      </c>
      <c r="BH215" s="150">
        <f>IF(N215="sníž. přenesená",J215,0)</f>
        <v>0</v>
      </c>
      <c r="BI215" s="150">
        <f>IF(N215="nulová",J215,0)</f>
        <v>0</v>
      </c>
      <c r="BJ215" s="16" t="s">
        <v>79</v>
      </c>
      <c r="BK215" s="150">
        <f>ROUND(I215*H215,2)</f>
        <v>0</v>
      </c>
      <c r="BL215" s="16" t="s">
        <v>201</v>
      </c>
      <c r="BM215" s="149" t="s">
        <v>1372</v>
      </c>
    </row>
    <row r="216" spans="2:65" s="1" customFormat="1" ht="24.2" customHeight="1">
      <c r="B216" s="136"/>
      <c r="C216" s="137" t="s">
        <v>373</v>
      </c>
      <c r="D216" s="137" t="s">
        <v>197</v>
      </c>
      <c r="E216" s="138" t="s">
        <v>1373</v>
      </c>
      <c r="F216" s="139" t="s">
        <v>1374</v>
      </c>
      <c r="G216" s="140" t="s">
        <v>496</v>
      </c>
      <c r="H216" s="141">
        <v>3</v>
      </c>
      <c r="I216" s="142"/>
      <c r="J216" s="143">
        <f>ROUND(I216*H216,2)</f>
        <v>0</v>
      </c>
      <c r="K216" s="144"/>
      <c r="L216" s="31"/>
      <c r="M216" s="145" t="s">
        <v>1</v>
      </c>
      <c r="N216" s="146" t="s">
        <v>37</v>
      </c>
      <c r="P216" s="147">
        <f>O216*H216</f>
        <v>0</v>
      </c>
      <c r="Q216" s="147">
        <v>0.03927</v>
      </c>
      <c r="R216" s="147">
        <f>Q216*H216</f>
        <v>0.11781</v>
      </c>
      <c r="S216" s="147">
        <v>0</v>
      </c>
      <c r="T216" s="148">
        <f>S216*H216</f>
        <v>0</v>
      </c>
      <c r="AR216" s="149" t="s">
        <v>201</v>
      </c>
      <c r="AT216" s="149" t="s">
        <v>197</v>
      </c>
      <c r="AU216" s="149" t="s">
        <v>81</v>
      </c>
      <c r="AY216" s="16" t="s">
        <v>195</v>
      </c>
      <c r="BE216" s="150">
        <f>IF(N216="základní",J216,0)</f>
        <v>0</v>
      </c>
      <c r="BF216" s="150">
        <f>IF(N216="snížená",J216,0)</f>
        <v>0</v>
      </c>
      <c r="BG216" s="150">
        <f>IF(N216="zákl. přenesená",J216,0)</f>
        <v>0</v>
      </c>
      <c r="BH216" s="150">
        <f>IF(N216="sníž. přenesená",J216,0)</f>
        <v>0</v>
      </c>
      <c r="BI216" s="150">
        <f>IF(N216="nulová",J216,0)</f>
        <v>0</v>
      </c>
      <c r="BJ216" s="16" t="s">
        <v>79</v>
      </c>
      <c r="BK216" s="150">
        <f>ROUND(I216*H216,2)</f>
        <v>0</v>
      </c>
      <c r="BL216" s="16" t="s">
        <v>201</v>
      </c>
      <c r="BM216" s="149" t="s">
        <v>1375</v>
      </c>
    </row>
    <row r="217" spans="2:51" s="14" customFormat="1" ht="12">
      <c r="B217" s="166"/>
      <c r="D217" s="152" t="s">
        <v>203</v>
      </c>
      <c r="E217" s="167" t="s">
        <v>1</v>
      </c>
      <c r="F217" s="168" t="s">
        <v>362</v>
      </c>
      <c r="H217" s="167" t="s">
        <v>1</v>
      </c>
      <c r="I217" s="169"/>
      <c r="L217" s="166"/>
      <c r="M217" s="170"/>
      <c r="T217" s="171"/>
      <c r="AT217" s="167" t="s">
        <v>203</v>
      </c>
      <c r="AU217" s="167" t="s">
        <v>81</v>
      </c>
      <c r="AV217" s="14" t="s">
        <v>79</v>
      </c>
      <c r="AW217" s="14" t="s">
        <v>29</v>
      </c>
      <c r="AX217" s="14" t="s">
        <v>72</v>
      </c>
      <c r="AY217" s="167" t="s">
        <v>195</v>
      </c>
    </row>
    <row r="218" spans="2:51" s="12" customFormat="1" ht="12">
      <c r="B218" s="151"/>
      <c r="D218" s="152" t="s">
        <v>203</v>
      </c>
      <c r="E218" s="153" t="s">
        <v>1</v>
      </c>
      <c r="F218" s="154" t="s">
        <v>1366</v>
      </c>
      <c r="H218" s="155">
        <v>2</v>
      </c>
      <c r="I218" s="156"/>
      <c r="L218" s="151"/>
      <c r="M218" s="157"/>
      <c r="T218" s="158"/>
      <c r="AT218" s="153" t="s">
        <v>203</v>
      </c>
      <c r="AU218" s="153" t="s">
        <v>81</v>
      </c>
      <c r="AV218" s="12" t="s">
        <v>81</v>
      </c>
      <c r="AW218" s="12" t="s">
        <v>29</v>
      </c>
      <c r="AX218" s="12" t="s">
        <v>72</v>
      </c>
      <c r="AY218" s="153" t="s">
        <v>195</v>
      </c>
    </row>
    <row r="219" spans="2:51" s="12" customFormat="1" ht="12">
      <c r="B219" s="151"/>
      <c r="D219" s="152" t="s">
        <v>203</v>
      </c>
      <c r="E219" s="153" t="s">
        <v>1</v>
      </c>
      <c r="F219" s="154" t="s">
        <v>1356</v>
      </c>
      <c r="H219" s="155">
        <v>1</v>
      </c>
      <c r="I219" s="156"/>
      <c r="L219" s="151"/>
      <c r="M219" s="157"/>
      <c r="T219" s="158"/>
      <c r="AT219" s="153" t="s">
        <v>203</v>
      </c>
      <c r="AU219" s="153" t="s">
        <v>81</v>
      </c>
      <c r="AV219" s="12" t="s">
        <v>81</v>
      </c>
      <c r="AW219" s="12" t="s">
        <v>29</v>
      </c>
      <c r="AX219" s="12" t="s">
        <v>72</v>
      </c>
      <c r="AY219" s="153" t="s">
        <v>195</v>
      </c>
    </row>
    <row r="220" spans="2:51" s="13" customFormat="1" ht="12">
      <c r="B220" s="159"/>
      <c r="D220" s="152" t="s">
        <v>203</v>
      </c>
      <c r="E220" s="160" t="s">
        <v>1</v>
      </c>
      <c r="F220" s="161" t="s">
        <v>205</v>
      </c>
      <c r="H220" s="162">
        <v>3</v>
      </c>
      <c r="I220" s="163"/>
      <c r="L220" s="159"/>
      <c r="M220" s="164"/>
      <c r="T220" s="165"/>
      <c r="AT220" s="160" t="s">
        <v>203</v>
      </c>
      <c r="AU220" s="160" t="s">
        <v>81</v>
      </c>
      <c r="AV220" s="13" t="s">
        <v>201</v>
      </c>
      <c r="AW220" s="13" t="s">
        <v>29</v>
      </c>
      <c r="AX220" s="13" t="s">
        <v>79</v>
      </c>
      <c r="AY220" s="160" t="s">
        <v>195</v>
      </c>
    </row>
    <row r="221" spans="2:65" s="1" customFormat="1" ht="24.2" customHeight="1">
      <c r="B221" s="136"/>
      <c r="C221" s="172" t="s">
        <v>378</v>
      </c>
      <c r="D221" s="172" t="s">
        <v>229</v>
      </c>
      <c r="E221" s="173" t="s">
        <v>1376</v>
      </c>
      <c r="F221" s="174" t="s">
        <v>1377</v>
      </c>
      <c r="G221" s="175" t="s">
        <v>496</v>
      </c>
      <c r="H221" s="176">
        <v>2</v>
      </c>
      <c r="I221" s="177"/>
      <c r="J221" s="178">
        <f>ROUND(I221*H221,2)</f>
        <v>0</v>
      </c>
      <c r="K221" s="179"/>
      <c r="L221" s="180"/>
      <c r="M221" s="181" t="s">
        <v>1</v>
      </c>
      <c r="N221" s="182" t="s">
        <v>37</v>
      </c>
      <c r="P221" s="147">
        <f>O221*H221</f>
        <v>0</v>
      </c>
      <c r="Q221" s="147">
        <v>0.521</v>
      </c>
      <c r="R221" s="147">
        <f>Q221*H221</f>
        <v>1.042</v>
      </c>
      <c r="S221" s="147">
        <v>0</v>
      </c>
      <c r="T221" s="148">
        <f>S221*H221</f>
        <v>0</v>
      </c>
      <c r="AR221" s="149" t="s">
        <v>233</v>
      </c>
      <c r="AT221" s="149" t="s">
        <v>229</v>
      </c>
      <c r="AU221" s="149" t="s">
        <v>81</v>
      </c>
      <c r="AY221" s="16" t="s">
        <v>195</v>
      </c>
      <c r="BE221" s="150">
        <f>IF(N221="základní",J221,0)</f>
        <v>0</v>
      </c>
      <c r="BF221" s="150">
        <f>IF(N221="snížená",J221,0)</f>
        <v>0</v>
      </c>
      <c r="BG221" s="150">
        <f>IF(N221="zákl. přenesená",J221,0)</f>
        <v>0</v>
      </c>
      <c r="BH221" s="150">
        <f>IF(N221="sníž. přenesená",J221,0)</f>
        <v>0</v>
      </c>
      <c r="BI221" s="150">
        <f>IF(N221="nulová",J221,0)</f>
        <v>0</v>
      </c>
      <c r="BJ221" s="16" t="s">
        <v>79</v>
      </c>
      <c r="BK221" s="150">
        <f>ROUND(I221*H221,2)</f>
        <v>0</v>
      </c>
      <c r="BL221" s="16" t="s">
        <v>201</v>
      </c>
      <c r="BM221" s="149" t="s">
        <v>1378</v>
      </c>
    </row>
    <row r="222" spans="2:65" s="1" customFormat="1" ht="24.2" customHeight="1">
      <c r="B222" s="136"/>
      <c r="C222" s="172" t="s">
        <v>384</v>
      </c>
      <c r="D222" s="172" t="s">
        <v>229</v>
      </c>
      <c r="E222" s="173" t="s">
        <v>1379</v>
      </c>
      <c r="F222" s="174" t="s">
        <v>1380</v>
      </c>
      <c r="G222" s="175" t="s">
        <v>496</v>
      </c>
      <c r="H222" s="176">
        <v>1</v>
      </c>
      <c r="I222" s="177"/>
      <c r="J222" s="178">
        <f>ROUND(I222*H222,2)</f>
        <v>0</v>
      </c>
      <c r="K222" s="179"/>
      <c r="L222" s="180"/>
      <c r="M222" s="181" t="s">
        <v>1</v>
      </c>
      <c r="N222" s="182" t="s">
        <v>37</v>
      </c>
      <c r="P222" s="147">
        <f>O222*H222</f>
        <v>0</v>
      </c>
      <c r="Q222" s="147">
        <v>1.09</v>
      </c>
      <c r="R222" s="147">
        <f>Q222*H222</f>
        <v>1.09</v>
      </c>
      <c r="S222" s="147">
        <v>0</v>
      </c>
      <c r="T222" s="148">
        <f>S222*H222</f>
        <v>0</v>
      </c>
      <c r="AR222" s="149" t="s">
        <v>233</v>
      </c>
      <c r="AT222" s="149" t="s">
        <v>229</v>
      </c>
      <c r="AU222" s="149" t="s">
        <v>81</v>
      </c>
      <c r="AY222" s="16" t="s">
        <v>195</v>
      </c>
      <c r="BE222" s="150">
        <f>IF(N222="základní",J222,0)</f>
        <v>0</v>
      </c>
      <c r="BF222" s="150">
        <f>IF(N222="snížená",J222,0)</f>
        <v>0</v>
      </c>
      <c r="BG222" s="150">
        <f>IF(N222="zákl. přenesená",J222,0)</f>
        <v>0</v>
      </c>
      <c r="BH222" s="150">
        <f>IF(N222="sníž. přenesená",J222,0)</f>
        <v>0</v>
      </c>
      <c r="BI222" s="150">
        <f>IF(N222="nulová",J222,0)</f>
        <v>0</v>
      </c>
      <c r="BJ222" s="16" t="s">
        <v>79</v>
      </c>
      <c r="BK222" s="150">
        <f>ROUND(I222*H222,2)</f>
        <v>0</v>
      </c>
      <c r="BL222" s="16" t="s">
        <v>201</v>
      </c>
      <c r="BM222" s="149" t="s">
        <v>1381</v>
      </c>
    </row>
    <row r="223" spans="2:65" s="1" customFormat="1" ht="24.2" customHeight="1">
      <c r="B223" s="136"/>
      <c r="C223" s="137" t="s">
        <v>390</v>
      </c>
      <c r="D223" s="137" t="s">
        <v>197</v>
      </c>
      <c r="E223" s="138" t="s">
        <v>1382</v>
      </c>
      <c r="F223" s="139" t="s">
        <v>1383</v>
      </c>
      <c r="G223" s="140" t="s">
        <v>496</v>
      </c>
      <c r="H223" s="141">
        <v>3</v>
      </c>
      <c r="I223" s="142"/>
      <c r="J223" s="143">
        <f>ROUND(I223*H223,2)</f>
        <v>0</v>
      </c>
      <c r="K223" s="144"/>
      <c r="L223" s="31"/>
      <c r="M223" s="145" t="s">
        <v>1</v>
      </c>
      <c r="N223" s="146" t="s">
        <v>37</v>
      </c>
      <c r="P223" s="147">
        <f>O223*H223</f>
        <v>0</v>
      </c>
      <c r="Q223" s="147">
        <v>0.21734</v>
      </c>
      <c r="R223" s="147">
        <f>Q223*H223</f>
        <v>0.65202</v>
      </c>
      <c r="S223" s="147">
        <v>0</v>
      </c>
      <c r="T223" s="148">
        <f>S223*H223</f>
        <v>0</v>
      </c>
      <c r="AR223" s="149" t="s">
        <v>201</v>
      </c>
      <c r="AT223" s="149" t="s">
        <v>197</v>
      </c>
      <c r="AU223" s="149" t="s">
        <v>81</v>
      </c>
      <c r="AY223" s="16" t="s">
        <v>195</v>
      </c>
      <c r="BE223" s="150">
        <f>IF(N223="základní",J223,0)</f>
        <v>0</v>
      </c>
      <c r="BF223" s="150">
        <f>IF(N223="snížená",J223,0)</f>
        <v>0</v>
      </c>
      <c r="BG223" s="150">
        <f>IF(N223="zákl. přenesená",J223,0)</f>
        <v>0</v>
      </c>
      <c r="BH223" s="150">
        <f>IF(N223="sníž. přenesená",J223,0)</f>
        <v>0</v>
      </c>
      <c r="BI223" s="150">
        <f>IF(N223="nulová",J223,0)</f>
        <v>0</v>
      </c>
      <c r="BJ223" s="16" t="s">
        <v>79</v>
      </c>
      <c r="BK223" s="150">
        <f>ROUND(I223*H223,2)</f>
        <v>0</v>
      </c>
      <c r="BL223" s="16" t="s">
        <v>201</v>
      </c>
      <c r="BM223" s="149" t="s">
        <v>1384</v>
      </c>
    </row>
    <row r="224" spans="2:51" s="14" customFormat="1" ht="12">
      <c r="B224" s="166"/>
      <c r="D224" s="152" t="s">
        <v>203</v>
      </c>
      <c r="E224" s="167" t="s">
        <v>1</v>
      </c>
      <c r="F224" s="168" t="s">
        <v>362</v>
      </c>
      <c r="H224" s="167" t="s">
        <v>1</v>
      </c>
      <c r="I224" s="169"/>
      <c r="L224" s="166"/>
      <c r="M224" s="170"/>
      <c r="T224" s="171"/>
      <c r="AT224" s="167" t="s">
        <v>203</v>
      </c>
      <c r="AU224" s="167" t="s">
        <v>81</v>
      </c>
      <c r="AV224" s="14" t="s">
        <v>79</v>
      </c>
      <c r="AW224" s="14" t="s">
        <v>29</v>
      </c>
      <c r="AX224" s="14" t="s">
        <v>72</v>
      </c>
      <c r="AY224" s="167" t="s">
        <v>195</v>
      </c>
    </row>
    <row r="225" spans="2:51" s="12" customFormat="1" ht="12">
      <c r="B225" s="151"/>
      <c r="D225" s="152" t="s">
        <v>203</v>
      </c>
      <c r="E225" s="153" t="s">
        <v>1</v>
      </c>
      <c r="F225" s="154" t="s">
        <v>1366</v>
      </c>
      <c r="H225" s="155">
        <v>2</v>
      </c>
      <c r="I225" s="156"/>
      <c r="L225" s="151"/>
      <c r="M225" s="157"/>
      <c r="T225" s="158"/>
      <c r="AT225" s="153" t="s">
        <v>203</v>
      </c>
      <c r="AU225" s="153" t="s">
        <v>81</v>
      </c>
      <c r="AV225" s="12" t="s">
        <v>81</v>
      </c>
      <c r="AW225" s="12" t="s">
        <v>29</v>
      </c>
      <c r="AX225" s="12" t="s">
        <v>72</v>
      </c>
      <c r="AY225" s="153" t="s">
        <v>195</v>
      </c>
    </row>
    <row r="226" spans="2:51" s="12" customFormat="1" ht="12">
      <c r="B226" s="151"/>
      <c r="D226" s="152" t="s">
        <v>203</v>
      </c>
      <c r="E226" s="153" t="s">
        <v>1</v>
      </c>
      <c r="F226" s="154" t="s">
        <v>1356</v>
      </c>
      <c r="H226" s="155">
        <v>1</v>
      </c>
      <c r="I226" s="156"/>
      <c r="L226" s="151"/>
      <c r="M226" s="157"/>
      <c r="T226" s="158"/>
      <c r="AT226" s="153" t="s">
        <v>203</v>
      </c>
      <c r="AU226" s="153" t="s">
        <v>81</v>
      </c>
      <c r="AV226" s="12" t="s">
        <v>81</v>
      </c>
      <c r="AW226" s="12" t="s">
        <v>29</v>
      </c>
      <c r="AX226" s="12" t="s">
        <v>72</v>
      </c>
      <c r="AY226" s="153" t="s">
        <v>195</v>
      </c>
    </row>
    <row r="227" spans="2:51" s="13" customFormat="1" ht="12">
      <c r="B227" s="159"/>
      <c r="D227" s="152" t="s">
        <v>203</v>
      </c>
      <c r="E227" s="160" t="s">
        <v>1</v>
      </c>
      <c r="F227" s="161" t="s">
        <v>205</v>
      </c>
      <c r="H227" s="162">
        <v>3</v>
      </c>
      <c r="I227" s="163"/>
      <c r="L227" s="159"/>
      <c r="M227" s="164"/>
      <c r="T227" s="165"/>
      <c r="AT227" s="160" t="s">
        <v>203</v>
      </c>
      <c r="AU227" s="160" t="s">
        <v>81</v>
      </c>
      <c r="AV227" s="13" t="s">
        <v>201</v>
      </c>
      <c r="AW227" s="13" t="s">
        <v>29</v>
      </c>
      <c r="AX227" s="13" t="s">
        <v>79</v>
      </c>
      <c r="AY227" s="160" t="s">
        <v>195</v>
      </c>
    </row>
    <row r="228" spans="2:65" s="1" customFormat="1" ht="24.2" customHeight="1">
      <c r="B228" s="136"/>
      <c r="C228" s="172" t="s">
        <v>395</v>
      </c>
      <c r="D228" s="172" t="s">
        <v>229</v>
      </c>
      <c r="E228" s="173" t="s">
        <v>1385</v>
      </c>
      <c r="F228" s="174" t="s">
        <v>1386</v>
      </c>
      <c r="G228" s="175" t="s">
        <v>496</v>
      </c>
      <c r="H228" s="176">
        <v>1</v>
      </c>
      <c r="I228" s="177"/>
      <c r="J228" s="178">
        <f>ROUND(I228*H228,2)</f>
        <v>0</v>
      </c>
      <c r="K228" s="179"/>
      <c r="L228" s="180"/>
      <c r="M228" s="181" t="s">
        <v>1</v>
      </c>
      <c r="N228" s="182" t="s">
        <v>37</v>
      </c>
      <c r="P228" s="147">
        <f>O228*H228</f>
        <v>0</v>
      </c>
      <c r="Q228" s="147">
        <v>0.162</v>
      </c>
      <c r="R228" s="147">
        <f>Q228*H228</f>
        <v>0.162</v>
      </c>
      <c r="S228" s="147">
        <v>0</v>
      </c>
      <c r="T228" s="148">
        <f>S228*H228</f>
        <v>0</v>
      </c>
      <c r="AR228" s="149" t="s">
        <v>233</v>
      </c>
      <c r="AT228" s="149" t="s">
        <v>229</v>
      </c>
      <c r="AU228" s="149" t="s">
        <v>81</v>
      </c>
      <c r="AY228" s="16" t="s">
        <v>195</v>
      </c>
      <c r="BE228" s="150">
        <f>IF(N228="základní",J228,0)</f>
        <v>0</v>
      </c>
      <c r="BF228" s="150">
        <f>IF(N228="snížená",J228,0)</f>
        <v>0</v>
      </c>
      <c r="BG228" s="150">
        <f>IF(N228="zákl. přenesená",J228,0)</f>
        <v>0</v>
      </c>
      <c r="BH228" s="150">
        <f>IF(N228="sníž. přenesená",J228,0)</f>
        <v>0</v>
      </c>
      <c r="BI228" s="150">
        <f>IF(N228="nulová",J228,0)</f>
        <v>0</v>
      </c>
      <c r="BJ228" s="16" t="s">
        <v>79</v>
      </c>
      <c r="BK228" s="150">
        <f>ROUND(I228*H228,2)</f>
        <v>0</v>
      </c>
      <c r="BL228" s="16" t="s">
        <v>201</v>
      </c>
      <c r="BM228" s="149" t="s">
        <v>1387</v>
      </c>
    </row>
    <row r="229" spans="2:65" s="1" customFormat="1" ht="24.2" customHeight="1">
      <c r="B229" s="136"/>
      <c r="C229" s="172" t="s">
        <v>401</v>
      </c>
      <c r="D229" s="172" t="s">
        <v>229</v>
      </c>
      <c r="E229" s="173" t="s">
        <v>1388</v>
      </c>
      <c r="F229" s="174" t="s">
        <v>1389</v>
      </c>
      <c r="G229" s="175" t="s">
        <v>496</v>
      </c>
      <c r="H229" s="176">
        <v>2</v>
      </c>
      <c r="I229" s="177"/>
      <c r="J229" s="178">
        <f>ROUND(I229*H229,2)</f>
        <v>0</v>
      </c>
      <c r="K229" s="179"/>
      <c r="L229" s="180"/>
      <c r="M229" s="181" t="s">
        <v>1</v>
      </c>
      <c r="N229" s="182" t="s">
        <v>37</v>
      </c>
      <c r="P229" s="147">
        <f>O229*H229</f>
        <v>0</v>
      </c>
      <c r="Q229" s="147">
        <v>0.162</v>
      </c>
      <c r="R229" s="147">
        <f>Q229*H229</f>
        <v>0.324</v>
      </c>
      <c r="S229" s="147">
        <v>0</v>
      </c>
      <c r="T229" s="148">
        <f>S229*H229</f>
        <v>0</v>
      </c>
      <c r="AR229" s="149" t="s">
        <v>233</v>
      </c>
      <c r="AT229" s="149" t="s">
        <v>229</v>
      </c>
      <c r="AU229" s="149" t="s">
        <v>81</v>
      </c>
      <c r="AY229" s="16" t="s">
        <v>195</v>
      </c>
      <c r="BE229" s="150">
        <f>IF(N229="základní",J229,0)</f>
        <v>0</v>
      </c>
      <c r="BF229" s="150">
        <f>IF(N229="snížená",J229,0)</f>
        <v>0</v>
      </c>
      <c r="BG229" s="150">
        <f>IF(N229="zákl. přenesená",J229,0)</f>
        <v>0</v>
      </c>
      <c r="BH229" s="150">
        <f>IF(N229="sníž. přenesená",J229,0)</f>
        <v>0</v>
      </c>
      <c r="BI229" s="150">
        <f>IF(N229="nulová",J229,0)</f>
        <v>0</v>
      </c>
      <c r="BJ229" s="16" t="s">
        <v>79</v>
      </c>
      <c r="BK229" s="150">
        <f>ROUND(I229*H229,2)</f>
        <v>0</v>
      </c>
      <c r="BL229" s="16" t="s">
        <v>201</v>
      </c>
      <c r="BM229" s="149" t="s">
        <v>1390</v>
      </c>
    </row>
    <row r="230" spans="2:63" s="11" customFormat="1" ht="22.9" customHeight="1">
      <c r="B230" s="124"/>
      <c r="D230" s="125" t="s">
        <v>71</v>
      </c>
      <c r="E230" s="134" t="s">
        <v>570</v>
      </c>
      <c r="F230" s="134" t="s">
        <v>571</v>
      </c>
      <c r="I230" s="127"/>
      <c r="J230" s="135">
        <f>BK230</f>
        <v>0</v>
      </c>
      <c r="L230" s="124"/>
      <c r="M230" s="129"/>
      <c r="P230" s="130">
        <f>SUM(P231:P232)</f>
        <v>0</v>
      </c>
      <c r="R230" s="130">
        <f>SUM(R231:R232)</f>
        <v>0</v>
      </c>
      <c r="T230" s="131">
        <f>SUM(T231:T232)</f>
        <v>0</v>
      </c>
      <c r="AR230" s="125" t="s">
        <v>79</v>
      </c>
      <c r="AT230" s="132" t="s">
        <v>71</v>
      </c>
      <c r="AU230" s="132" t="s">
        <v>79</v>
      </c>
      <c r="AY230" s="125" t="s">
        <v>195</v>
      </c>
      <c r="BK230" s="133">
        <f>SUM(BK231:BK232)</f>
        <v>0</v>
      </c>
    </row>
    <row r="231" spans="2:65" s="1" customFormat="1" ht="24.2" customHeight="1">
      <c r="B231" s="136"/>
      <c r="C231" s="137" t="s">
        <v>406</v>
      </c>
      <c r="D231" s="137" t="s">
        <v>197</v>
      </c>
      <c r="E231" s="138" t="s">
        <v>1391</v>
      </c>
      <c r="F231" s="139" t="s">
        <v>1392</v>
      </c>
      <c r="G231" s="140" t="s">
        <v>232</v>
      </c>
      <c r="H231" s="141">
        <v>50.103</v>
      </c>
      <c r="I231" s="142"/>
      <c r="J231" s="143">
        <f>ROUND(I231*H231,2)</f>
        <v>0</v>
      </c>
      <c r="K231" s="144"/>
      <c r="L231" s="31"/>
      <c r="M231" s="145" t="s">
        <v>1</v>
      </c>
      <c r="N231" s="146" t="s">
        <v>37</v>
      </c>
      <c r="P231" s="147">
        <f>O231*H231</f>
        <v>0</v>
      </c>
      <c r="Q231" s="147">
        <v>0</v>
      </c>
      <c r="R231" s="147">
        <f>Q231*H231</f>
        <v>0</v>
      </c>
      <c r="S231" s="147">
        <v>0</v>
      </c>
      <c r="T231" s="148">
        <f>S231*H231</f>
        <v>0</v>
      </c>
      <c r="AR231" s="149" t="s">
        <v>201</v>
      </c>
      <c r="AT231" s="149" t="s">
        <v>197</v>
      </c>
      <c r="AU231" s="149" t="s">
        <v>81</v>
      </c>
      <c r="AY231" s="16" t="s">
        <v>195</v>
      </c>
      <c r="BE231" s="150">
        <f>IF(N231="základní",J231,0)</f>
        <v>0</v>
      </c>
      <c r="BF231" s="150">
        <f>IF(N231="snížená",J231,0)</f>
        <v>0</v>
      </c>
      <c r="BG231" s="150">
        <f>IF(N231="zákl. přenesená",J231,0)</f>
        <v>0</v>
      </c>
      <c r="BH231" s="150">
        <f>IF(N231="sníž. přenesená",J231,0)</f>
        <v>0</v>
      </c>
      <c r="BI231" s="150">
        <f>IF(N231="nulová",J231,0)</f>
        <v>0</v>
      </c>
      <c r="BJ231" s="16" t="s">
        <v>79</v>
      </c>
      <c r="BK231" s="150">
        <f>ROUND(I231*H231,2)</f>
        <v>0</v>
      </c>
      <c r="BL231" s="16" t="s">
        <v>201</v>
      </c>
      <c r="BM231" s="149" t="s">
        <v>1393</v>
      </c>
    </row>
    <row r="232" spans="2:65" s="1" customFormat="1" ht="33" customHeight="1">
      <c r="B232" s="136"/>
      <c r="C232" s="137" t="s">
        <v>412</v>
      </c>
      <c r="D232" s="137" t="s">
        <v>197</v>
      </c>
      <c r="E232" s="138" t="s">
        <v>1394</v>
      </c>
      <c r="F232" s="139" t="s">
        <v>1395</v>
      </c>
      <c r="G232" s="140" t="s">
        <v>232</v>
      </c>
      <c r="H232" s="141">
        <v>50.103</v>
      </c>
      <c r="I232" s="142"/>
      <c r="J232" s="143">
        <f>ROUND(I232*H232,2)</f>
        <v>0</v>
      </c>
      <c r="K232" s="144"/>
      <c r="L232" s="31"/>
      <c r="M232" s="187" t="s">
        <v>1</v>
      </c>
      <c r="N232" s="188" t="s">
        <v>37</v>
      </c>
      <c r="O232" s="189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AR232" s="149" t="s">
        <v>201</v>
      </c>
      <c r="AT232" s="149" t="s">
        <v>197</v>
      </c>
      <c r="AU232" s="149" t="s">
        <v>81</v>
      </c>
      <c r="AY232" s="16" t="s">
        <v>195</v>
      </c>
      <c r="BE232" s="150">
        <f>IF(N232="základní",J232,0)</f>
        <v>0</v>
      </c>
      <c r="BF232" s="150">
        <f>IF(N232="snížená",J232,0)</f>
        <v>0</v>
      </c>
      <c r="BG232" s="150">
        <f>IF(N232="zákl. přenesená",J232,0)</f>
        <v>0</v>
      </c>
      <c r="BH232" s="150">
        <f>IF(N232="sníž. přenesená",J232,0)</f>
        <v>0</v>
      </c>
      <c r="BI232" s="150">
        <f>IF(N232="nulová",J232,0)</f>
        <v>0</v>
      </c>
      <c r="BJ232" s="16" t="s">
        <v>79</v>
      </c>
      <c r="BK232" s="150">
        <f>ROUND(I232*H232,2)</f>
        <v>0</v>
      </c>
      <c r="BL232" s="16" t="s">
        <v>201</v>
      </c>
      <c r="BM232" s="149" t="s">
        <v>1396</v>
      </c>
    </row>
    <row r="233" spans="2:12" s="1" customFormat="1" ht="6.95" customHeight="1">
      <c r="B233" s="43"/>
      <c r="C233" s="44"/>
      <c r="D233" s="44"/>
      <c r="E233" s="44"/>
      <c r="F233" s="44"/>
      <c r="G233" s="44"/>
      <c r="H233" s="44"/>
      <c r="I233" s="44"/>
      <c r="J233" s="44"/>
      <c r="K233" s="44"/>
      <c r="L233" s="31"/>
    </row>
  </sheetData>
  <autoFilter ref="C125:K232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4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102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147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7" t="str">
        <f>'Rekapitulace stavby'!K6</f>
        <v>Kanalizace a ČOV v obci Rpety</v>
      </c>
      <c r="F7" s="238"/>
      <c r="G7" s="238"/>
      <c r="H7" s="238"/>
      <c r="L7" s="19"/>
    </row>
    <row r="8" spans="2:12" ht="12" customHeight="1">
      <c r="B8" s="19"/>
      <c r="D8" s="26" t="s">
        <v>148</v>
      </c>
      <c r="L8" s="19"/>
    </row>
    <row r="9" spans="2:12" s="1" customFormat="1" ht="16.5" customHeight="1">
      <c r="B9" s="31"/>
      <c r="E9" s="237" t="s">
        <v>149</v>
      </c>
      <c r="F9" s="239"/>
      <c r="G9" s="239"/>
      <c r="H9" s="239"/>
      <c r="L9" s="31"/>
    </row>
    <row r="10" spans="2:12" s="1" customFormat="1" ht="12" customHeight="1">
      <c r="B10" s="31"/>
      <c r="D10" s="26" t="s">
        <v>150</v>
      </c>
      <c r="L10" s="31"/>
    </row>
    <row r="11" spans="2:12" s="1" customFormat="1" ht="16.5" customHeight="1">
      <c r="B11" s="31"/>
      <c r="E11" s="233" t="s">
        <v>1397</v>
      </c>
      <c r="F11" s="239"/>
      <c r="G11" s="239"/>
      <c r="H11" s="239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>
        <f>'Rekapitulace stavby'!AN8</f>
        <v>45110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23</v>
      </c>
      <c r="I16" s="26" t="s">
        <v>24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 xml:space="preserve"> </v>
      </c>
      <c r="I17" s="26" t="s">
        <v>25</v>
      </c>
      <c r="J17" s="24" t="str">
        <f>IF('Rekapitulace stavby'!AN11="","",'Rekapitulace stavby'!AN11)</f>
        <v/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26</v>
      </c>
      <c r="I19" s="26" t="s">
        <v>24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40" t="str">
        <f>'Rekapitulace stavby'!E14</f>
        <v>Vyplň údaj</v>
      </c>
      <c r="F20" s="224"/>
      <c r="G20" s="224"/>
      <c r="H20" s="224"/>
      <c r="I20" s="26" t="s">
        <v>25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28</v>
      </c>
      <c r="I22" s="26" t="s">
        <v>24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 xml:space="preserve"> </v>
      </c>
      <c r="I23" s="26" t="s">
        <v>25</v>
      </c>
      <c r="J23" s="24" t="str">
        <f>IF('Rekapitulace stavby'!AN17="","",'Rekapitulace stavby'!AN17)</f>
        <v/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30</v>
      </c>
      <c r="I25" s="26" t="s">
        <v>24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25</v>
      </c>
      <c r="J26" s="24" t="str">
        <f>IF('Rekapitulace stavby'!AN20="","",'Rekapitulace stavby'!AN20)</f>
        <v/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31</v>
      </c>
      <c r="L28" s="31"/>
    </row>
    <row r="29" spans="2:12" s="7" customFormat="1" ht="16.5" customHeight="1">
      <c r="B29" s="93"/>
      <c r="E29" s="228" t="s">
        <v>1</v>
      </c>
      <c r="F29" s="228"/>
      <c r="G29" s="228"/>
      <c r="H29" s="22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32</v>
      </c>
      <c r="J32" s="65">
        <f>ROUND(J125,2)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34</v>
      </c>
      <c r="I34" s="34" t="s">
        <v>33</v>
      </c>
      <c r="J34" s="34" t="s">
        <v>35</v>
      </c>
      <c r="L34" s="31"/>
    </row>
    <row r="35" spans="2:12" s="1" customFormat="1" ht="14.45" customHeight="1">
      <c r="B35" s="31"/>
      <c r="D35" s="54" t="s">
        <v>36</v>
      </c>
      <c r="E35" s="26" t="s">
        <v>37</v>
      </c>
      <c r="F35" s="84">
        <f>ROUND((SUM(BE125:BE248)),2)</f>
        <v>0</v>
      </c>
      <c r="I35" s="95">
        <v>0.21</v>
      </c>
      <c r="J35" s="84">
        <f>ROUND(((SUM(BE125:BE248))*I35),2)</f>
        <v>0</v>
      </c>
      <c r="L35" s="31"/>
    </row>
    <row r="36" spans="2:12" s="1" customFormat="1" ht="14.45" customHeight="1">
      <c r="B36" s="31"/>
      <c r="E36" s="26" t="s">
        <v>38</v>
      </c>
      <c r="F36" s="84">
        <f>ROUND((SUM(BF125:BF248)),2)</f>
        <v>0</v>
      </c>
      <c r="I36" s="95">
        <v>0.15</v>
      </c>
      <c r="J36" s="84">
        <f>ROUND(((SUM(BF125:BF248))*I36),2)</f>
        <v>0</v>
      </c>
      <c r="L36" s="31"/>
    </row>
    <row r="37" spans="2:12" s="1" customFormat="1" ht="14.45" customHeight="1" hidden="1">
      <c r="B37" s="31"/>
      <c r="E37" s="26" t="s">
        <v>39</v>
      </c>
      <c r="F37" s="84">
        <f>ROUND((SUM(BG125:BG248)),2)</f>
        <v>0</v>
      </c>
      <c r="I37" s="95">
        <v>0.21</v>
      </c>
      <c r="J37" s="84">
        <f>0</f>
        <v>0</v>
      </c>
      <c r="L37" s="31"/>
    </row>
    <row r="38" spans="2:12" s="1" customFormat="1" ht="14.45" customHeight="1" hidden="1">
      <c r="B38" s="31"/>
      <c r="E38" s="26" t="s">
        <v>40</v>
      </c>
      <c r="F38" s="84">
        <f>ROUND((SUM(BH125:BH248)),2)</f>
        <v>0</v>
      </c>
      <c r="I38" s="95">
        <v>0.15</v>
      </c>
      <c r="J38" s="84">
        <f>0</f>
        <v>0</v>
      </c>
      <c r="L38" s="31"/>
    </row>
    <row r="39" spans="2:12" s="1" customFormat="1" ht="14.45" customHeight="1" hidden="1">
      <c r="B39" s="31"/>
      <c r="E39" s="26" t="s">
        <v>41</v>
      </c>
      <c r="F39" s="84">
        <f>ROUND((SUM(BI125:BI248)),2)</f>
        <v>0</v>
      </c>
      <c r="I39" s="95">
        <v>0</v>
      </c>
      <c r="J39" s="84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42</v>
      </c>
      <c r="E41" s="56"/>
      <c r="F41" s="56"/>
      <c r="G41" s="98" t="s">
        <v>43</v>
      </c>
      <c r="H41" s="99" t="s">
        <v>44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47</v>
      </c>
      <c r="E61" s="33"/>
      <c r="F61" s="102" t="s">
        <v>48</v>
      </c>
      <c r="G61" s="42" t="s">
        <v>47</v>
      </c>
      <c r="H61" s="33"/>
      <c r="I61" s="33"/>
      <c r="J61" s="103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47</v>
      </c>
      <c r="E76" s="33"/>
      <c r="F76" s="102" t="s">
        <v>48</v>
      </c>
      <c r="G76" s="42" t="s">
        <v>47</v>
      </c>
      <c r="H76" s="33"/>
      <c r="I76" s="33"/>
      <c r="J76" s="103" t="s">
        <v>48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154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7" t="str">
        <f>E7</f>
        <v>Kanalizace a ČOV v obci Rpety</v>
      </c>
      <c r="F85" s="238"/>
      <c r="G85" s="238"/>
      <c r="H85" s="238"/>
      <c r="L85" s="31"/>
    </row>
    <row r="86" spans="2:12" ht="12" customHeight="1">
      <c r="B86" s="19"/>
      <c r="C86" s="26" t="s">
        <v>148</v>
      </c>
      <c r="L86" s="19"/>
    </row>
    <row r="87" spans="2:12" s="1" customFormat="1" ht="16.5" customHeight="1">
      <c r="B87" s="31"/>
      <c r="E87" s="237" t="s">
        <v>149</v>
      </c>
      <c r="F87" s="239"/>
      <c r="G87" s="239"/>
      <c r="H87" s="239"/>
      <c r="L87" s="31"/>
    </row>
    <row r="88" spans="2:12" s="1" customFormat="1" ht="12" customHeight="1">
      <c r="B88" s="31"/>
      <c r="C88" s="26" t="s">
        <v>150</v>
      </c>
      <c r="L88" s="31"/>
    </row>
    <row r="89" spans="2:12" s="1" customFormat="1" ht="16.5" customHeight="1">
      <c r="B89" s="31"/>
      <c r="E89" s="233" t="str">
        <f>E11</f>
        <v>01.3 - SO 01.3 Vodovod pro ČOV</v>
      </c>
      <c r="F89" s="239"/>
      <c r="G89" s="239"/>
      <c r="H89" s="239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 xml:space="preserve"> </v>
      </c>
      <c r="I91" s="26" t="s">
        <v>22</v>
      </c>
      <c r="J91" s="51">
        <f>IF(J14="","",J14)</f>
        <v>45110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23</v>
      </c>
      <c r="F93" s="24" t="str">
        <f>E17</f>
        <v xml:space="preserve"> </v>
      </c>
      <c r="I93" s="26" t="s">
        <v>28</v>
      </c>
      <c r="J93" s="29" t="str">
        <f>E23</f>
        <v xml:space="preserve"> </v>
      </c>
      <c r="L93" s="31"/>
    </row>
    <row r="94" spans="2:12" s="1" customFormat="1" ht="15.2" customHeight="1">
      <c r="B94" s="31"/>
      <c r="C94" s="26" t="s">
        <v>26</v>
      </c>
      <c r="F94" s="24" t="str">
        <f>IF(E20="","",E20)</f>
        <v>Vyplň údaj</v>
      </c>
      <c r="I94" s="26" t="s">
        <v>30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155</v>
      </c>
      <c r="D96" s="96"/>
      <c r="E96" s="96"/>
      <c r="F96" s="96"/>
      <c r="G96" s="96"/>
      <c r="H96" s="96"/>
      <c r="I96" s="96"/>
      <c r="J96" s="105" t="s">
        <v>156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157</v>
      </c>
      <c r="J98" s="65">
        <f>J125</f>
        <v>0</v>
      </c>
      <c r="L98" s="31"/>
      <c r="AU98" s="16" t="s">
        <v>158</v>
      </c>
    </row>
    <row r="99" spans="2:12" s="8" customFormat="1" ht="24.95" customHeight="1">
      <c r="B99" s="107"/>
      <c r="D99" s="108" t="s">
        <v>159</v>
      </c>
      <c r="E99" s="109"/>
      <c r="F99" s="109"/>
      <c r="G99" s="109"/>
      <c r="H99" s="109"/>
      <c r="I99" s="109"/>
      <c r="J99" s="110">
        <f>J126</f>
        <v>0</v>
      </c>
      <c r="L99" s="107"/>
    </row>
    <row r="100" spans="2:12" s="9" customFormat="1" ht="19.9" customHeight="1">
      <c r="B100" s="111"/>
      <c r="D100" s="112" t="s">
        <v>160</v>
      </c>
      <c r="E100" s="113"/>
      <c r="F100" s="113"/>
      <c r="G100" s="113"/>
      <c r="H100" s="113"/>
      <c r="I100" s="113"/>
      <c r="J100" s="114">
        <f>J127</f>
        <v>0</v>
      </c>
      <c r="L100" s="111"/>
    </row>
    <row r="101" spans="2:12" s="9" customFormat="1" ht="19.9" customHeight="1">
      <c r="B101" s="111"/>
      <c r="D101" s="112" t="s">
        <v>163</v>
      </c>
      <c r="E101" s="113"/>
      <c r="F101" s="113"/>
      <c r="G101" s="113"/>
      <c r="H101" s="113"/>
      <c r="I101" s="113"/>
      <c r="J101" s="114">
        <f>J168</f>
        <v>0</v>
      </c>
      <c r="L101" s="111"/>
    </row>
    <row r="102" spans="2:12" s="9" customFormat="1" ht="19.9" customHeight="1">
      <c r="B102" s="111"/>
      <c r="D102" s="112" t="s">
        <v>165</v>
      </c>
      <c r="E102" s="113"/>
      <c r="F102" s="113"/>
      <c r="G102" s="113"/>
      <c r="H102" s="113"/>
      <c r="I102" s="113"/>
      <c r="J102" s="114">
        <f>J178</f>
        <v>0</v>
      </c>
      <c r="L102" s="111"/>
    </row>
    <row r="103" spans="2:12" s="9" customFormat="1" ht="19.9" customHeight="1">
      <c r="B103" s="111"/>
      <c r="D103" s="112" t="s">
        <v>167</v>
      </c>
      <c r="E103" s="113"/>
      <c r="F103" s="113"/>
      <c r="G103" s="113"/>
      <c r="H103" s="113"/>
      <c r="I103" s="113"/>
      <c r="J103" s="114">
        <f>J247</f>
        <v>0</v>
      </c>
      <c r="L103" s="111"/>
    </row>
    <row r="104" spans="2:12" s="1" customFormat="1" ht="21.75" customHeight="1">
      <c r="B104" s="31"/>
      <c r="L104" s="31"/>
    </row>
    <row r="105" spans="2:12" s="1" customFormat="1" ht="6.9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1"/>
    </row>
    <row r="109" spans="2:12" s="1" customFormat="1" ht="6.9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1"/>
    </row>
    <row r="110" spans="2:12" s="1" customFormat="1" ht="24.95" customHeight="1">
      <c r="B110" s="31"/>
      <c r="C110" s="20" t="s">
        <v>180</v>
      </c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16</v>
      </c>
      <c r="L112" s="31"/>
    </row>
    <row r="113" spans="2:12" s="1" customFormat="1" ht="16.5" customHeight="1">
      <c r="B113" s="31"/>
      <c r="E113" s="237" t="str">
        <f>E7</f>
        <v>Kanalizace a ČOV v obci Rpety</v>
      </c>
      <c r="F113" s="238"/>
      <c r="G113" s="238"/>
      <c r="H113" s="238"/>
      <c r="L113" s="31"/>
    </row>
    <row r="114" spans="2:12" ht="12" customHeight="1">
      <c r="B114" s="19"/>
      <c r="C114" s="26" t="s">
        <v>148</v>
      </c>
      <c r="L114" s="19"/>
    </row>
    <row r="115" spans="2:12" s="1" customFormat="1" ht="16.5" customHeight="1">
      <c r="B115" s="31"/>
      <c r="E115" s="237" t="s">
        <v>149</v>
      </c>
      <c r="F115" s="239"/>
      <c r="G115" s="239"/>
      <c r="H115" s="239"/>
      <c r="L115" s="31"/>
    </row>
    <row r="116" spans="2:12" s="1" customFormat="1" ht="12" customHeight="1">
      <c r="B116" s="31"/>
      <c r="C116" s="26" t="s">
        <v>150</v>
      </c>
      <c r="L116" s="31"/>
    </row>
    <row r="117" spans="2:12" s="1" customFormat="1" ht="16.5" customHeight="1">
      <c r="B117" s="31"/>
      <c r="E117" s="233" t="str">
        <f>E11</f>
        <v>01.3 - SO 01.3 Vodovod pro ČOV</v>
      </c>
      <c r="F117" s="239"/>
      <c r="G117" s="239"/>
      <c r="H117" s="239"/>
      <c r="L117" s="31"/>
    </row>
    <row r="118" spans="2:12" s="1" customFormat="1" ht="6.95" customHeight="1">
      <c r="B118" s="31"/>
      <c r="L118" s="31"/>
    </row>
    <row r="119" spans="2:12" s="1" customFormat="1" ht="12" customHeight="1">
      <c r="B119" s="31"/>
      <c r="C119" s="26" t="s">
        <v>20</v>
      </c>
      <c r="F119" s="24" t="str">
        <f>F14</f>
        <v xml:space="preserve"> </v>
      </c>
      <c r="I119" s="26" t="s">
        <v>22</v>
      </c>
      <c r="J119" s="51">
        <f>IF(J14="","",J14)</f>
        <v>45110</v>
      </c>
      <c r="L119" s="31"/>
    </row>
    <row r="120" spans="2:12" s="1" customFormat="1" ht="6.95" customHeight="1">
      <c r="B120" s="31"/>
      <c r="L120" s="31"/>
    </row>
    <row r="121" spans="2:12" s="1" customFormat="1" ht="15.2" customHeight="1">
      <c r="B121" s="31"/>
      <c r="C121" s="26" t="s">
        <v>23</v>
      </c>
      <c r="F121" s="24" t="str">
        <f>E17</f>
        <v xml:space="preserve"> </v>
      </c>
      <c r="I121" s="26" t="s">
        <v>28</v>
      </c>
      <c r="J121" s="29" t="str">
        <f>E23</f>
        <v xml:space="preserve"> </v>
      </c>
      <c r="L121" s="31"/>
    </row>
    <row r="122" spans="2:12" s="1" customFormat="1" ht="15.2" customHeight="1">
      <c r="B122" s="31"/>
      <c r="C122" s="26" t="s">
        <v>26</v>
      </c>
      <c r="F122" s="24" t="str">
        <f>IF(E20="","",E20)</f>
        <v>Vyplň údaj</v>
      </c>
      <c r="I122" s="26" t="s">
        <v>30</v>
      </c>
      <c r="J122" s="29" t="str">
        <f>E26</f>
        <v xml:space="preserve"> </v>
      </c>
      <c r="L122" s="31"/>
    </row>
    <row r="123" spans="2:12" s="1" customFormat="1" ht="10.35" customHeight="1">
      <c r="B123" s="31"/>
      <c r="L123" s="31"/>
    </row>
    <row r="124" spans="2:20" s="10" customFormat="1" ht="29.25" customHeight="1">
      <c r="B124" s="115"/>
      <c r="C124" s="116" t="s">
        <v>181</v>
      </c>
      <c r="D124" s="117" t="s">
        <v>57</v>
      </c>
      <c r="E124" s="117" t="s">
        <v>53</v>
      </c>
      <c r="F124" s="117" t="s">
        <v>54</v>
      </c>
      <c r="G124" s="117" t="s">
        <v>182</v>
      </c>
      <c r="H124" s="117" t="s">
        <v>183</v>
      </c>
      <c r="I124" s="117" t="s">
        <v>184</v>
      </c>
      <c r="J124" s="118" t="s">
        <v>156</v>
      </c>
      <c r="K124" s="119" t="s">
        <v>185</v>
      </c>
      <c r="L124" s="115"/>
      <c r="M124" s="58" t="s">
        <v>1</v>
      </c>
      <c r="N124" s="59" t="s">
        <v>36</v>
      </c>
      <c r="O124" s="59" t="s">
        <v>186</v>
      </c>
      <c r="P124" s="59" t="s">
        <v>187</v>
      </c>
      <c r="Q124" s="59" t="s">
        <v>188</v>
      </c>
      <c r="R124" s="59" t="s">
        <v>189</v>
      </c>
      <c r="S124" s="59" t="s">
        <v>190</v>
      </c>
      <c r="T124" s="60" t="s">
        <v>191</v>
      </c>
    </row>
    <row r="125" spans="2:63" s="1" customFormat="1" ht="22.9" customHeight="1">
      <c r="B125" s="31"/>
      <c r="C125" s="63" t="s">
        <v>192</v>
      </c>
      <c r="J125" s="120">
        <f>BK125</f>
        <v>0</v>
      </c>
      <c r="L125" s="31"/>
      <c r="M125" s="61"/>
      <c r="N125" s="52"/>
      <c r="O125" s="52"/>
      <c r="P125" s="121">
        <f>P126</f>
        <v>0</v>
      </c>
      <c r="Q125" s="52"/>
      <c r="R125" s="121">
        <f>R126</f>
        <v>4.579653330000001</v>
      </c>
      <c r="S125" s="52"/>
      <c r="T125" s="122">
        <f>T126</f>
        <v>0</v>
      </c>
      <c r="AT125" s="16" t="s">
        <v>71</v>
      </c>
      <c r="AU125" s="16" t="s">
        <v>158</v>
      </c>
      <c r="BK125" s="123">
        <f>BK126</f>
        <v>0</v>
      </c>
    </row>
    <row r="126" spans="2:63" s="11" customFormat="1" ht="25.9" customHeight="1">
      <c r="B126" s="124"/>
      <c r="D126" s="125" t="s">
        <v>71</v>
      </c>
      <c r="E126" s="126" t="s">
        <v>193</v>
      </c>
      <c r="F126" s="126" t="s">
        <v>194</v>
      </c>
      <c r="I126" s="127"/>
      <c r="J126" s="128">
        <f>BK126</f>
        <v>0</v>
      </c>
      <c r="L126" s="124"/>
      <c r="M126" s="129"/>
      <c r="P126" s="130">
        <f>P127+P168+P178+P247</f>
        <v>0</v>
      </c>
      <c r="R126" s="130">
        <f>R127+R168+R178+R247</f>
        <v>4.579653330000001</v>
      </c>
      <c r="T126" s="131">
        <f>T127+T168+T178+T247</f>
        <v>0</v>
      </c>
      <c r="AR126" s="125" t="s">
        <v>79</v>
      </c>
      <c r="AT126" s="132" t="s">
        <v>71</v>
      </c>
      <c r="AU126" s="132" t="s">
        <v>72</v>
      </c>
      <c r="AY126" s="125" t="s">
        <v>195</v>
      </c>
      <c r="BK126" s="133">
        <f>BK127+BK168+BK178+BK247</f>
        <v>0</v>
      </c>
    </row>
    <row r="127" spans="2:63" s="11" customFormat="1" ht="22.9" customHeight="1">
      <c r="B127" s="124"/>
      <c r="D127" s="125" t="s">
        <v>71</v>
      </c>
      <c r="E127" s="134" t="s">
        <v>79</v>
      </c>
      <c r="F127" s="134" t="s">
        <v>196</v>
      </c>
      <c r="I127" s="127"/>
      <c r="J127" s="135">
        <f>BK127</f>
        <v>0</v>
      </c>
      <c r="L127" s="124"/>
      <c r="M127" s="129"/>
      <c r="P127" s="130">
        <f>SUM(P128:P167)</f>
        <v>0</v>
      </c>
      <c r="R127" s="130">
        <f>SUM(R128:R167)</f>
        <v>0.7362527999999999</v>
      </c>
      <c r="T127" s="131">
        <f>SUM(T128:T167)</f>
        <v>0</v>
      </c>
      <c r="AR127" s="125" t="s">
        <v>79</v>
      </c>
      <c r="AT127" s="132" t="s">
        <v>71</v>
      </c>
      <c r="AU127" s="132" t="s">
        <v>79</v>
      </c>
      <c r="AY127" s="125" t="s">
        <v>195</v>
      </c>
      <c r="BK127" s="133">
        <f>SUM(BK128:BK167)</f>
        <v>0</v>
      </c>
    </row>
    <row r="128" spans="2:65" s="1" customFormat="1" ht="24.2" customHeight="1">
      <c r="B128" s="136"/>
      <c r="C128" s="137" t="s">
        <v>79</v>
      </c>
      <c r="D128" s="137" t="s">
        <v>197</v>
      </c>
      <c r="E128" s="138" t="s">
        <v>198</v>
      </c>
      <c r="F128" s="139" t="s">
        <v>199</v>
      </c>
      <c r="G128" s="140" t="s">
        <v>200</v>
      </c>
      <c r="H128" s="141">
        <v>240</v>
      </c>
      <c r="I128" s="142"/>
      <c r="J128" s="143">
        <f>ROUND(I128*H128,2)</f>
        <v>0</v>
      </c>
      <c r="K128" s="144"/>
      <c r="L128" s="31"/>
      <c r="M128" s="145" t="s">
        <v>1</v>
      </c>
      <c r="N128" s="146" t="s">
        <v>37</v>
      </c>
      <c r="P128" s="147">
        <f>O128*H128</f>
        <v>0</v>
      </c>
      <c r="Q128" s="147">
        <v>3E-05</v>
      </c>
      <c r="R128" s="147">
        <f>Q128*H128</f>
        <v>0.0072</v>
      </c>
      <c r="S128" s="147">
        <v>0</v>
      </c>
      <c r="T128" s="148">
        <f>S128*H128</f>
        <v>0</v>
      </c>
      <c r="AR128" s="149" t="s">
        <v>201</v>
      </c>
      <c r="AT128" s="149" t="s">
        <v>197</v>
      </c>
      <c r="AU128" s="149" t="s">
        <v>81</v>
      </c>
      <c r="AY128" s="16" t="s">
        <v>195</v>
      </c>
      <c r="BE128" s="150">
        <f>IF(N128="základní",J128,0)</f>
        <v>0</v>
      </c>
      <c r="BF128" s="150">
        <f>IF(N128="snížená",J128,0)</f>
        <v>0</v>
      </c>
      <c r="BG128" s="150">
        <f>IF(N128="zákl. přenesená",J128,0)</f>
        <v>0</v>
      </c>
      <c r="BH128" s="150">
        <f>IF(N128="sníž. přenesená",J128,0)</f>
        <v>0</v>
      </c>
      <c r="BI128" s="150">
        <f>IF(N128="nulová",J128,0)</f>
        <v>0</v>
      </c>
      <c r="BJ128" s="16" t="s">
        <v>79</v>
      </c>
      <c r="BK128" s="150">
        <f>ROUND(I128*H128,2)</f>
        <v>0</v>
      </c>
      <c r="BL128" s="16" t="s">
        <v>201</v>
      </c>
      <c r="BM128" s="149" t="s">
        <v>1398</v>
      </c>
    </row>
    <row r="129" spans="2:51" s="12" customFormat="1" ht="12">
      <c r="B129" s="151"/>
      <c r="D129" s="152" t="s">
        <v>203</v>
      </c>
      <c r="E129" s="153" t="s">
        <v>1</v>
      </c>
      <c r="F129" s="154" t="s">
        <v>1399</v>
      </c>
      <c r="H129" s="155">
        <v>240</v>
      </c>
      <c r="I129" s="156"/>
      <c r="L129" s="151"/>
      <c r="M129" s="157"/>
      <c r="T129" s="158"/>
      <c r="AT129" s="153" t="s">
        <v>203</v>
      </c>
      <c r="AU129" s="153" t="s">
        <v>81</v>
      </c>
      <c r="AV129" s="12" t="s">
        <v>81</v>
      </c>
      <c r="AW129" s="12" t="s">
        <v>29</v>
      </c>
      <c r="AX129" s="12" t="s">
        <v>72</v>
      </c>
      <c r="AY129" s="153" t="s">
        <v>195</v>
      </c>
    </row>
    <row r="130" spans="2:51" s="13" customFormat="1" ht="12">
      <c r="B130" s="159"/>
      <c r="D130" s="152" t="s">
        <v>203</v>
      </c>
      <c r="E130" s="160" t="s">
        <v>1</v>
      </c>
      <c r="F130" s="161" t="s">
        <v>205</v>
      </c>
      <c r="H130" s="162">
        <v>240</v>
      </c>
      <c r="I130" s="163"/>
      <c r="L130" s="159"/>
      <c r="M130" s="164"/>
      <c r="T130" s="165"/>
      <c r="AT130" s="160" t="s">
        <v>203</v>
      </c>
      <c r="AU130" s="160" t="s">
        <v>81</v>
      </c>
      <c r="AV130" s="13" t="s">
        <v>201</v>
      </c>
      <c r="AW130" s="13" t="s">
        <v>29</v>
      </c>
      <c r="AX130" s="13" t="s">
        <v>79</v>
      </c>
      <c r="AY130" s="160" t="s">
        <v>195</v>
      </c>
    </row>
    <row r="131" spans="2:65" s="1" customFormat="1" ht="24.2" customHeight="1">
      <c r="B131" s="136"/>
      <c r="C131" s="137" t="s">
        <v>81</v>
      </c>
      <c r="D131" s="137" t="s">
        <v>197</v>
      </c>
      <c r="E131" s="138" t="s">
        <v>206</v>
      </c>
      <c r="F131" s="139" t="s">
        <v>207</v>
      </c>
      <c r="G131" s="140" t="s">
        <v>208</v>
      </c>
      <c r="H131" s="141">
        <v>10</v>
      </c>
      <c r="I131" s="142"/>
      <c r="J131" s="143">
        <f>ROUND(I131*H131,2)</f>
        <v>0</v>
      </c>
      <c r="K131" s="144"/>
      <c r="L131" s="31"/>
      <c r="M131" s="145" t="s">
        <v>1</v>
      </c>
      <c r="N131" s="146" t="s">
        <v>37</v>
      </c>
      <c r="P131" s="147">
        <f>O131*H131</f>
        <v>0</v>
      </c>
      <c r="Q131" s="147">
        <v>0</v>
      </c>
      <c r="R131" s="147">
        <f>Q131*H131</f>
        <v>0</v>
      </c>
      <c r="S131" s="147">
        <v>0</v>
      </c>
      <c r="T131" s="148">
        <f>S131*H131</f>
        <v>0</v>
      </c>
      <c r="AR131" s="149" t="s">
        <v>201</v>
      </c>
      <c r="AT131" s="149" t="s">
        <v>197</v>
      </c>
      <c r="AU131" s="149" t="s">
        <v>81</v>
      </c>
      <c r="AY131" s="16" t="s">
        <v>195</v>
      </c>
      <c r="BE131" s="150">
        <f>IF(N131="základní",J131,0)</f>
        <v>0</v>
      </c>
      <c r="BF131" s="150">
        <f>IF(N131="snížená",J131,0)</f>
        <v>0</v>
      </c>
      <c r="BG131" s="150">
        <f>IF(N131="zákl. přenesená",J131,0)</f>
        <v>0</v>
      </c>
      <c r="BH131" s="150">
        <f>IF(N131="sníž. přenesená",J131,0)</f>
        <v>0</v>
      </c>
      <c r="BI131" s="150">
        <f>IF(N131="nulová",J131,0)</f>
        <v>0</v>
      </c>
      <c r="BJ131" s="16" t="s">
        <v>79</v>
      </c>
      <c r="BK131" s="150">
        <f>ROUND(I131*H131,2)</f>
        <v>0</v>
      </c>
      <c r="BL131" s="16" t="s">
        <v>201</v>
      </c>
      <c r="BM131" s="149" t="s">
        <v>1400</v>
      </c>
    </row>
    <row r="132" spans="2:65" s="1" customFormat="1" ht="33" customHeight="1">
      <c r="B132" s="136"/>
      <c r="C132" s="137" t="s">
        <v>89</v>
      </c>
      <c r="D132" s="137" t="s">
        <v>197</v>
      </c>
      <c r="E132" s="138" t="s">
        <v>1401</v>
      </c>
      <c r="F132" s="139" t="s">
        <v>1402</v>
      </c>
      <c r="G132" s="140" t="s">
        <v>212</v>
      </c>
      <c r="H132" s="141">
        <v>391.264</v>
      </c>
      <c r="I132" s="142"/>
      <c r="J132" s="143">
        <f>ROUND(I132*H132,2)</f>
        <v>0</v>
      </c>
      <c r="K132" s="144"/>
      <c r="L132" s="31"/>
      <c r="M132" s="145" t="s">
        <v>1</v>
      </c>
      <c r="N132" s="146" t="s">
        <v>37</v>
      </c>
      <c r="P132" s="147">
        <f>O132*H132</f>
        <v>0</v>
      </c>
      <c r="Q132" s="147">
        <v>0</v>
      </c>
      <c r="R132" s="147">
        <f>Q132*H132</f>
        <v>0</v>
      </c>
      <c r="S132" s="147">
        <v>0</v>
      </c>
      <c r="T132" s="148">
        <f>S132*H132</f>
        <v>0</v>
      </c>
      <c r="AR132" s="149" t="s">
        <v>201</v>
      </c>
      <c r="AT132" s="149" t="s">
        <v>197</v>
      </c>
      <c r="AU132" s="149" t="s">
        <v>81</v>
      </c>
      <c r="AY132" s="16" t="s">
        <v>195</v>
      </c>
      <c r="BE132" s="150">
        <f>IF(N132="základní",J132,0)</f>
        <v>0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6" t="s">
        <v>79</v>
      </c>
      <c r="BK132" s="150">
        <f>ROUND(I132*H132,2)</f>
        <v>0</v>
      </c>
      <c r="BL132" s="16" t="s">
        <v>201</v>
      </c>
      <c r="BM132" s="149" t="s">
        <v>1403</v>
      </c>
    </row>
    <row r="133" spans="2:51" s="14" customFormat="1" ht="12">
      <c r="B133" s="166"/>
      <c r="D133" s="152" t="s">
        <v>203</v>
      </c>
      <c r="E133" s="167" t="s">
        <v>1</v>
      </c>
      <c r="F133" s="168" t="s">
        <v>225</v>
      </c>
      <c r="H133" s="167" t="s">
        <v>1</v>
      </c>
      <c r="I133" s="169"/>
      <c r="L133" s="166"/>
      <c r="M133" s="170"/>
      <c r="T133" s="171"/>
      <c r="AT133" s="167" t="s">
        <v>203</v>
      </c>
      <c r="AU133" s="167" t="s">
        <v>81</v>
      </c>
      <c r="AV133" s="14" t="s">
        <v>79</v>
      </c>
      <c r="AW133" s="14" t="s">
        <v>29</v>
      </c>
      <c r="AX133" s="14" t="s">
        <v>72</v>
      </c>
      <c r="AY133" s="167" t="s">
        <v>195</v>
      </c>
    </row>
    <row r="134" spans="2:51" s="12" customFormat="1" ht="12">
      <c r="B134" s="151"/>
      <c r="D134" s="152" t="s">
        <v>203</v>
      </c>
      <c r="E134" s="153" t="s">
        <v>1</v>
      </c>
      <c r="F134" s="154" t="s">
        <v>1404</v>
      </c>
      <c r="H134" s="155">
        <v>384.264</v>
      </c>
      <c r="I134" s="156"/>
      <c r="L134" s="151"/>
      <c r="M134" s="157"/>
      <c r="T134" s="158"/>
      <c r="AT134" s="153" t="s">
        <v>203</v>
      </c>
      <c r="AU134" s="153" t="s">
        <v>81</v>
      </c>
      <c r="AV134" s="12" t="s">
        <v>81</v>
      </c>
      <c r="AW134" s="12" t="s">
        <v>29</v>
      </c>
      <c r="AX134" s="12" t="s">
        <v>72</v>
      </c>
      <c r="AY134" s="153" t="s">
        <v>195</v>
      </c>
    </row>
    <row r="135" spans="2:51" s="12" customFormat="1" ht="12">
      <c r="B135" s="151"/>
      <c r="D135" s="152" t="s">
        <v>203</v>
      </c>
      <c r="E135" s="153" t="s">
        <v>1</v>
      </c>
      <c r="F135" s="154" t="s">
        <v>1405</v>
      </c>
      <c r="H135" s="155">
        <v>7</v>
      </c>
      <c r="I135" s="156"/>
      <c r="L135" s="151"/>
      <c r="M135" s="157"/>
      <c r="T135" s="158"/>
      <c r="AT135" s="153" t="s">
        <v>203</v>
      </c>
      <c r="AU135" s="153" t="s">
        <v>81</v>
      </c>
      <c r="AV135" s="12" t="s">
        <v>81</v>
      </c>
      <c r="AW135" s="12" t="s">
        <v>29</v>
      </c>
      <c r="AX135" s="12" t="s">
        <v>72</v>
      </c>
      <c r="AY135" s="153" t="s">
        <v>195</v>
      </c>
    </row>
    <row r="136" spans="2:51" s="13" customFormat="1" ht="12">
      <c r="B136" s="159"/>
      <c r="D136" s="152" t="s">
        <v>203</v>
      </c>
      <c r="E136" s="160" t="s">
        <v>1</v>
      </c>
      <c r="F136" s="161" t="s">
        <v>205</v>
      </c>
      <c r="H136" s="162">
        <v>391.264</v>
      </c>
      <c r="I136" s="163"/>
      <c r="L136" s="159"/>
      <c r="M136" s="164"/>
      <c r="T136" s="165"/>
      <c r="AT136" s="160" t="s">
        <v>203</v>
      </c>
      <c r="AU136" s="160" t="s">
        <v>81</v>
      </c>
      <c r="AV136" s="13" t="s">
        <v>201</v>
      </c>
      <c r="AW136" s="13" t="s">
        <v>29</v>
      </c>
      <c r="AX136" s="13" t="s">
        <v>79</v>
      </c>
      <c r="AY136" s="160" t="s">
        <v>195</v>
      </c>
    </row>
    <row r="137" spans="2:65" s="1" customFormat="1" ht="21.75" customHeight="1">
      <c r="B137" s="136"/>
      <c r="C137" s="137" t="s">
        <v>201</v>
      </c>
      <c r="D137" s="137" t="s">
        <v>197</v>
      </c>
      <c r="E137" s="138" t="s">
        <v>1406</v>
      </c>
      <c r="F137" s="139" t="s">
        <v>1407</v>
      </c>
      <c r="G137" s="140" t="s">
        <v>288</v>
      </c>
      <c r="H137" s="141">
        <v>867.92</v>
      </c>
      <c r="I137" s="142"/>
      <c r="J137" s="143">
        <f>ROUND(I137*H137,2)</f>
        <v>0</v>
      </c>
      <c r="K137" s="144"/>
      <c r="L137" s="31"/>
      <c r="M137" s="145" t="s">
        <v>1</v>
      </c>
      <c r="N137" s="146" t="s">
        <v>37</v>
      </c>
      <c r="P137" s="147">
        <f>O137*H137</f>
        <v>0</v>
      </c>
      <c r="Q137" s="147">
        <v>0.00084</v>
      </c>
      <c r="R137" s="147">
        <f>Q137*H137</f>
        <v>0.7290528</v>
      </c>
      <c r="S137" s="147">
        <v>0</v>
      </c>
      <c r="T137" s="148">
        <f>S137*H137</f>
        <v>0</v>
      </c>
      <c r="AR137" s="149" t="s">
        <v>201</v>
      </c>
      <c r="AT137" s="149" t="s">
        <v>197</v>
      </c>
      <c r="AU137" s="149" t="s">
        <v>81</v>
      </c>
      <c r="AY137" s="16" t="s">
        <v>195</v>
      </c>
      <c r="BE137" s="150">
        <f>IF(N137="základní",J137,0)</f>
        <v>0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6" t="s">
        <v>79</v>
      </c>
      <c r="BK137" s="150">
        <f>ROUND(I137*H137,2)</f>
        <v>0</v>
      </c>
      <c r="BL137" s="16" t="s">
        <v>201</v>
      </c>
      <c r="BM137" s="149" t="s">
        <v>1408</v>
      </c>
    </row>
    <row r="138" spans="2:51" s="14" customFormat="1" ht="12">
      <c r="B138" s="166"/>
      <c r="D138" s="152" t="s">
        <v>203</v>
      </c>
      <c r="E138" s="167" t="s">
        <v>1</v>
      </c>
      <c r="F138" s="168" t="s">
        <v>225</v>
      </c>
      <c r="H138" s="167" t="s">
        <v>1</v>
      </c>
      <c r="I138" s="169"/>
      <c r="L138" s="166"/>
      <c r="M138" s="170"/>
      <c r="T138" s="171"/>
      <c r="AT138" s="167" t="s">
        <v>203</v>
      </c>
      <c r="AU138" s="167" t="s">
        <v>81</v>
      </c>
      <c r="AV138" s="14" t="s">
        <v>79</v>
      </c>
      <c r="AW138" s="14" t="s">
        <v>29</v>
      </c>
      <c r="AX138" s="14" t="s">
        <v>72</v>
      </c>
      <c r="AY138" s="167" t="s">
        <v>195</v>
      </c>
    </row>
    <row r="139" spans="2:51" s="12" customFormat="1" ht="12">
      <c r="B139" s="151"/>
      <c r="D139" s="152" t="s">
        <v>203</v>
      </c>
      <c r="E139" s="153" t="s">
        <v>1</v>
      </c>
      <c r="F139" s="154" t="s">
        <v>1409</v>
      </c>
      <c r="H139" s="155">
        <v>853.92</v>
      </c>
      <c r="I139" s="156"/>
      <c r="L139" s="151"/>
      <c r="M139" s="157"/>
      <c r="T139" s="158"/>
      <c r="AT139" s="153" t="s">
        <v>203</v>
      </c>
      <c r="AU139" s="153" t="s">
        <v>81</v>
      </c>
      <c r="AV139" s="12" t="s">
        <v>81</v>
      </c>
      <c r="AW139" s="12" t="s">
        <v>29</v>
      </c>
      <c r="AX139" s="12" t="s">
        <v>72</v>
      </c>
      <c r="AY139" s="153" t="s">
        <v>195</v>
      </c>
    </row>
    <row r="140" spans="2:51" s="12" customFormat="1" ht="12">
      <c r="B140" s="151"/>
      <c r="D140" s="152" t="s">
        <v>203</v>
      </c>
      <c r="E140" s="153" t="s">
        <v>1</v>
      </c>
      <c r="F140" s="154" t="s">
        <v>1410</v>
      </c>
      <c r="H140" s="155">
        <v>14</v>
      </c>
      <c r="I140" s="156"/>
      <c r="L140" s="151"/>
      <c r="M140" s="157"/>
      <c r="T140" s="158"/>
      <c r="AT140" s="153" t="s">
        <v>203</v>
      </c>
      <c r="AU140" s="153" t="s">
        <v>81</v>
      </c>
      <c r="AV140" s="12" t="s">
        <v>81</v>
      </c>
      <c r="AW140" s="12" t="s">
        <v>29</v>
      </c>
      <c r="AX140" s="12" t="s">
        <v>72</v>
      </c>
      <c r="AY140" s="153" t="s">
        <v>195</v>
      </c>
    </row>
    <row r="141" spans="2:51" s="13" customFormat="1" ht="12">
      <c r="B141" s="159"/>
      <c r="D141" s="152" t="s">
        <v>203</v>
      </c>
      <c r="E141" s="160" t="s">
        <v>1</v>
      </c>
      <c r="F141" s="161" t="s">
        <v>205</v>
      </c>
      <c r="H141" s="162">
        <v>867.92</v>
      </c>
      <c r="I141" s="163"/>
      <c r="L141" s="159"/>
      <c r="M141" s="164"/>
      <c r="T141" s="165"/>
      <c r="AT141" s="160" t="s">
        <v>203</v>
      </c>
      <c r="AU141" s="160" t="s">
        <v>81</v>
      </c>
      <c r="AV141" s="13" t="s">
        <v>201</v>
      </c>
      <c r="AW141" s="13" t="s">
        <v>29</v>
      </c>
      <c r="AX141" s="13" t="s">
        <v>79</v>
      </c>
      <c r="AY141" s="160" t="s">
        <v>195</v>
      </c>
    </row>
    <row r="142" spans="2:65" s="1" customFormat="1" ht="24.2" customHeight="1">
      <c r="B142" s="136"/>
      <c r="C142" s="137" t="s">
        <v>220</v>
      </c>
      <c r="D142" s="137" t="s">
        <v>197</v>
      </c>
      <c r="E142" s="138" t="s">
        <v>1411</v>
      </c>
      <c r="F142" s="139" t="s">
        <v>1412</v>
      </c>
      <c r="G142" s="140" t="s">
        <v>288</v>
      </c>
      <c r="H142" s="141">
        <v>867.2</v>
      </c>
      <c r="I142" s="142"/>
      <c r="J142" s="143">
        <f>ROUND(I142*H142,2)</f>
        <v>0</v>
      </c>
      <c r="K142" s="144"/>
      <c r="L142" s="31"/>
      <c r="M142" s="145" t="s">
        <v>1</v>
      </c>
      <c r="N142" s="146" t="s">
        <v>37</v>
      </c>
      <c r="P142" s="147">
        <f>O142*H142</f>
        <v>0</v>
      </c>
      <c r="Q142" s="147">
        <v>0</v>
      </c>
      <c r="R142" s="147">
        <f>Q142*H142</f>
        <v>0</v>
      </c>
      <c r="S142" s="147">
        <v>0</v>
      </c>
      <c r="T142" s="148">
        <f>S142*H142</f>
        <v>0</v>
      </c>
      <c r="AR142" s="149" t="s">
        <v>201</v>
      </c>
      <c r="AT142" s="149" t="s">
        <v>197</v>
      </c>
      <c r="AU142" s="149" t="s">
        <v>81</v>
      </c>
      <c r="AY142" s="16" t="s">
        <v>195</v>
      </c>
      <c r="BE142" s="150">
        <f>IF(N142="základní",J142,0)</f>
        <v>0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6" t="s">
        <v>79</v>
      </c>
      <c r="BK142" s="150">
        <f>ROUND(I142*H142,2)</f>
        <v>0</v>
      </c>
      <c r="BL142" s="16" t="s">
        <v>201</v>
      </c>
      <c r="BM142" s="149" t="s">
        <v>1413</v>
      </c>
    </row>
    <row r="143" spans="2:65" s="1" customFormat="1" ht="37.9" customHeight="1">
      <c r="B143" s="136"/>
      <c r="C143" s="137" t="s">
        <v>228</v>
      </c>
      <c r="D143" s="137" t="s">
        <v>197</v>
      </c>
      <c r="E143" s="138" t="s">
        <v>302</v>
      </c>
      <c r="F143" s="139" t="s">
        <v>303</v>
      </c>
      <c r="G143" s="140" t="s">
        <v>212</v>
      </c>
      <c r="H143" s="141">
        <v>655.023</v>
      </c>
      <c r="I143" s="142"/>
      <c r="J143" s="143">
        <f>ROUND(I143*H143,2)</f>
        <v>0</v>
      </c>
      <c r="K143" s="144"/>
      <c r="L143" s="31"/>
      <c r="M143" s="145" t="s">
        <v>1</v>
      </c>
      <c r="N143" s="146" t="s">
        <v>37</v>
      </c>
      <c r="P143" s="147">
        <f>O143*H143</f>
        <v>0</v>
      </c>
      <c r="Q143" s="147">
        <v>0</v>
      </c>
      <c r="R143" s="147">
        <f>Q143*H143</f>
        <v>0</v>
      </c>
      <c r="S143" s="147">
        <v>0</v>
      </c>
      <c r="T143" s="148">
        <f>S143*H143</f>
        <v>0</v>
      </c>
      <c r="AR143" s="149" t="s">
        <v>201</v>
      </c>
      <c r="AT143" s="149" t="s">
        <v>197</v>
      </c>
      <c r="AU143" s="149" t="s">
        <v>81</v>
      </c>
      <c r="AY143" s="16" t="s">
        <v>195</v>
      </c>
      <c r="BE143" s="150">
        <f>IF(N143="základní",J143,0)</f>
        <v>0</v>
      </c>
      <c r="BF143" s="150">
        <f>IF(N143="snížená",J143,0)</f>
        <v>0</v>
      </c>
      <c r="BG143" s="150">
        <f>IF(N143="zákl. přenesená",J143,0)</f>
        <v>0</v>
      </c>
      <c r="BH143" s="150">
        <f>IF(N143="sníž. přenesená",J143,0)</f>
        <v>0</v>
      </c>
      <c r="BI143" s="150">
        <f>IF(N143="nulová",J143,0)</f>
        <v>0</v>
      </c>
      <c r="BJ143" s="16" t="s">
        <v>79</v>
      </c>
      <c r="BK143" s="150">
        <f>ROUND(I143*H143,2)</f>
        <v>0</v>
      </c>
      <c r="BL143" s="16" t="s">
        <v>201</v>
      </c>
      <c r="BM143" s="149" t="s">
        <v>1414</v>
      </c>
    </row>
    <row r="144" spans="2:51" s="12" customFormat="1" ht="12">
      <c r="B144" s="151"/>
      <c r="D144" s="152" t="s">
        <v>203</v>
      </c>
      <c r="E144" s="153" t="s">
        <v>1</v>
      </c>
      <c r="F144" s="154" t="s">
        <v>1415</v>
      </c>
      <c r="H144" s="155">
        <v>575.894</v>
      </c>
      <c r="I144" s="156"/>
      <c r="L144" s="151"/>
      <c r="M144" s="157"/>
      <c r="T144" s="158"/>
      <c r="AT144" s="153" t="s">
        <v>203</v>
      </c>
      <c r="AU144" s="153" t="s">
        <v>81</v>
      </c>
      <c r="AV144" s="12" t="s">
        <v>81</v>
      </c>
      <c r="AW144" s="12" t="s">
        <v>29</v>
      </c>
      <c r="AX144" s="12" t="s">
        <v>72</v>
      </c>
      <c r="AY144" s="153" t="s">
        <v>195</v>
      </c>
    </row>
    <row r="145" spans="2:51" s="12" customFormat="1" ht="12">
      <c r="B145" s="151"/>
      <c r="D145" s="152" t="s">
        <v>203</v>
      </c>
      <c r="E145" s="153" t="s">
        <v>1</v>
      </c>
      <c r="F145" s="154" t="s">
        <v>1416</v>
      </c>
      <c r="H145" s="155">
        <v>79.129</v>
      </c>
      <c r="I145" s="156"/>
      <c r="L145" s="151"/>
      <c r="M145" s="157"/>
      <c r="T145" s="158"/>
      <c r="AT145" s="153" t="s">
        <v>203</v>
      </c>
      <c r="AU145" s="153" t="s">
        <v>81</v>
      </c>
      <c r="AV145" s="12" t="s">
        <v>81</v>
      </c>
      <c r="AW145" s="12" t="s">
        <v>29</v>
      </c>
      <c r="AX145" s="12" t="s">
        <v>72</v>
      </c>
      <c r="AY145" s="153" t="s">
        <v>195</v>
      </c>
    </row>
    <row r="146" spans="2:51" s="13" customFormat="1" ht="12">
      <c r="B146" s="159"/>
      <c r="D146" s="152" t="s">
        <v>203</v>
      </c>
      <c r="E146" s="160" t="s">
        <v>1</v>
      </c>
      <c r="F146" s="161" t="s">
        <v>205</v>
      </c>
      <c r="H146" s="162">
        <v>655.023</v>
      </c>
      <c r="I146" s="163"/>
      <c r="L146" s="159"/>
      <c r="M146" s="164"/>
      <c r="T146" s="165"/>
      <c r="AT146" s="160" t="s">
        <v>203</v>
      </c>
      <c r="AU146" s="160" t="s">
        <v>81</v>
      </c>
      <c r="AV146" s="13" t="s">
        <v>201</v>
      </c>
      <c r="AW146" s="13" t="s">
        <v>29</v>
      </c>
      <c r="AX146" s="13" t="s">
        <v>79</v>
      </c>
      <c r="AY146" s="160" t="s">
        <v>195</v>
      </c>
    </row>
    <row r="147" spans="2:65" s="1" customFormat="1" ht="37.9" customHeight="1">
      <c r="B147" s="136"/>
      <c r="C147" s="137" t="s">
        <v>237</v>
      </c>
      <c r="D147" s="137" t="s">
        <v>197</v>
      </c>
      <c r="E147" s="138" t="s">
        <v>307</v>
      </c>
      <c r="F147" s="139" t="s">
        <v>308</v>
      </c>
      <c r="G147" s="140" t="s">
        <v>212</v>
      </c>
      <c r="H147" s="141">
        <v>103.317</v>
      </c>
      <c r="I147" s="142"/>
      <c r="J147" s="143">
        <f>ROUND(I147*H147,2)</f>
        <v>0</v>
      </c>
      <c r="K147" s="144"/>
      <c r="L147" s="31"/>
      <c r="M147" s="145" t="s">
        <v>1</v>
      </c>
      <c r="N147" s="146" t="s">
        <v>37</v>
      </c>
      <c r="P147" s="147">
        <f>O147*H147</f>
        <v>0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AR147" s="149" t="s">
        <v>201</v>
      </c>
      <c r="AT147" s="149" t="s">
        <v>197</v>
      </c>
      <c r="AU147" s="149" t="s">
        <v>81</v>
      </c>
      <c r="AY147" s="16" t="s">
        <v>195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6" t="s">
        <v>79</v>
      </c>
      <c r="BK147" s="150">
        <f>ROUND(I147*H147,2)</f>
        <v>0</v>
      </c>
      <c r="BL147" s="16" t="s">
        <v>201</v>
      </c>
      <c r="BM147" s="149" t="s">
        <v>1417</v>
      </c>
    </row>
    <row r="148" spans="2:51" s="12" customFormat="1" ht="12">
      <c r="B148" s="151"/>
      <c r="D148" s="152" t="s">
        <v>203</v>
      </c>
      <c r="E148" s="153" t="s">
        <v>1</v>
      </c>
      <c r="F148" s="154" t="s">
        <v>1418</v>
      </c>
      <c r="H148" s="155">
        <v>103.317</v>
      </c>
      <c r="I148" s="156"/>
      <c r="L148" s="151"/>
      <c r="M148" s="157"/>
      <c r="T148" s="158"/>
      <c r="AT148" s="153" t="s">
        <v>203</v>
      </c>
      <c r="AU148" s="153" t="s">
        <v>81</v>
      </c>
      <c r="AV148" s="12" t="s">
        <v>81</v>
      </c>
      <c r="AW148" s="12" t="s">
        <v>29</v>
      </c>
      <c r="AX148" s="12" t="s">
        <v>72</v>
      </c>
      <c r="AY148" s="153" t="s">
        <v>195</v>
      </c>
    </row>
    <row r="149" spans="2:51" s="13" customFormat="1" ht="12">
      <c r="B149" s="159"/>
      <c r="D149" s="152" t="s">
        <v>203</v>
      </c>
      <c r="E149" s="160" t="s">
        <v>1</v>
      </c>
      <c r="F149" s="161" t="s">
        <v>205</v>
      </c>
      <c r="H149" s="162">
        <v>103.317</v>
      </c>
      <c r="I149" s="163"/>
      <c r="L149" s="159"/>
      <c r="M149" s="164"/>
      <c r="T149" s="165"/>
      <c r="AT149" s="160" t="s">
        <v>203</v>
      </c>
      <c r="AU149" s="160" t="s">
        <v>81</v>
      </c>
      <c r="AV149" s="13" t="s">
        <v>201</v>
      </c>
      <c r="AW149" s="13" t="s">
        <v>29</v>
      </c>
      <c r="AX149" s="13" t="s">
        <v>79</v>
      </c>
      <c r="AY149" s="160" t="s">
        <v>195</v>
      </c>
    </row>
    <row r="150" spans="2:65" s="1" customFormat="1" ht="37.9" customHeight="1">
      <c r="B150" s="136"/>
      <c r="C150" s="137" t="s">
        <v>233</v>
      </c>
      <c r="D150" s="137" t="s">
        <v>197</v>
      </c>
      <c r="E150" s="138" t="s">
        <v>312</v>
      </c>
      <c r="F150" s="139" t="s">
        <v>313</v>
      </c>
      <c r="G150" s="140" t="s">
        <v>212</v>
      </c>
      <c r="H150" s="141">
        <v>309.951</v>
      </c>
      <c r="I150" s="142"/>
      <c r="J150" s="143">
        <f>ROUND(I150*H150,2)</f>
        <v>0</v>
      </c>
      <c r="K150" s="144"/>
      <c r="L150" s="31"/>
      <c r="M150" s="145" t="s">
        <v>1</v>
      </c>
      <c r="N150" s="146" t="s">
        <v>37</v>
      </c>
      <c r="P150" s="147">
        <f>O150*H150</f>
        <v>0</v>
      </c>
      <c r="Q150" s="147">
        <v>0</v>
      </c>
      <c r="R150" s="147">
        <f>Q150*H150</f>
        <v>0</v>
      </c>
      <c r="S150" s="147">
        <v>0</v>
      </c>
      <c r="T150" s="148">
        <f>S150*H150</f>
        <v>0</v>
      </c>
      <c r="AR150" s="149" t="s">
        <v>201</v>
      </c>
      <c r="AT150" s="149" t="s">
        <v>197</v>
      </c>
      <c r="AU150" s="149" t="s">
        <v>81</v>
      </c>
      <c r="AY150" s="16" t="s">
        <v>195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6" t="s">
        <v>79</v>
      </c>
      <c r="BK150" s="150">
        <f>ROUND(I150*H150,2)</f>
        <v>0</v>
      </c>
      <c r="BL150" s="16" t="s">
        <v>201</v>
      </c>
      <c r="BM150" s="149" t="s">
        <v>1419</v>
      </c>
    </row>
    <row r="151" spans="2:51" s="12" customFormat="1" ht="12">
      <c r="B151" s="151"/>
      <c r="D151" s="152" t="s">
        <v>203</v>
      </c>
      <c r="F151" s="154" t="s">
        <v>1420</v>
      </c>
      <c r="H151" s="155">
        <v>309.951</v>
      </c>
      <c r="I151" s="156"/>
      <c r="L151" s="151"/>
      <c r="M151" s="157"/>
      <c r="T151" s="158"/>
      <c r="AT151" s="153" t="s">
        <v>203</v>
      </c>
      <c r="AU151" s="153" t="s">
        <v>81</v>
      </c>
      <c r="AV151" s="12" t="s">
        <v>81</v>
      </c>
      <c r="AW151" s="12" t="s">
        <v>3</v>
      </c>
      <c r="AX151" s="12" t="s">
        <v>79</v>
      </c>
      <c r="AY151" s="153" t="s">
        <v>195</v>
      </c>
    </row>
    <row r="152" spans="2:65" s="1" customFormat="1" ht="24.2" customHeight="1">
      <c r="B152" s="136"/>
      <c r="C152" s="137" t="s">
        <v>252</v>
      </c>
      <c r="D152" s="137" t="s">
        <v>197</v>
      </c>
      <c r="E152" s="138" t="s">
        <v>1276</v>
      </c>
      <c r="F152" s="139" t="s">
        <v>1277</v>
      </c>
      <c r="G152" s="140" t="s">
        <v>212</v>
      </c>
      <c r="H152" s="141">
        <v>367.076</v>
      </c>
      <c r="I152" s="142"/>
      <c r="J152" s="143">
        <f>ROUND(I152*H152,2)</f>
        <v>0</v>
      </c>
      <c r="K152" s="144"/>
      <c r="L152" s="31"/>
      <c r="M152" s="145" t="s">
        <v>1</v>
      </c>
      <c r="N152" s="146" t="s">
        <v>37</v>
      </c>
      <c r="P152" s="147">
        <f>O152*H152</f>
        <v>0</v>
      </c>
      <c r="Q152" s="147">
        <v>0</v>
      </c>
      <c r="R152" s="147">
        <f>Q152*H152</f>
        <v>0</v>
      </c>
      <c r="S152" s="147">
        <v>0</v>
      </c>
      <c r="T152" s="148">
        <f>S152*H152</f>
        <v>0</v>
      </c>
      <c r="AR152" s="149" t="s">
        <v>201</v>
      </c>
      <c r="AT152" s="149" t="s">
        <v>197</v>
      </c>
      <c r="AU152" s="149" t="s">
        <v>81</v>
      </c>
      <c r="AY152" s="16" t="s">
        <v>195</v>
      </c>
      <c r="BE152" s="150">
        <f>IF(N152="základní",J152,0)</f>
        <v>0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6" t="s">
        <v>79</v>
      </c>
      <c r="BK152" s="150">
        <f>ROUND(I152*H152,2)</f>
        <v>0</v>
      </c>
      <c r="BL152" s="16" t="s">
        <v>201</v>
      </c>
      <c r="BM152" s="149" t="s">
        <v>1421</v>
      </c>
    </row>
    <row r="153" spans="2:51" s="12" customFormat="1" ht="12">
      <c r="B153" s="151"/>
      <c r="D153" s="152" t="s">
        <v>203</v>
      </c>
      <c r="E153" s="153" t="s">
        <v>1</v>
      </c>
      <c r="F153" s="154" t="s">
        <v>1422</v>
      </c>
      <c r="H153" s="155">
        <v>367.076</v>
      </c>
      <c r="I153" s="156"/>
      <c r="L153" s="151"/>
      <c r="M153" s="157"/>
      <c r="T153" s="158"/>
      <c r="AT153" s="153" t="s">
        <v>203</v>
      </c>
      <c r="AU153" s="153" t="s">
        <v>81</v>
      </c>
      <c r="AV153" s="12" t="s">
        <v>81</v>
      </c>
      <c r="AW153" s="12" t="s">
        <v>29</v>
      </c>
      <c r="AX153" s="12" t="s">
        <v>72</v>
      </c>
      <c r="AY153" s="153" t="s">
        <v>195</v>
      </c>
    </row>
    <row r="154" spans="2:51" s="13" customFormat="1" ht="12">
      <c r="B154" s="159"/>
      <c r="D154" s="152" t="s">
        <v>203</v>
      </c>
      <c r="E154" s="160" t="s">
        <v>1</v>
      </c>
      <c r="F154" s="161" t="s">
        <v>205</v>
      </c>
      <c r="H154" s="162">
        <v>367.076</v>
      </c>
      <c r="I154" s="163"/>
      <c r="L154" s="159"/>
      <c r="M154" s="164"/>
      <c r="T154" s="165"/>
      <c r="AT154" s="160" t="s">
        <v>203</v>
      </c>
      <c r="AU154" s="160" t="s">
        <v>81</v>
      </c>
      <c r="AV154" s="13" t="s">
        <v>201</v>
      </c>
      <c r="AW154" s="13" t="s">
        <v>29</v>
      </c>
      <c r="AX154" s="13" t="s">
        <v>79</v>
      </c>
      <c r="AY154" s="160" t="s">
        <v>195</v>
      </c>
    </row>
    <row r="155" spans="2:65" s="1" customFormat="1" ht="24.2" customHeight="1">
      <c r="B155" s="136"/>
      <c r="C155" s="137" t="s">
        <v>258</v>
      </c>
      <c r="D155" s="137" t="s">
        <v>197</v>
      </c>
      <c r="E155" s="138" t="s">
        <v>336</v>
      </c>
      <c r="F155" s="139" t="s">
        <v>337</v>
      </c>
      <c r="G155" s="140" t="s">
        <v>212</v>
      </c>
      <c r="H155" s="141">
        <v>287.947</v>
      </c>
      <c r="I155" s="142"/>
      <c r="J155" s="143">
        <f>ROUND(I155*H155,2)</f>
        <v>0</v>
      </c>
      <c r="K155" s="144"/>
      <c r="L155" s="31"/>
      <c r="M155" s="145" t="s">
        <v>1</v>
      </c>
      <c r="N155" s="146" t="s">
        <v>37</v>
      </c>
      <c r="P155" s="147">
        <f>O155*H155</f>
        <v>0</v>
      </c>
      <c r="Q155" s="147">
        <v>0</v>
      </c>
      <c r="R155" s="147">
        <f>Q155*H155</f>
        <v>0</v>
      </c>
      <c r="S155" s="147">
        <v>0</v>
      </c>
      <c r="T155" s="148">
        <f>S155*H155</f>
        <v>0</v>
      </c>
      <c r="AR155" s="149" t="s">
        <v>201</v>
      </c>
      <c r="AT155" s="149" t="s">
        <v>197</v>
      </c>
      <c r="AU155" s="149" t="s">
        <v>81</v>
      </c>
      <c r="AY155" s="16" t="s">
        <v>195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6" t="s">
        <v>79</v>
      </c>
      <c r="BK155" s="150">
        <f>ROUND(I155*H155,2)</f>
        <v>0</v>
      </c>
      <c r="BL155" s="16" t="s">
        <v>201</v>
      </c>
      <c r="BM155" s="149" t="s">
        <v>1423</v>
      </c>
    </row>
    <row r="156" spans="2:51" s="12" customFormat="1" ht="12">
      <c r="B156" s="151"/>
      <c r="D156" s="152" t="s">
        <v>203</v>
      </c>
      <c r="E156" s="153" t="s">
        <v>1</v>
      </c>
      <c r="F156" s="154" t="s">
        <v>1424</v>
      </c>
      <c r="H156" s="155">
        <v>391.264</v>
      </c>
      <c r="I156" s="156"/>
      <c r="L156" s="151"/>
      <c r="M156" s="157"/>
      <c r="T156" s="158"/>
      <c r="AT156" s="153" t="s">
        <v>203</v>
      </c>
      <c r="AU156" s="153" t="s">
        <v>81</v>
      </c>
      <c r="AV156" s="12" t="s">
        <v>81</v>
      </c>
      <c r="AW156" s="12" t="s">
        <v>29</v>
      </c>
      <c r="AX156" s="12" t="s">
        <v>72</v>
      </c>
      <c r="AY156" s="153" t="s">
        <v>195</v>
      </c>
    </row>
    <row r="157" spans="2:51" s="12" customFormat="1" ht="22.5">
      <c r="B157" s="151"/>
      <c r="D157" s="152" t="s">
        <v>203</v>
      </c>
      <c r="E157" s="153" t="s">
        <v>1</v>
      </c>
      <c r="F157" s="154" t="s">
        <v>1425</v>
      </c>
      <c r="H157" s="155">
        <v>-103.317</v>
      </c>
      <c r="I157" s="156"/>
      <c r="L157" s="151"/>
      <c r="M157" s="157"/>
      <c r="T157" s="158"/>
      <c r="AT157" s="153" t="s">
        <v>203</v>
      </c>
      <c r="AU157" s="153" t="s">
        <v>81</v>
      </c>
      <c r="AV157" s="12" t="s">
        <v>81</v>
      </c>
      <c r="AW157" s="12" t="s">
        <v>29</v>
      </c>
      <c r="AX157" s="12" t="s">
        <v>72</v>
      </c>
      <c r="AY157" s="153" t="s">
        <v>195</v>
      </c>
    </row>
    <row r="158" spans="2:51" s="13" customFormat="1" ht="12">
      <c r="B158" s="159"/>
      <c r="D158" s="152" t="s">
        <v>203</v>
      </c>
      <c r="E158" s="160" t="s">
        <v>1</v>
      </c>
      <c r="F158" s="161" t="s">
        <v>205</v>
      </c>
      <c r="H158" s="162">
        <v>287.947</v>
      </c>
      <c r="I158" s="163"/>
      <c r="L158" s="159"/>
      <c r="M158" s="164"/>
      <c r="T158" s="165"/>
      <c r="AT158" s="160" t="s">
        <v>203</v>
      </c>
      <c r="AU158" s="160" t="s">
        <v>81</v>
      </c>
      <c r="AV158" s="13" t="s">
        <v>201</v>
      </c>
      <c r="AW158" s="13" t="s">
        <v>29</v>
      </c>
      <c r="AX158" s="13" t="s">
        <v>79</v>
      </c>
      <c r="AY158" s="160" t="s">
        <v>195</v>
      </c>
    </row>
    <row r="159" spans="2:65" s="1" customFormat="1" ht="24.2" customHeight="1">
      <c r="B159" s="136"/>
      <c r="C159" s="137" t="s">
        <v>264</v>
      </c>
      <c r="D159" s="137" t="s">
        <v>197</v>
      </c>
      <c r="E159" s="138" t="s">
        <v>1286</v>
      </c>
      <c r="F159" s="139" t="s">
        <v>1287</v>
      </c>
      <c r="G159" s="140" t="s">
        <v>212</v>
      </c>
      <c r="H159" s="141">
        <v>79.129</v>
      </c>
      <c r="I159" s="142"/>
      <c r="J159" s="143">
        <f>ROUND(I159*H159,2)</f>
        <v>0</v>
      </c>
      <c r="K159" s="144"/>
      <c r="L159" s="31"/>
      <c r="M159" s="145" t="s">
        <v>1</v>
      </c>
      <c r="N159" s="146" t="s">
        <v>37</v>
      </c>
      <c r="P159" s="147">
        <f>O159*H159</f>
        <v>0</v>
      </c>
      <c r="Q159" s="147">
        <v>0</v>
      </c>
      <c r="R159" s="147">
        <f>Q159*H159</f>
        <v>0</v>
      </c>
      <c r="S159" s="147">
        <v>0</v>
      </c>
      <c r="T159" s="148">
        <f>S159*H159</f>
        <v>0</v>
      </c>
      <c r="AR159" s="149" t="s">
        <v>201</v>
      </c>
      <c r="AT159" s="149" t="s">
        <v>197</v>
      </c>
      <c r="AU159" s="149" t="s">
        <v>81</v>
      </c>
      <c r="AY159" s="16" t="s">
        <v>195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6" t="s">
        <v>79</v>
      </c>
      <c r="BK159" s="150">
        <f>ROUND(I159*H159,2)</f>
        <v>0</v>
      </c>
      <c r="BL159" s="16" t="s">
        <v>201</v>
      </c>
      <c r="BM159" s="149" t="s">
        <v>1426</v>
      </c>
    </row>
    <row r="160" spans="2:51" s="12" customFormat="1" ht="12">
      <c r="B160" s="151"/>
      <c r="D160" s="152" t="s">
        <v>203</v>
      </c>
      <c r="E160" s="153" t="s">
        <v>1</v>
      </c>
      <c r="F160" s="154" t="s">
        <v>1427</v>
      </c>
      <c r="H160" s="155">
        <v>79.129</v>
      </c>
      <c r="I160" s="156"/>
      <c r="L160" s="151"/>
      <c r="M160" s="157"/>
      <c r="T160" s="158"/>
      <c r="AT160" s="153" t="s">
        <v>203</v>
      </c>
      <c r="AU160" s="153" t="s">
        <v>81</v>
      </c>
      <c r="AV160" s="12" t="s">
        <v>81</v>
      </c>
      <c r="AW160" s="12" t="s">
        <v>29</v>
      </c>
      <c r="AX160" s="12" t="s">
        <v>72</v>
      </c>
      <c r="AY160" s="153" t="s">
        <v>195</v>
      </c>
    </row>
    <row r="161" spans="2:51" s="13" customFormat="1" ht="12">
      <c r="B161" s="159"/>
      <c r="D161" s="152" t="s">
        <v>203</v>
      </c>
      <c r="E161" s="160" t="s">
        <v>1</v>
      </c>
      <c r="F161" s="161" t="s">
        <v>205</v>
      </c>
      <c r="H161" s="162">
        <v>79.129</v>
      </c>
      <c r="I161" s="163"/>
      <c r="L161" s="159"/>
      <c r="M161" s="164"/>
      <c r="T161" s="165"/>
      <c r="AT161" s="160" t="s">
        <v>203</v>
      </c>
      <c r="AU161" s="160" t="s">
        <v>81</v>
      </c>
      <c r="AV161" s="13" t="s">
        <v>201</v>
      </c>
      <c r="AW161" s="13" t="s">
        <v>29</v>
      </c>
      <c r="AX161" s="13" t="s">
        <v>79</v>
      </c>
      <c r="AY161" s="160" t="s">
        <v>195</v>
      </c>
    </row>
    <row r="162" spans="2:65" s="1" customFormat="1" ht="16.5" customHeight="1">
      <c r="B162" s="136"/>
      <c r="C162" s="172" t="s">
        <v>270</v>
      </c>
      <c r="D162" s="172" t="s">
        <v>229</v>
      </c>
      <c r="E162" s="173" t="s">
        <v>1290</v>
      </c>
      <c r="F162" s="174" t="s">
        <v>1291</v>
      </c>
      <c r="G162" s="175" t="s">
        <v>232</v>
      </c>
      <c r="H162" s="176">
        <v>158.258</v>
      </c>
      <c r="I162" s="177"/>
      <c r="J162" s="178">
        <f>ROUND(I162*H162,2)</f>
        <v>0</v>
      </c>
      <c r="K162" s="179"/>
      <c r="L162" s="180"/>
      <c r="M162" s="181" t="s">
        <v>1</v>
      </c>
      <c r="N162" s="182" t="s">
        <v>37</v>
      </c>
      <c r="P162" s="147">
        <f>O162*H162</f>
        <v>0</v>
      </c>
      <c r="Q162" s="147">
        <v>0</v>
      </c>
      <c r="R162" s="147">
        <f>Q162*H162</f>
        <v>0</v>
      </c>
      <c r="S162" s="147">
        <v>0</v>
      </c>
      <c r="T162" s="148">
        <f>S162*H162</f>
        <v>0</v>
      </c>
      <c r="AR162" s="149" t="s">
        <v>233</v>
      </c>
      <c r="AT162" s="149" t="s">
        <v>229</v>
      </c>
      <c r="AU162" s="149" t="s">
        <v>81</v>
      </c>
      <c r="AY162" s="16" t="s">
        <v>195</v>
      </c>
      <c r="BE162" s="150">
        <f>IF(N162="základní",J162,0)</f>
        <v>0</v>
      </c>
      <c r="BF162" s="150">
        <f>IF(N162="snížená",J162,0)</f>
        <v>0</v>
      </c>
      <c r="BG162" s="150">
        <f>IF(N162="zákl. přenesená",J162,0)</f>
        <v>0</v>
      </c>
      <c r="BH162" s="150">
        <f>IF(N162="sníž. přenesená",J162,0)</f>
        <v>0</v>
      </c>
      <c r="BI162" s="150">
        <f>IF(N162="nulová",J162,0)</f>
        <v>0</v>
      </c>
      <c r="BJ162" s="16" t="s">
        <v>79</v>
      </c>
      <c r="BK162" s="150">
        <f>ROUND(I162*H162,2)</f>
        <v>0</v>
      </c>
      <c r="BL162" s="16" t="s">
        <v>201</v>
      </c>
      <c r="BM162" s="149" t="s">
        <v>1428</v>
      </c>
    </row>
    <row r="163" spans="2:51" s="12" customFormat="1" ht="12">
      <c r="B163" s="151"/>
      <c r="D163" s="152" t="s">
        <v>203</v>
      </c>
      <c r="E163" s="153" t="s">
        <v>1</v>
      </c>
      <c r="F163" s="154" t="s">
        <v>1429</v>
      </c>
      <c r="H163" s="155">
        <v>158.258</v>
      </c>
      <c r="I163" s="156"/>
      <c r="L163" s="151"/>
      <c r="M163" s="157"/>
      <c r="T163" s="158"/>
      <c r="AT163" s="153" t="s">
        <v>203</v>
      </c>
      <c r="AU163" s="153" t="s">
        <v>81</v>
      </c>
      <c r="AV163" s="12" t="s">
        <v>81</v>
      </c>
      <c r="AW163" s="12" t="s">
        <v>29</v>
      </c>
      <c r="AX163" s="12" t="s">
        <v>72</v>
      </c>
      <c r="AY163" s="153" t="s">
        <v>195</v>
      </c>
    </row>
    <row r="164" spans="2:51" s="13" customFormat="1" ht="12">
      <c r="B164" s="159"/>
      <c r="D164" s="152" t="s">
        <v>203</v>
      </c>
      <c r="E164" s="160" t="s">
        <v>1</v>
      </c>
      <c r="F164" s="161" t="s">
        <v>205</v>
      </c>
      <c r="H164" s="162">
        <v>158.258</v>
      </c>
      <c r="I164" s="163"/>
      <c r="L164" s="159"/>
      <c r="M164" s="164"/>
      <c r="T164" s="165"/>
      <c r="AT164" s="160" t="s">
        <v>203</v>
      </c>
      <c r="AU164" s="160" t="s">
        <v>81</v>
      </c>
      <c r="AV164" s="13" t="s">
        <v>201</v>
      </c>
      <c r="AW164" s="13" t="s">
        <v>29</v>
      </c>
      <c r="AX164" s="13" t="s">
        <v>79</v>
      </c>
      <c r="AY164" s="160" t="s">
        <v>195</v>
      </c>
    </row>
    <row r="165" spans="2:65" s="1" customFormat="1" ht="33" customHeight="1">
      <c r="B165" s="136"/>
      <c r="C165" s="137" t="s">
        <v>275</v>
      </c>
      <c r="D165" s="137" t="s">
        <v>197</v>
      </c>
      <c r="E165" s="138" t="s">
        <v>331</v>
      </c>
      <c r="F165" s="139" t="s">
        <v>332</v>
      </c>
      <c r="G165" s="140" t="s">
        <v>232</v>
      </c>
      <c r="H165" s="141">
        <v>185.971</v>
      </c>
      <c r="I165" s="142"/>
      <c r="J165" s="143">
        <f>ROUND(I165*H165,2)</f>
        <v>0</v>
      </c>
      <c r="K165" s="144"/>
      <c r="L165" s="31"/>
      <c r="M165" s="145" t="s">
        <v>1</v>
      </c>
      <c r="N165" s="146" t="s">
        <v>37</v>
      </c>
      <c r="P165" s="147">
        <f>O165*H165</f>
        <v>0</v>
      </c>
      <c r="Q165" s="147">
        <v>0</v>
      </c>
      <c r="R165" s="147">
        <f>Q165*H165</f>
        <v>0</v>
      </c>
      <c r="S165" s="147">
        <v>0</v>
      </c>
      <c r="T165" s="148">
        <f>S165*H165</f>
        <v>0</v>
      </c>
      <c r="AR165" s="149" t="s">
        <v>201</v>
      </c>
      <c r="AT165" s="149" t="s">
        <v>197</v>
      </c>
      <c r="AU165" s="149" t="s">
        <v>81</v>
      </c>
      <c r="AY165" s="16" t="s">
        <v>195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6" t="s">
        <v>79</v>
      </c>
      <c r="BK165" s="150">
        <f>ROUND(I165*H165,2)</f>
        <v>0</v>
      </c>
      <c r="BL165" s="16" t="s">
        <v>201</v>
      </c>
      <c r="BM165" s="149" t="s">
        <v>1430</v>
      </c>
    </row>
    <row r="166" spans="2:51" s="12" customFormat="1" ht="12">
      <c r="B166" s="151"/>
      <c r="D166" s="152" t="s">
        <v>203</v>
      </c>
      <c r="E166" s="153" t="s">
        <v>1</v>
      </c>
      <c r="F166" s="154" t="s">
        <v>1431</v>
      </c>
      <c r="H166" s="155">
        <v>185.971</v>
      </c>
      <c r="I166" s="156"/>
      <c r="L166" s="151"/>
      <c r="M166" s="157"/>
      <c r="T166" s="158"/>
      <c r="AT166" s="153" t="s">
        <v>203</v>
      </c>
      <c r="AU166" s="153" t="s">
        <v>81</v>
      </c>
      <c r="AV166" s="12" t="s">
        <v>81</v>
      </c>
      <c r="AW166" s="12" t="s">
        <v>29</v>
      </c>
      <c r="AX166" s="12" t="s">
        <v>72</v>
      </c>
      <c r="AY166" s="153" t="s">
        <v>195</v>
      </c>
    </row>
    <row r="167" spans="2:51" s="13" customFormat="1" ht="12">
      <c r="B167" s="159"/>
      <c r="D167" s="152" t="s">
        <v>203</v>
      </c>
      <c r="E167" s="160" t="s">
        <v>1</v>
      </c>
      <c r="F167" s="161" t="s">
        <v>205</v>
      </c>
      <c r="H167" s="162">
        <v>185.971</v>
      </c>
      <c r="I167" s="163"/>
      <c r="L167" s="159"/>
      <c r="M167" s="164"/>
      <c r="T167" s="165"/>
      <c r="AT167" s="160" t="s">
        <v>203</v>
      </c>
      <c r="AU167" s="160" t="s">
        <v>81</v>
      </c>
      <c r="AV167" s="13" t="s">
        <v>201</v>
      </c>
      <c r="AW167" s="13" t="s">
        <v>29</v>
      </c>
      <c r="AX167" s="13" t="s">
        <v>79</v>
      </c>
      <c r="AY167" s="160" t="s">
        <v>195</v>
      </c>
    </row>
    <row r="168" spans="2:63" s="11" customFormat="1" ht="22.9" customHeight="1">
      <c r="B168" s="124"/>
      <c r="D168" s="125" t="s">
        <v>71</v>
      </c>
      <c r="E168" s="134" t="s">
        <v>201</v>
      </c>
      <c r="F168" s="134" t="s">
        <v>441</v>
      </c>
      <c r="I168" s="127"/>
      <c r="J168" s="135">
        <f>BK168</f>
        <v>0</v>
      </c>
      <c r="L168" s="124"/>
      <c r="M168" s="129"/>
      <c r="P168" s="130">
        <f>SUM(P169:P177)</f>
        <v>0</v>
      </c>
      <c r="R168" s="130">
        <f>SUM(R169:R177)</f>
        <v>0.00948</v>
      </c>
      <c r="T168" s="131">
        <f>SUM(T169:T177)</f>
        <v>0</v>
      </c>
      <c r="AR168" s="125" t="s">
        <v>79</v>
      </c>
      <c r="AT168" s="132" t="s">
        <v>71</v>
      </c>
      <c r="AU168" s="132" t="s">
        <v>79</v>
      </c>
      <c r="AY168" s="125" t="s">
        <v>195</v>
      </c>
      <c r="BK168" s="133">
        <f>SUM(BK169:BK177)</f>
        <v>0</v>
      </c>
    </row>
    <row r="169" spans="2:65" s="1" customFormat="1" ht="16.5" customHeight="1">
      <c r="B169" s="136"/>
      <c r="C169" s="137" t="s">
        <v>280</v>
      </c>
      <c r="D169" s="137" t="s">
        <v>197</v>
      </c>
      <c r="E169" s="138" t="s">
        <v>1318</v>
      </c>
      <c r="F169" s="139" t="s">
        <v>1319</v>
      </c>
      <c r="G169" s="140" t="s">
        <v>212</v>
      </c>
      <c r="H169" s="141">
        <v>21.573</v>
      </c>
      <c r="I169" s="142"/>
      <c r="J169" s="143">
        <f>ROUND(I169*H169,2)</f>
        <v>0</v>
      </c>
      <c r="K169" s="144"/>
      <c r="L169" s="31"/>
      <c r="M169" s="145" t="s">
        <v>1</v>
      </c>
      <c r="N169" s="146" t="s">
        <v>37</v>
      </c>
      <c r="P169" s="147">
        <f>O169*H169</f>
        <v>0</v>
      </c>
      <c r="Q169" s="147">
        <v>0</v>
      </c>
      <c r="R169" s="147">
        <f>Q169*H169</f>
        <v>0</v>
      </c>
      <c r="S169" s="147">
        <v>0</v>
      </c>
      <c r="T169" s="148">
        <f>S169*H169</f>
        <v>0</v>
      </c>
      <c r="AR169" s="149" t="s">
        <v>201</v>
      </c>
      <c r="AT169" s="149" t="s">
        <v>197</v>
      </c>
      <c r="AU169" s="149" t="s">
        <v>81</v>
      </c>
      <c r="AY169" s="16" t="s">
        <v>195</v>
      </c>
      <c r="BE169" s="150">
        <f>IF(N169="základní",J169,0)</f>
        <v>0</v>
      </c>
      <c r="BF169" s="150">
        <f>IF(N169="snížená",J169,0)</f>
        <v>0</v>
      </c>
      <c r="BG169" s="150">
        <f>IF(N169="zákl. přenesená",J169,0)</f>
        <v>0</v>
      </c>
      <c r="BH169" s="150">
        <f>IF(N169="sníž. přenesená",J169,0)</f>
        <v>0</v>
      </c>
      <c r="BI169" s="150">
        <f>IF(N169="nulová",J169,0)</f>
        <v>0</v>
      </c>
      <c r="BJ169" s="16" t="s">
        <v>79</v>
      </c>
      <c r="BK169" s="150">
        <f>ROUND(I169*H169,2)</f>
        <v>0</v>
      </c>
      <c r="BL169" s="16" t="s">
        <v>201</v>
      </c>
      <c r="BM169" s="149" t="s">
        <v>1432</v>
      </c>
    </row>
    <row r="170" spans="2:51" s="12" customFormat="1" ht="12">
      <c r="B170" s="151"/>
      <c r="D170" s="152" t="s">
        <v>203</v>
      </c>
      <c r="E170" s="153" t="s">
        <v>1</v>
      </c>
      <c r="F170" s="154" t="s">
        <v>1433</v>
      </c>
      <c r="H170" s="155">
        <v>21.573</v>
      </c>
      <c r="I170" s="156"/>
      <c r="L170" s="151"/>
      <c r="M170" s="157"/>
      <c r="T170" s="158"/>
      <c r="AT170" s="153" t="s">
        <v>203</v>
      </c>
      <c r="AU170" s="153" t="s">
        <v>81</v>
      </c>
      <c r="AV170" s="12" t="s">
        <v>81</v>
      </c>
      <c r="AW170" s="12" t="s">
        <v>29</v>
      </c>
      <c r="AX170" s="12" t="s">
        <v>72</v>
      </c>
      <c r="AY170" s="153" t="s">
        <v>195</v>
      </c>
    </row>
    <row r="171" spans="2:51" s="13" customFormat="1" ht="12">
      <c r="B171" s="159"/>
      <c r="D171" s="152" t="s">
        <v>203</v>
      </c>
      <c r="E171" s="160" t="s">
        <v>1</v>
      </c>
      <c r="F171" s="161" t="s">
        <v>205</v>
      </c>
      <c r="H171" s="162">
        <v>21.573</v>
      </c>
      <c r="I171" s="163"/>
      <c r="L171" s="159"/>
      <c r="M171" s="164"/>
      <c r="T171" s="165"/>
      <c r="AT171" s="160" t="s">
        <v>203</v>
      </c>
      <c r="AU171" s="160" t="s">
        <v>81</v>
      </c>
      <c r="AV171" s="13" t="s">
        <v>201</v>
      </c>
      <c r="AW171" s="13" t="s">
        <v>29</v>
      </c>
      <c r="AX171" s="13" t="s">
        <v>79</v>
      </c>
      <c r="AY171" s="160" t="s">
        <v>195</v>
      </c>
    </row>
    <row r="172" spans="2:65" s="1" customFormat="1" ht="33" customHeight="1">
      <c r="B172" s="136"/>
      <c r="C172" s="137" t="s">
        <v>8</v>
      </c>
      <c r="D172" s="137" t="s">
        <v>197</v>
      </c>
      <c r="E172" s="138" t="s">
        <v>1323</v>
      </c>
      <c r="F172" s="139" t="s">
        <v>1324</v>
      </c>
      <c r="G172" s="140" t="s">
        <v>212</v>
      </c>
      <c r="H172" s="141">
        <v>0.563</v>
      </c>
      <c r="I172" s="142"/>
      <c r="J172" s="143">
        <f>ROUND(I172*H172,2)</f>
        <v>0</v>
      </c>
      <c r="K172" s="144"/>
      <c r="L172" s="31"/>
      <c r="M172" s="145" t="s">
        <v>1</v>
      </c>
      <c r="N172" s="146" t="s">
        <v>37</v>
      </c>
      <c r="P172" s="147">
        <f>O172*H172</f>
        <v>0</v>
      </c>
      <c r="Q172" s="147">
        <v>0</v>
      </c>
      <c r="R172" s="147">
        <f>Q172*H172</f>
        <v>0</v>
      </c>
      <c r="S172" s="147">
        <v>0</v>
      </c>
      <c r="T172" s="148">
        <f>S172*H172</f>
        <v>0</v>
      </c>
      <c r="AR172" s="149" t="s">
        <v>201</v>
      </c>
      <c r="AT172" s="149" t="s">
        <v>197</v>
      </c>
      <c r="AU172" s="149" t="s">
        <v>81</v>
      </c>
      <c r="AY172" s="16" t="s">
        <v>195</v>
      </c>
      <c r="BE172" s="150">
        <f>IF(N172="základní",J172,0)</f>
        <v>0</v>
      </c>
      <c r="BF172" s="150">
        <f>IF(N172="snížená",J172,0)</f>
        <v>0</v>
      </c>
      <c r="BG172" s="150">
        <f>IF(N172="zákl. přenesená",J172,0)</f>
        <v>0</v>
      </c>
      <c r="BH172" s="150">
        <f>IF(N172="sníž. přenesená",J172,0)</f>
        <v>0</v>
      </c>
      <c r="BI172" s="150">
        <f>IF(N172="nulová",J172,0)</f>
        <v>0</v>
      </c>
      <c r="BJ172" s="16" t="s">
        <v>79</v>
      </c>
      <c r="BK172" s="150">
        <f>ROUND(I172*H172,2)</f>
        <v>0</v>
      </c>
      <c r="BL172" s="16" t="s">
        <v>201</v>
      </c>
      <c r="BM172" s="149" t="s">
        <v>1434</v>
      </c>
    </row>
    <row r="173" spans="2:51" s="12" customFormat="1" ht="12">
      <c r="B173" s="151"/>
      <c r="D173" s="152" t="s">
        <v>203</v>
      </c>
      <c r="E173" s="153" t="s">
        <v>1</v>
      </c>
      <c r="F173" s="154" t="s">
        <v>1435</v>
      </c>
      <c r="H173" s="155">
        <v>0.563</v>
      </c>
      <c r="I173" s="156"/>
      <c r="L173" s="151"/>
      <c r="M173" s="157"/>
      <c r="T173" s="158"/>
      <c r="AT173" s="153" t="s">
        <v>203</v>
      </c>
      <c r="AU173" s="153" t="s">
        <v>81</v>
      </c>
      <c r="AV173" s="12" t="s">
        <v>81</v>
      </c>
      <c r="AW173" s="12" t="s">
        <v>29</v>
      </c>
      <c r="AX173" s="12" t="s">
        <v>72</v>
      </c>
      <c r="AY173" s="153" t="s">
        <v>195</v>
      </c>
    </row>
    <row r="174" spans="2:51" s="13" customFormat="1" ht="12">
      <c r="B174" s="159"/>
      <c r="D174" s="152" t="s">
        <v>203</v>
      </c>
      <c r="E174" s="160" t="s">
        <v>1</v>
      </c>
      <c r="F174" s="161" t="s">
        <v>205</v>
      </c>
      <c r="H174" s="162">
        <v>0.563</v>
      </c>
      <c r="I174" s="163"/>
      <c r="L174" s="159"/>
      <c r="M174" s="164"/>
      <c r="T174" s="165"/>
      <c r="AT174" s="160" t="s">
        <v>203</v>
      </c>
      <c r="AU174" s="160" t="s">
        <v>81</v>
      </c>
      <c r="AV174" s="13" t="s">
        <v>201</v>
      </c>
      <c r="AW174" s="13" t="s">
        <v>29</v>
      </c>
      <c r="AX174" s="13" t="s">
        <v>79</v>
      </c>
      <c r="AY174" s="160" t="s">
        <v>195</v>
      </c>
    </row>
    <row r="175" spans="2:65" s="1" customFormat="1" ht="24.2" customHeight="1">
      <c r="B175" s="136"/>
      <c r="C175" s="137" t="s">
        <v>291</v>
      </c>
      <c r="D175" s="137" t="s">
        <v>197</v>
      </c>
      <c r="E175" s="138" t="s">
        <v>1436</v>
      </c>
      <c r="F175" s="139" t="s">
        <v>1437</v>
      </c>
      <c r="G175" s="140" t="s">
        <v>288</v>
      </c>
      <c r="H175" s="141">
        <v>1.5</v>
      </c>
      <c r="I175" s="142"/>
      <c r="J175" s="143">
        <f>ROUND(I175*H175,2)</f>
        <v>0</v>
      </c>
      <c r="K175" s="144"/>
      <c r="L175" s="31"/>
      <c r="M175" s="145" t="s">
        <v>1</v>
      </c>
      <c r="N175" s="146" t="s">
        <v>37</v>
      </c>
      <c r="P175" s="147">
        <f>O175*H175</f>
        <v>0</v>
      </c>
      <c r="Q175" s="147">
        <v>0.00632</v>
      </c>
      <c r="R175" s="147">
        <f>Q175*H175</f>
        <v>0.00948</v>
      </c>
      <c r="S175" s="147">
        <v>0</v>
      </c>
      <c r="T175" s="148">
        <f>S175*H175</f>
        <v>0</v>
      </c>
      <c r="AR175" s="149" t="s">
        <v>201</v>
      </c>
      <c r="AT175" s="149" t="s">
        <v>197</v>
      </c>
      <c r="AU175" s="149" t="s">
        <v>81</v>
      </c>
      <c r="AY175" s="16" t="s">
        <v>195</v>
      </c>
      <c r="BE175" s="150">
        <f>IF(N175="základní",J175,0)</f>
        <v>0</v>
      </c>
      <c r="BF175" s="150">
        <f>IF(N175="snížená",J175,0)</f>
        <v>0</v>
      </c>
      <c r="BG175" s="150">
        <f>IF(N175="zákl. přenesená",J175,0)</f>
        <v>0</v>
      </c>
      <c r="BH175" s="150">
        <f>IF(N175="sníž. přenesená",J175,0)</f>
        <v>0</v>
      </c>
      <c r="BI175" s="150">
        <f>IF(N175="nulová",J175,0)</f>
        <v>0</v>
      </c>
      <c r="BJ175" s="16" t="s">
        <v>79</v>
      </c>
      <c r="BK175" s="150">
        <f>ROUND(I175*H175,2)</f>
        <v>0</v>
      </c>
      <c r="BL175" s="16" t="s">
        <v>201</v>
      </c>
      <c r="BM175" s="149" t="s">
        <v>1438</v>
      </c>
    </row>
    <row r="176" spans="2:51" s="12" customFormat="1" ht="12">
      <c r="B176" s="151"/>
      <c r="D176" s="152" t="s">
        <v>203</v>
      </c>
      <c r="E176" s="153" t="s">
        <v>1</v>
      </c>
      <c r="F176" s="154" t="s">
        <v>1439</v>
      </c>
      <c r="H176" s="155">
        <v>1.5</v>
      </c>
      <c r="I176" s="156"/>
      <c r="L176" s="151"/>
      <c r="M176" s="157"/>
      <c r="T176" s="158"/>
      <c r="AT176" s="153" t="s">
        <v>203</v>
      </c>
      <c r="AU176" s="153" t="s">
        <v>81</v>
      </c>
      <c r="AV176" s="12" t="s">
        <v>81</v>
      </c>
      <c r="AW176" s="12" t="s">
        <v>29</v>
      </c>
      <c r="AX176" s="12" t="s">
        <v>72</v>
      </c>
      <c r="AY176" s="153" t="s">
        <v>195</v>
      </c>
    </row>
    <row r="177" spans="2:51" s="13" customFormat="1" ht="12">
      <c r="B177" s="159"/>
      <c r="D177" s="152" t="s">
        <v>203</v>
      </c>
      <c r="E177" s="160" t="s">
        <v>1</v>
      </c>
      <c r="F177" s="161" t="s">
        <v>205</v>
      </c>
      <c r="H177" s="162">
        <v>1.5</v>
      </c>
      <c r="I177" s="163"/>
      <c r="L177" s="159"/>
      <c r="M177" s="164"/>
      <c r="T177" s="165"/>
      <c r="AT177" s="160" t="s">
        <v>203</v>
      </c>
      <c r="AU177" s="160" t="s">
        <v>81</v>
      </c>
      <c r="AV177" s="13" t="s">
        <v>201</v>
      </c>
      <c r="AW177" s="13" t="s">
        <v>29</v>
      </c>
      <c r="AX177" s="13" t="s">
        <v>79</v>
      </c>
      <c r="AY177" s="160" t="s">
        <v>195</v>
      </c>
    </row>
    <row r="178" spans="2:63" s="11" customFormat="1" ht="22.9" customHeight="1">
      <c r="B178" s="124"/>
      <c r="D178" s="125" t="s">
        <v>71</v>
      </c>
      <c r="E178" s="134" t="s">
        <v>233</v>
      </c>
      <c r="F178" s="134" t="s">
        <v>492</v>
      </c>
      <c r="I178" s="127"/>
      <c r="J178" s="135">
        <f>BK178</f>
        <v>0</v>
      </c>
      <c r="L178" s="124"/>
      <c r="M178" s="129"/>
      <c r="P178" s="130">
        <f>SUM(P179:P246)</f>
        <v>0</v>
      </c>
      <c r="R178" s="130">
        <f>SUM(R179:R246)</f>
        <v>3.8339205300000008</v>
      </c>
      <c r="T178" s="131">
        <f>SUM(T179:T246)</f>
        <v>0</v>
      </c>
      <c r="AR178" s="125" t="s">
        <v>79</v>
      </c>
      <c r="AT178" s="132" t="s">
        <v>71</v>
      </c>
      <c r="AU178" s="132" t="s">
        <v>79</v>
      </c>
      <c r="AY178" s="125" t="s">
        <v>195</v>
      </c>
      <c r="BK178" s="133">
        <f>SUM(BK179:BK246)</f>
        <v>0</v>
      </c>
    </row>
    <row r="179" spans="2:65" s="1" customFormat="1" ht="24.2" customHeight="1">
      <c r="B179" s="136"/>
      <c r="C179" s="137" t="s">
        <v>296</v>
      </c>
      <c r="D179" s="137" t="s">
        <v>197</v>
      </c>
      <c r="E179" s="138" t="s">
        <v>1440</v>
      </c>
      <c r="F179" s="139" t="s">
        <v>1441</v>
      </c>
      <c r="G179" s="140" t="s">
        <v>496</v>
      </c>
      <c r="H179" s="141">
        <v>3</v>
      </c>
      <c r="I179" s="142"/>
      <c r="J179" s="143">
        <f>ROUND(I179*H179,2)</f>
        <v>0</v>
      </c>
      <c r="K179" s="144"/>
      <c r="L179" s="31"/>
      <c r="M179" s="145" t="s">
        <v>1</v>
      </c>
      <c r="N179" s="146" t="s">
        <v>37</v>
      </c>
      <c r="P179" s="147">
        <f>O179*H179</f>
        <v>0</v>
      </c>
      <c r="Q179" s="147">
        <v>0.00167</v>
      </c>
      <c r="R179" s="147">
        <f>Q179*H179</f>
        <v>0.0050100000000000006</v>
      </c>
      <c r="S179" s="147">
        <v>0</v>
      </c>
      <c r="T179" s="148">
        <f>S179*H179</f>
        <v>0</v>
      </c>
      <c r="AR179" s="149" t="s">
        <v>201</v>
      </c>
      <c r="AT179" s="149" t="s">
        <v>197</v>
      </c>
      <c r="AU179" s="149" t="s">
        <v>81</v>
      </c>
      <c r="AY179" s="16" t="s">
        <v>195</v>
      </c>
      <c r="BE179" s="150">
        <f>IF(N179="základní",J179,0)</f>
        <v>0</v>
      </c>
      <c r="BF179" s="150">
        <f>IF(N179="snížená",J179,0)</f>
        <v>0</v>
      </c>
      <c r="BG179" s="150">
        <f>IF(N179="zákl. přenesená",J179,0)</f>
        <v>0</v>
      </c>
      <c r="BH179" s="150">
        <f>IF(N179="sníž. přenesená",J179,0)</f>
        <v>0</v>
      </c>
      <c r="BI179" s="150">
        <f>IF(N179="nulová",J179,0)</f>
        <v>0</v>
      </c>
      <c r="BJ179" s="16" t="s">
        <v>79</v>
      </c>
      <c r="BK179" s="150">
        <f>ROUND(I179*H179,2)</f>
        <v>0</v>
      </c>
      <c r="BL179" s="16" t="s">
        <v>201</v>
      </c>
      <c r="BM179" s="149" t="s">
        <v>1442</v>
      </c>
    </row>
    <row r="180" spans="2:51" s="14" customFormat="1" ht="12">
      <c r="B180" s="166"/>
      <c r="D180" s="152" t="s">
        <v>203</v>
      </c>
      <c r="E180" s="167" t="s">
        <v>1</v>
      </c>
      <c r="F180" s="168" t="s">
        <v>362</v>
      </c>
      <c r="H180" s="167" t="s">
        <v>1</v>
      </c>
      <c r="I180" s="169"/>
      <c r="L180" s="166"/>
      <c r="M180" s="170"/>
      <c r="T180" s="171"/>
      <c r="AT180" s="167" t="s">
        <v>203</v>
      </c>
      <c r="AU180" s="167" t="s">
        <v>81</v>
      </c>
      <c r="AV180" s="14" t="s">
        <v>79</v>
      </c>
      <c r="AW180" s="14" t="s">
        <v>29</v>
      </c>
      <c r="AX180" s="14" t="s">
        <v>72</v>
      </c>
      <c r="AY180" s="167" t="s">
        <v>195</v>
      </c>
    </row>
    <row r="181" spans="2:51" s="12" customFormat="1" ht="12">
      <c r="B181" s="151"/>
      <c r="D181" s="152" t="s">
        <v>203</v>
      </c>
      <c r="E181" s="153" t="s">
        <v>1</v>
      </c>
      <c r="F181" s="154" t="s">
        <v>1443</v>
      </c>
      <c r="H181" s="155">
        <v>3</v>
      </c>
      <c r="I181" s="156"/>
      <c r="L181" s="151"/>
      <c r="M181" s="157"/>
      <c r="T181" s="158"/>
      <c r="AT181" s="153" t="s">
        <v>203</v>
      </c>
      <c r="AU181" s="153" t="s">
        <v>81</v>
      </c>
      <c r="AV181" s="12" t="s">
        <v>81</v>
      </c>
      <c r="AW181" s="12" t="s">
        <v>29</v>
      </c>
      <c r="AX181" s="12" t="s">
        <v>72</v>
      </c>
      <c r="AY181" s="153" t="s">
        <v>195</v>
      </c>
    </row>
    <row r="182" spans="2:51" s="13" customFormat="1" ht="12">
      <c r="B182" s="159"/>
      <c r="D182" s="152" t="s">
        <v>203</v>
      </c>
      <c r="E182" s="160" t="s">
        <v>1</v>
      </c>
      <c r="F182" s="161" t="s">
        <v>205</v>
      </c>
      <c r="H182" s="162">
        <v>3</v>
      </c>
      <c r="I182" s="163"/>
      <c r="L182" s="159"/>
      <c r="M182" s="164"/>
      <c r="T182" s="165"/>
      <c r="AT182" s="160" t="s">
        <v>203</v>
      </c>
      <c r="AU182" s="160" t="s">
        <v>81</v>
      </c>
      <c r="AV182" s="13" t="s">
        <v>201</v>
      </c>
      <c r="AW182" s="13" t="s">
        <v>29</v>
      </c>
      <c r="AX182" s="13" t="s">
        <v>79</v>
      </c>
      <c r="AY182" s="160" t="s">
        <v>195</v>
      </c>
    </row>
    <row r="183" spans="2:65" s="1" customFormat="1" ht="24.2" customHeight="1">
      <c r="B183" s="136"/>
      <c r="C183" s="172" t="s">
        <v>301</v>
      </c>
      <c r="D183" s="172" t="s">
        <v>229</v>
      </c>
      <c r="E183" s="173" t="s">
        <v>1444</v>
      </c>
      <c r="F183" s="174" t="s">
        <v>1445</v>
      </c>
      <c r="G183" s="175" t="s">
        <v>496</v>
      </c>
      <c r="H183" s="176">
        <v>1</v>
      </c>
      <c r="I183" s="177"/>
      <c r="J183" s="178">
        <f>ROUND(I183*H183,2)</f>
        <v>0</v>
      </c>
      <c r="K183" s="179"/>
      <c r="L183" s="180"/>
      <c r="M183" s="181" t="s">
        <v>1</v>
      </c>
      <c r="N183" s="182" t="s">
        <v>37</v>
      </c>
      <c r="P183" s="147">
        <f>O183*H183</f>
        <v>0</v>
      </c>
      <c r="Q183" s="147">
        <v>0.0122</v>
      </c>
      <c r="R183" s="147">
        <f>Q183*H183</f>
        <v>0.0122</v>
      </c>
      <c r="S183" s="147">
        <v>0</v>
      </c>
      <c r="T183" s="148">
        <f>S183*H183</f>
        <v>0</v>
      </c>
      <c r="AR183" s="149" t="s">
        <v>233</v>
      </c>
      <c r="AT183" s="149" t="s">
        <v>229</v>
      </c>
      <c r="AU183" s="149" t="s">
        <v>81</v>
      </c>
      <c r="AY183" s="16" t="s">
        <v>195</v>
      </c>
      <c r="BE183" s="150">
        <f>IF(N183="základní",J183,0)</f>
        <v>0</v>
      </c>
      <c r="BF183" s="150">
        <f>IF(N183="snížená",J183,0)</f>
        <v>0</v>
      </c>
      <c r="BG183" s="150">
        <f>IF(N183="zákl. přenesená",J183,0)</f>
        <v>0</v>
      </c>
      <c r="BH183" s="150">
        <f>IF(N183="sníž. přenesená",J183,0)</f>
        <v>0</v>
      </c>
      <c r="BI183" s="150">
        <f>IF(N183="nulová",J183,0)</f>
        <v>0</v>
      </c>
      <c r="BJ183" s="16" t="s">
        <v>79</v>
      </c>
      <c r="BK183" s="150">
        <f>ROUND(I183*H183,2)</f>
        <v>0</v>
      </c>
      <c r="BL183" s="16" t="s">
        <v>201</v>
      </c>
      <c r="BM183" s="149" t="s">
        <v>1446</v>
      </c>
    </row>
    <row r="184" spans="2:65" s="1" customFormat="1" ht="24.2" customHeight="1">
      <c r="B184" s="136"/>
      <c r="C184" s="172" t="s">
        <v>306</v>
      </c>
      <c r="D184" s="172" t="s">
        <v>229</v>
      </c>
      <c r="E184" s="173" t="s">
        <v>1447</v>
      </c>
      <c r="F184" s="174" t="s">
        <v>1448</v>
      </c>
      <c r="G184" s="175" t="s">
        <v>496</v>
      </c>
      <c r="H184" s="176">
        <v>1</v>
      </c>
      <c r="I184" s="177"/>
      <c r="J184" s="178">
        <f>ROUND(I184*H184,2)</f>
        <v>0</v>
      </c>
      <c r="K184" s="179"/>
      <c r="L184" s="180"/>
      <c r="M184" s="181" t="s">
        <v>1</v>
      </c>
      <c r="N184" s="182" t="s">
        <v>37</v>
      </c>
      <c r="P184" s="147">
        <f>O184*H184</f>
        <v>0</v>
      </c>
      <c r="Q184" s="147">
        <v>0.0084</v>
      </c>
      <c r="R184" s="147">
        <f>Q184*H184</f>
        <v>0.0084</v>
      </c>
      <c r="S184" s="147">
        <v>0</v>
      </c>
      <c r="T184" s="148">
        <f>S184*H184</f>
        <v>0</v>
      </c>
      <c r="AR184" s="149" t="s">
        <v>233</v>
      </c>
      <c r="AT184" s="149" t="s">
        <v>229</v>
      </c>
      <c r="AU184" s="149" t="s">
        <v>81</v>
      </c>
      <c r="AY184" s="16" t="s">
        <v>195</v>
      </c>
      <c r="BE184" s="150">
        <f>IF(N184="základní",J184,0)</f>
        <v>0</v>
      </c>
      <c r="BF184" s="150">
        <f>IF(N184="snížená",J184,0)</f>
        <v>0</v>
      </c>
      <c r="BG184" s="150">
        <f>IF(N184="zákl. přenesená",J184,0)</f>
        <v>0</v>
      </c>
      <c r="BH184" s="150">
        <f>IF(N184="sníž. přenesená",J184,0)</f>
        <v>0</v>
      </c>
      <c r="BI184" s="150">
        <f>IF(N184="nulová",J184,0)</f>
        <v>0</v>
      </c>
      <c r="BJ184" s="16" t="s">
        <v>79</v>
      </c>
      <c r="BK184" s="150">
        <f>ROUND(I184*H184,2)</f>
        <v>0</v>
      </c>
      <c r="BL184" s="16" t="s">
        <v>201</v>
      </c>
      <c r="BM184" s="149" t="s">
        <v>1449</v>
      </c>
    </row>
    <row r="185" spans="2:65" s="1" customFormat="1" ht="21.75" customHeight="1">
      <c r="B185" s="136"/>
      <c r="C185" s="172" t="s">
        <v>311</v>
      </c>
      <c r="D185" s="172" t="s">
        <v>229</v>
      </c>
      <c r="E185" s="173" t="s">
        <v>1450</v>
      </c>
      <c r="F185" s="174" t="s">
        <v>1451</v>
      </c>
      <c r="G185" s="175" t="s">
        <v>496</v>
      </c>
      <c r="H185" s="176">
        <v>1</v>
      </c>
      <c r="I185" s="177"/>
      <c r="J185" s="178">
        <f>ROUND(I185*H185,2)</f>
        <v>0</v>
      </c>
      <c r="K185" s="179"/>
      <c r="L185" s="180"/>
      <c r="M185" s="181" t="s">
        <v>1</v>
      </c>
      <c r="N185" s="182" t="s">
        <v>37</v>
      </c>
      <c r="P185" s="147">
        <f>O185*H185</f>
        <v>0</v>
      </c>
      <c r="Q185" s="147">
        <v>0.0112</v>
      </c>
      <c r="R185" s="147">
        <f>Q185*H185</f>
        <v>0.0112</v>
      </c>
      <c r="S185" s="147">
        <v>0</v>
      </c>
      <c r="T185" s="148">
        <f>S185*H185</f>
        <v>0</v>
      </c>
      <c r="AR185" s="149" t="s">
        <v>233</v>
      </c>
      <c r="AT185" s="149" t="s">
        <v>229</v>
      </c>
      <c r="AU185" s="149" t="s">
        <v>81</v>
      </c>
      <c r="AY185" s="16" t="s">
        <v>195</v>
      </c>
      <c r="BE185" s="150">
        <f>IF(N185="základní",J185,0)</f>
        <v>0</v>
      </c>
      <c r="BF185" s="150">
        <f>IF(N185="snížená",J185,0)</f>
        <v>0</v>
      </c>
      <c r="BG185" s="150">
        <f>IF(N185="zákl. přenesená",J185,0)</f>
        <v>0</v>
      </c>
      <c r="BH185" s="150">
        <f>IF(N185="sníž. přenesená",J185,0)</f>
        <v>0</v>
      </c>
      <c r="BI185" s="150">
        <f>IF(N185="nulová",J185,0)</f>
        <v>0</v>
      </c>
      <c r="BJ185" s="16" t="s">
        <v>79</v>
      </c>
      <c r="BK185" s="150">
        <f>ROUND(I185*H185,2)</f>
        <v>0</v>
      </c>
      <c r="BL185" s="16" t="s">
        <v>201</v>
      </c>
      <c r="BM185" s="149" t="s">
        <v>1452</v>
      </c>
    </row>
    <row r="186" spans="2:65" s="1" customFormat="1" ht="24.2" customHeight="1">
      <c r="B186" s="136"/>
      <c r="C186" s="137" t="s">
        <v>7</v>
      </c>
      <c r="D186" s="137" t="s">
        <v>197</v>
      </c>
      <c r="E186" s="138" t="s">
        <v>1453</v>
      </c>
      <c r="F186" s="139" t="s">
        <v>1454</v>
      </c>
      <c r="G186" s="140" t="s">
        <v>223</v>
      </c>
      <c r="H186" s="141">
        <v>15.1</v>
      </c>
      <c r="I186" s="142"/>
      <c r="J186" s="143">
        <f>ROUND(I186*H186,2)</f>
        <v>0</v>
      </c>
      <c r="K186" s="144"/>
      <c r="L186" s="31"/>
      <c r="M186" s="145" t="s">
        <v>1</v>
      </c>
      <c r="N186" s="146" t="s">
        <v>37</v>
      </c>
      <c r="P186" s="147">
        <f>O186*H186</f>
        <v>0</v>
      </c>
      <c r="Q186" s="147">
        <v>0</v>
      </c>
      <c r="R186" s="147">
        <f>Q186*H186</f>
        <v>0</v>
      </c>
      <c r="S186" s="147">
        <v>0</v>
      </c>
      <c r="T186" s="148">
        <f>S186*H186</f>
        <v>0</v>
      </c>
      <c r="AR186" s="149" t="s">
        <v>201</v>
      </c>
      <c r="AT186" s="149" t="s">
        <v>197</v>
      </c>
      <c r="AU186" s="149" t="s">
        <v>81</v>
      </c>
      <c r="AY186" s="16" t="s">
        <v>195</v>
      </c>
      <c r="BE186" s="150">
        <f>IF(N186="základní",J186,0)</f>
        <v>0</v>
      </c>
      <c r="BF186" s="150">
        <f>IF(N186="snížená",J186,0)</f>
        <v>0</v>
      </c>
      <c r="BG186" s="150">
        <f>IF(N186="zákl. přenesená",J186,0)</f>
        <v>0</v>
      </c>
      <c r="BH186" s="150">
        <f>IF(N186="sníž. přenesená",J186,0)</f>
        <v>0</v>
      </c>
      <c r="BI186" s="150">
        <f>IF(N186="nulová",J186,0)</f>
        <v>0</v>
      </c>
      <c r="BJ186" s="16" t="s">
        <v>79</v>
      </c>
      <c r="BK186" s="150">
        <f>ROUND(I186*H186,2)</f>
        <v>0</v>
      </c>
      <c r="BL186" s="16" t="s">
        <v>201</v>
      </c>
      <c r="BM186" s="149" t="s">
        <v>1455</v>
      </c>
    </row>
    <row r="187" spans="2:51" s="14" customFormat="1" ht="12">
      <c r="B187" s="166"/>
      <c r="D187" s="152" t="s">
        <v>203</v>
      </c>
      <c r="E187" s="167" t="s">
        <v>1</v>
      </c>
      <c r="F187" s="168" t="s">
        <v>225</v>
      </c>
      <c r="H187" s="167" t="s">
        <v>1</v>
      </c>
      <c r="I187" s="169"/>
      <c r="L187" s="166"/>
      <c r="M187" s="170"/>
      <c r="T187" s="171"/>
      <c r="AT187" s="167" t="s">
        <v>203</v>
      </c>
      <c r="AU187" s="167" t="s">
        <v>81</v>
      </c>
      <c r="AV187" s="14" t="s">
        <v>79</v>
      </c>
      <c r="AW187" s="14" t="s">
        <v>29</v>
      </c>
      <c r="AX187" s="14" t="s">
        <v>72</v>
      </c>
      <c r="AY187" s="167" t="s">
        <v>195</v>
      </c>
    </row>
    <row r="188" spans="2:51" s="12" customFormat="1" ht="12">
      <c r="B188" s="151"/>
      <c r="D188" s="152" t="s">
        <v>203</v>
      </c>
      <c r="E188" s="153" t="s">
        <v>1</v>
      </c>
      <c r="F188" s="154" t="s">
        <v>1456</v>
      </c>
      <c r="H188" s="155">
        <v>15.1</v>
      </c>
      <c r="I188" s="156"/>
      <c r="L188" s="151"/>
      <c r="M188" s="157"/>
      <c r="T188" s="158"/>
      <c r="AT188" s="153" t="s">
        <v>203</v>
      </c>
      <c r="AU188" s="153" t="s">
        <v>81</v>
      </c>
      <c r="AV188" s="12" t="s">
        <v>81</v>
      </c>
      <c r="AW188" s="12" t="s">
        <v>29</v>
      </c>
      <c r="AX188" s="12" t="s">
        <v>72</v>
      </c>
      <c r="AY188" s="153" t="s">
        <v>195</v>
      </c>
    </row>
    <row r="189" spans="2:51" s="13" customFormat="1" ht="12">
      <c r="B189" s="159"/>
      <c r="D189" s="152" t="s">
        <v>203</v>
      </c>
      <c r="E189" s="160" t="s">
        <v>1</v>
      </c>
      <c r="F189" s="161" t="s">
        <v>205</v>
      </c>
      <c r="H189" s="162">
        <v>15.1</v>
      </c>
      <c r="I189" s="163"/>
      <c r="L189" s="159"/>
      <c r="M189" s="164"/>
      <c r="T189" s="165"/>
      <c r="AT189" s="160" t="s">
        <v>203</v>
      </c>
      <c r="AU189" s="160" t="s">
        <v>81</v>
      </c>
      <c r="AV189" s="13" t="s">
        <v>201</v>
      </c>
      <c r="AW189" s="13" t="s">
        <v>29</v>
      </c>
      <c r="AX189" s="13" t="s">
        <v>79</v>
      </c>
      <c r="AY189" s="160" t="s">
        <v>195</v>
      </c>
    </row>
    <row r="190" spans="2:65" s="1" customFormat="1" ht="24.2" customHeight="1">
      <c r="B190" s="136"/>
      <c r="C190" s="172" t="s">
        <v>320</v>
      </c>
      <c r="D190" s="172" t="s">
        <v>229</v>
      </c>
      <c r="E190" s="173" t="s">
        <v>1457</v>
      </c>
      <c r="F190" s="174" t="s">
        <v>1458</v>
      </c>
      <c r="G190" s="175" t="s">
        <v>223</v>
      </c>
      <c r="H190" s="176">
        <v>15.327</v>
      </c>
      <c r="I190" s="177"/>
      <c r="J190" s="178">
        <f>ROUND(I190*H190,2)</f>
        <v>0</v>
      </c>
      <c r="K190" s="179"/>
      <c r="L190" s="180"/>
      <c r="M190" s="181" t="s">
        <v>1</v>
      </c>
      <c r="N190" s="182" t="s">
        <v>37</v>
      </c>
      <c r="P190" s="147">
        <f>O190*H190</f>
        <v>0</v>
      </c>
      <c r="Q190" s="147">
        <v>0.00043</v>
      </c>
      <c r="R190" s="147">
        <f>Q190*H190</f>
        <v>0.00659061</v>
      </c>
      <c r="S190" s="147">
        <v>0</v>
      </c>
      <c r="T190" s="148">
        <f>S190*H190</f>
        <v>0</v>
      </c>
      <c r="AR190" s="149" t="s">
        <v>233</v>
      </c>
      <c r="AT190" s="149" t="s">
        <v>229</v>
      </c>
      <c r="AU190" s="149" t="s">
        <v>81</v>
      </c>
      <c r="AY190" s="16" t="s">
        <v>195</v>
      </c>
      <c r="BE190" s="150">
        <f>IF(N190="základní",J190,0)</f>
        <v>0</v>
      </c>
      <c r="BF190" s="150">
        <f>IF(N190="snížená",J190,0)</f>
        <v>0</v>
      </c>
      <c r="BG190" s="150">
        <f>IF(N190="zákl. přenesená",J190,0)</f>
        <v>0</v>
      </c>
      <c r="BH190" s="150">
        <f>IF(N190="sníž. přenesená",J190,0)</f>
        <v>0</v>
      </c>
      <c r="BI190" s="150">
        <f>IF(N190="nulová",J190,0)</f>
        <v>0</v>
      </c>
      <c r="BJ190" s="16" t="s">
        <v>79</v>
      </c>
      <c r="BK190" s="150">
        <f>ROUND(I190*H190,2)</f>
        <v>0</v>
      </c>
      <c r="BL190" s="16" t="s">
        <v>201</v>
      </c>
      <c r="BM190" s="149" t="s">
        <v>1459</v>
      </c>
    </row>
    <row r="191" spans="2:51" s="12" customFormat="1" ht="12">
      <c r="B191" s="151"/>
      <c r="D191" s="152" t="s">
        <v>203</v>
      </c>
      <c r="F191" s="154" t="s">
        <v>1460</v>
      </c>
      <c r="H191" s="155">
        <v>15.327</v>
      </c>
      <c r="I191" s="156"/>
      <c r="L191" s="151"/>
      <c r="M191" s="157"/>
      <c r="T191" s="158"/>
      <c r="AT191" s="153" t="s">
        <v>203</v>
      </c>
      <c r="AU191" s="153" t="s">
        <v>81</v>
      </c>
      <c r="AV191" s="12" t="s">
        <v>81</v>
      </c>
      <c r="AW191" s="12" t="s">
        <v>3</v>
      </c>
      <c r="AX191" s="12" t="s">
        <v>79</v>
      </c>
      <c r="AY191" s="153" t="s">
        <v>195</v>
      </c>
    </row>
    <row r="192" spans="2:65" s="1" customFormat="1" ht="24.2" customHeight="1">
      <c r="B192" s="136"/>
      <c r="C192" s="137" t="s">
        <v>325</v>
      </c>
      <c r="D192" s="137" t="s">
        <v>197</v>
      </c>
      <c r="E192" s="138" t="s">
        <v>1461</v>
      </c>
      <c r="F192" s="139" t="s">
        <v>1462</v>
      </c>
      <c r="G192" s="140" t="s">
        <v>223</v>
      </c>
      <c r="H192" s="141">
        <v>222.1</v>
      </c>
      <c r="I192" s="142"/>
      <c r="J192" s="143">
        <f>ROUND(I192*H192,2)</f>
        <v>0</v>
      </c>
      <c r="K192" s="144"/>
      <c r="L192" s="31"/>
      <c r="M192" s="145" t="s">
        <v>1</v>
      </c>
      <c r="N192" s="146" t="s">
        <v>37</v>
      </c>
      <c r="P192" s="147">
        <f>O192*H192</f>
        <v>0</v>
      </c>
      <c r="Q192" s="147">
        <v>0</v>
      </c>
      <c r="R192" s="147">
        <f>Q192*H192</f>
        <v>0</v>
      </c>
      <c r="S192" s="147">
        <v>0</v>
      </c>
      <c r="T192" s="148">
        <f>S192*H192</f>
        <v>0</v>
      </c>
      <c r="AR192" s="149" t="s">
        <v>201</v>
      </c>
      <c r="AT192" s="149" t="s">
        <v>197</v>
      </c>
      <c r="AU192" s="149" t="s">
        <v>81</v>
      </c>
      <c r="AY192" s="16" t="s">
        <v>195</v>
      </c>
      <c r="BE192" s="150">
        <f>IF(N192="základní",J192,0)</f>
        <v>0</v>
      </c>
      <c r="BF192" s="150">
        <f>IF(N192="snížená",J192,0)</f>
        <v>0</v>
      </c>
      <c r="BG192" s="150">
        <f>IF(N192="zákl. přenesená",J192,0)</f>
        <v>0</v>
      </c>
      <c r="BH192" s="150">
        <f>IF(N192="sníž. přenesená",J192,0)</f>
        <v>0</v>
      </c>
      <c r="BI192" s="150">
        <f>IF(N192="nulová",J192,0)</f>
        <v>0</v>
      </c>
      <c r="BJ192" s="16" t="s">
        <v>79</v>
      </c>
      <c r="BK192" s="150">
        <f>ROUND(I192*H192,2)</f>
        <v>0</v>
      </c>
      <c r="BL192" s="16" t="s">
        <v>201</v>
      </c>
      <c r="BM192" s="149" t="s">
        <v>1463</v>
      </c>
    </row>
    <row r="193" spans="2:51" s="14" customFormat="1" ht="12">
      <c r="B193" s="166"/>
      <c r="D193" s="152" t="s">
        <v>203</v>
      </c>
      <c r="E193" s="167" t="s">
        <v>1</v>
      </c>
      <c r="F193" s="168" t="s">
        <v>362</v>
      </c>
      <c r="H193" s="167" t="s">
        <v>1</v>
      </c>
      <c r="I193" s="169"/>
      <c r="L193" s="166"/>
      <c r="M193" s="170"/>
      <c r="T193" s="171"/>
      <c r="AT193" s="167" t="s">
        <v>203</v>
      </c>
      <c r="AU193" s="167" t="s">
        <v>81</v>
      </c>
      <c r="AV193" s="14" t="s">
        <v>79</v>
      </c>
      <c r="AW193" s="14" t="s">
        <v>29</v>
      </c>
      <c r="AX193" s="14" t="s">
        <v>72</v>
      </c>
      <c r="AY193" s="167" t="s">
        <v>195</v>
      </c>
    </row>
    <row r="194" spans="2:51" s="12" customFormat="1" ht="12">
      <c r="B194" s="151"/>
      <c r="D194" s="152" t="s">
        <v>203</v>
      </c>
      <c r="E194" s="153" t="s">
        <v>1</v>
      </c>
      <c r="F194" s="154" t="s">
        <v>1464</v>
      </c>
      <c r="H194" s="155">
        <v>222.1</v>
      </c>
      <c r="I194" s="156"/>
      <c r="L194" s="151"/>
      <c r="M194" s="157"/>
      <c r="T194" s="158"/>
      <c r="AT194" s="153" t="s">
        <v>203</v>
      </c>
      <c r="AU194" s="153" t="s">
        <v>81</v>
      </c>
      <c r="AV194" s="12" t="s">
        <v>81</v>
      </c>
      <c r="AW194" s="12" t="s">
        <v>29</v>
      </c>
      <c r="AX194" s="12" t="s">
        <v>72</v>
      </c>
      <c r="AY194" s="153" t="s">
        <v>195</v>
      </c>
    </row>
    <row r="195" spans="2:51" s="13" customFormat="1" ht="12">
      <c r="B195" s="159"/>
      <c r="D195" s="152" t="s">
        <v>203</v>
      </c>
      <c r="E195" s="160" t="s">
        <v>1</v>
      </c>
      <c r="F195" s="161" t="s">
        <v>205</v>
      </c>
      <c r="H195" s="162">
        <v>222.1</v>
      </c>
      <c r="I195" s="163"/>
      <c r="L195" s="159"/>
      <c r="M195" s="164"/>
      <c r="T195" s="165"/>
      <c r="AT195" s="160" t="s">
        <v>203</v>
      </c>
      <c r="AU195" s="160" t="s">
        <v>81</v>
      </c>
      <c r="AV195" s="13" t="s">
        <v>201</v>
      </c>
      <c r="AW195" s="13" t="s">
        <v>29</v>
      </c>
      <c r="AX195" s="13" t="s">
        <v>79</v>
      </c>
      <c r="AY195" s="160" t="s">
        <v>195</v>
      </c>
    </row>
    <row r="196" spans="2:65" s="1" customFormat="1" ht="24.2" customHeight="1">
      <c r="B196" s="136"/>
      <c r="C196" s="172" t="s">
        <v>330</v>
      </c>
      <c r="D196" s="172" t="s">
        <v>229</v>
      </c>
      <c r="E196" s="173" t="s">
        <v>1465</v>
      </c>
      <c r="F196" s="174" t="s">
        <v>1466</v>
      </c>
      <c r="G196" s="175" t="s">
        <v>223</v>
      </c>
      <c r="H196" s="176">
        <v>225.432</v>
      </c>
      <c r="I196" s="177"/>
      <c r="J196" s="178">
        <f>ROUND(I196*H196,2)</f>
        <v>0</v>
      </c>
      <c r="K196" s="179"/>
      <c r="L196" s="180"/>
      <c r="M196" s="181" t="s">
        <v>1</v>
      </c>
      <c r="N196" s="182" t="s">
        <v>37</v>
      </c>
      <c r="P196" s="147">
        <f>O196*H196</f>
        <v>0</v>
      </c>
      <c r="Q196" s="147">
        <v>0.00106</v>
      </c>
      <c r="R196" s="147">
        <f>Q196*H196</f>
        <v>0.23895792</v>
      </c>
      <c r="S196" s="147">
        <v>0</v>
      </c>
      <c r="T196" s="148">
        <f>S196*H196</f>
        <v>0</v>
      </c>
      <c r="AR196" s="149" t="s">
        <v>233</v>
      </c>
      <c r="AT196" s="149" t="s">
        <v>229</v>
      </c>
      <c r="AU196" s="149" t="s">
        <v>81</v>
      </c>
      <c r="AY196" s="16" t="s">
        <v>195</v>
      </c>
      <c r="BE196" s="150">
        <f>IF(N196="základní",J196,0)</f>
        <v>0</v>
      </c>
      <c r="BF196" s="150">
        <f>IF(N196="snížená",J196,0)</f>
        <v>0</v>
      </c>
      <c r="BG196" s="150">
        <f>IF(N196="zákl. přenesená",J196,0)</f>
        <v>0</v>
      </c>
      <c r="BH196" s="150">
        <f>IF(N196="sníž. přenesená",J196,0)</f>
        <v>0</v>
      </c>
      <c r="BI196" s="150">
        <f>IF(N196="nulová",J196,0)</f>
        <v>0</v>
      </c>
      <c r="BJ196" s="16" t="s">
        <v>79</v>
      </c>
      <c r="BK196" s="150">
        <f>ROUND(I196*H196,2)</f>
        <v>0</v>
      </c>
      <c r="BL196" s="16" t="s">
        <v>201</v>
      </c>
      <c r="BM196" s="149" t="s">
        <v>1467</v>
      </c>
    </row>
    <row r="197" spans="2:51" s="12" customFormat="1" ht="12">
      <c r="B197" s="151"/>
      <c r="D197" s="152" t="s">
        <v>203</v>
      </c>
      <c r="F197" s="154" t="s">
        <v>1468</v>
      </c>
      <c r="H197" s="155">
        <v>225.432</v>
      </c>
      <c r="I197" s="156"/>
      <c r="L197" s="151"/>
      <c r="M197" s="157"/>
      <c r="T197" s="158"/>
      <c r="AT197" s="153" t="s">
        <v>203</v>
      </c>
      <c r="AU197" s="153" t="s">
        <v>81</v>
      </c>
      <c r="AV197" s="12" t="s">
        <v>81</v>
      </c>
      <c r="AW197" s="12" t="s">
        <v>3</v>
      </c>
      <c r="AX197" s="12" t="s">
        <v>79</v>
      </c>
      <c r="AY197" s="153" t="s">
        <v>195</v>
      </c>
    </row>
    <row r="198" spans="2:65" s="1" customFormat="1" ht="24.2" customHeight="1">
      <c r="B198" s="136"/>
      <c r="C198" s="137" t="s">
        <v>335</v>
      </c>
      <c r="D198" s="137" t="s">
        <v>197</v>
      </c>
      <c r="E198" s="138" t="s">
        <v>1469</v>
      </c>
      <c r="F198" s="139" t="s">
        <v>1470</v>
      </c>
      <c r="G198" s="140" t="s">
        <v>496</v>
      </c>
      <c r="H198" s="141">
        <v>5</v>
      </c>
      <c r="I198" s="142"/>
      <c r="J198" s="143">
        <f>ROUND(I198*H198,2)</f>
        <v>0</v>
      </c>
      <c r="K198" s="144"/>
      <c r="L198" s="31"/>
      <c r="M198" s="145" t="s">
        <v>1</v>
      </c>
      <c r="N198" s="146" t="s">
        <v>37</v>
      </c>
      <c r="P198" s="147">
        <f>O198*H198</f>
        <v>0</v>
      </c>
      <c r="Q198" s="147">
        <v>0</v>
      </c>
      <c r="R198" s="147">
        <f>Q198*H198</f>
        <v>0</v>
      </c>
      <c r="S198" s="147">
        <v>0</v>
      </c>
      <c r="T198" s="148">
        <f>S198*H198</f>
        <v>0</v>
      </c>
      <c r="AR198" s="149" t="s">
        <v>201</v>
      </c>
      <c r="AT198" s="149" t="s">
        <v>197</v>
      </c>
      <c r="AU198" s="149" t="s">
        <v>81</v>
      </c>
      <c r="AY198" s="16" t="s">
        <v>195</v>
      </c>
      <c r="BE198" s="150">
        <f>IF(N198="základní",J198,0)</f>
        <v>0</v>
      </c>
      <c r="BF198" s="150">
        <f>IF(N198="snížená",J198,0)</f>
        <v>0</v>
      </c>
      <c r="BG198" s="150">
        <f>IF(N198="zákl. přenesená",J198,0)</f>
        <v>0</v>
      </c>
      <c r="BH198" s="150">
        <f>IF(N198="sníž. přenesená",J198,0)</f>
        <v>0</v>
      </c>
      <c r="BI198" s="150">
        <f>IF(N198="nulová",J198,0)</f>
        <v>0</v>
      </c>
      <c r="BJ198" s="16" t="s">
        <v>79</v>
      </c>
      <c r="BK198" s="150">
        <f>ROUND(I198*H198,2)</f>
        <v>0</v>
      </c>
      <c r="BL198" s="16" t="s">
        <v>201</v>
      </c>
      <c r="BM198" s="149" t="s">
        <v>1471</v>
      </c>
    </row>
    <row r="199" spans="2:51" s="14" customFormat="1" ht="12">
      <c r="B199" s="166"/>
      <c r="D199" s="152" t="s">
        <v>203</v>
      </c>
      <c r="E199" s="167" t="s">
        <v>1</v>
      </c>
      <c r="F199" s="168" t="s">
        <v>362</v>
      </c>
      <c r="H199" s="167" t="s">
        <v>1</v>
      </c>
      <c r="I199" s="169"/>
      <c r="L199" s="166"/>
      <c r="M199" s="170"/>
      <c r="T199" s="171"/>
      <c r="AT199" s="167" t="s">
        <v>203</v>
      </c>
      <c r="AU199" s="167" t="s">
        <v>81</v>
      </c>
      <c r="AV199" s="14" t="s">
        <v>79</v>
      </c>
      <c r="AW199" s="14" t="s">
        <v>29</v>
      </c>
      <c r="AX199" s="14" t="s">
        <v>72</v>
      </c>
      <c r="AY199" s="167" t="s">
        <v>195</v>
      </c>
    </row>
    <row r="200" spans="2:51" s="12" customFormat="1" ht="12">
      <c r="B200" s="151"/>
      <c r="D200" s="152" t="s">
        <v>203</v>
      </c>
      <c r="E200" s="153" t="s">
        <v>1</v>
      </c>
      <c r="F200" s="154" t="s">
        <v>1472</v>
      </c>
      <c r="H200" s="155">
        <v>5</v>
      </c>
      <c r="I200" s="156"/>
      <c r="L200" s="151"/>
      <c r="M200" s="157"/>
      <c r="T200" s="158"/>
      <c r="AT200" s="153" t="s">
        <v>203</v>
      </c>
      <c r="AU200" s="153" t="s">
        <v>81</v>
      </c>
      <c r="AV200" s="12" t="s">
        <v>81</v>
      </c>
      <c r="AW200" s="12" t="s">
        <v>29</v>
      </c>
      <c r="AX200" s="12" t="s">
        <v>72</v>
      </c>
      <c r="AY200" s="153" t="s">
        <v>195</v>
      </c>
    </row>
    <row r="201" spans="2:51" s="13" customFormat="1" ht="12">
      <c r="B201" s="159"/>
      <c r="D201" s="152" t="s">
        <v>203</v>
      </c>
      <c r="E201" s="160" t="s">
        <v>1</v>
      </c>
      <c r="F201" s="161" t="s">
        <v>205</v>
      </c>
      <c r="H201" s="162">
        <v>5</v>
      </c>
      <c r="I201" s="163"/>
      <c r="L201" s="159"/>
      <c r="M201" s="164"/>
      <c r="T201" s="165"/>
      <c r="AT201" s="160" t="s">
        <v>203</v>
      </c>
      <c r="AU201" s="160" t="s">
        <v>81</v>
      </c>
      <c r="AV201" s="13" t="s">
        <v>201</v>
      </c>
      <c r="AW201" s="13" t="s">
        <v>29</v>
      </c>
      <c r="AX201" s="13" t="s">
        <v>79</v>
      </c>
      <c r="AY201" s="160" t="s">
        <v>195</v>
      </c>
    </row>
    <row r="202" spans="2:65" s="1" customFormat="1" ht="16.5" customHeight="1">
      <c r="B202" s="136"/>
      <c r="C202" s="172" t="s">
        <v>342</v>
      </c>
      <c r="D202" s="172" t="s">
        <v>229</v>
      </c>
      <c r="E202" s="173" t="s">
        <v>1473</v>
      </c>
      <c r="F202" s="174" t="s">
        <v>1474</v>
      </c>
      <c r="G202" s="175" t="s">
        <v>496</v>
      </c>
      <c r="H202" s="176">
        <v>3</v>
      </c>
      <c r="I202" s="177"/>
      <c r="J202" s="178">
        <f>ROUND(I202*H202,2)</f>
        <v>0</v>
      </c>
      <c r="K202" s="179"/>
      <c r="L202" s="180"/>
      <c r="M202" s="181" t="s">
        <v>1</v>
      </c>
      <c r="N202" s="182" t="s">
        <v>37</v>
      </c>
      <c r="P202" s="147">
        <f>O202*H202</f>
        <v>0</v>
      </c>
      <c r="Q202" s="147">
        <v>0.0001</v>
      </c>
      <c r="R202" s="147">
        <f>Q202*H202</f>
        <v>0.00030000000000000003</v>
      </c>
      <c r="S202" s="147">
        <v>0</v>
      </c>
      <c r="T202" s="148">
        <f>S202*H202</f>
        <v>0</v>
      </c>
      <c r="AR202" s="149" t="s">
        <v>233</v>
      </c>
      <c r="AT202" s="149" t="s">
        <v>229</v>
      </c>
      <c r="AU202" s="149" t="s">
        <v>81</v>
      </c>
      <c r="AY202" s="16" t="s">
        <v>195</v>
      </c>
      <c r="BE202" s="150">
        <f>IF(N202="základní",J202,0)</f>
        <v>0</v>
      </c>
      <c r="BF202" s="150">
        <f>IF(N202="snížená",J202,0)</f>
        <v>0</v>
      </c>
      <c r="BG202" s="150">
        <f>IF(N202="zákl. přenesená",J202,0)</f>
        <v>0</v>
      </c>
      <c r="BH202" s="150">
        <f>IF(N202="sníž. přenesená",J202,0)</f>
        <v>0</v>
      </c>
      <c r="BI202" s="150">
        <f>IF(N202="nulová",J202,0)</f>
        <v>0</v>
      </c>
      <c r="BJ202" s="16" t="s">
        <v>79</v>
      </c>
      <c r="BK202" s="150">
        <f>ROUND(I202*H202,2)</f>
        <v>0</v>
      </c>
      <c r="BL202" s="16" t="s">
        <v>201</v>
      </c>
      <c r="BM202" s="149" t="s">
        <v>1475</v>
      </c>
    </row>
    <row r="203" spans="2:65" s="1" customFormat="1" ht="16.5" customHeight="1">
      <c r="B203" s="136"/>
      <c r="C203" s="172" t="s">
        <v>348</v>
      </c>
      <c r="D203" s="172" t="s">
        <v>229</v>
      </c>
      <c r="E203" s="173" t="s">
        <v>1476</v>
      </c>
      <c r="F203" s="174" t="s">
        <v>1477</v>
      </c>
      <c r="G203" s="175" t="s">
        <v>496</v>
      </c>
      <c r="H203" s="176">
        <v>2</v>
      </c>
      <c r="I203" s="177"/>
      <c r="J203" s="178">
        <f>ROUND(I203*H203,2)</f>
        <v>0</v>
      </c>
      <c r="K203" s="179"/>
      <c r="L203" s="180"/>
      <c r="M203" s="181" t="s">
        <v>1</v>
      </c>
      <c r="N203" s="182" t="s">
        <v>37</v>
      </c>
      <c r="P203" s="147">
        <f>O203*H203</f>
        <v>0</v>
      </c>
      <c r="Q203" s="147">
        <v>0.00012</v>
      </c>
      <c r="R203" s="147">
        <f>Q203*H203</f>
        <v>0.00024</v>
      </c>
      <c r="S203" s="147">
        <v>0</v>
      </c>
      <c r="T203" s="148">
        <f>S203*H203</f>
        <v>0</v>
      </c>
      <c r="AR203" s="149" t="s">
        <v>233</v>
      </c>
      <c r="AT203" s="149" t="s">
        <v>229</v>
      </c>
      <c r="AU203" s="149" t="s">
        <v>81</v>
      </c>
      <c r="AY203" s="16" t="s">
        <v>195</v>
      </c>
      <c r="BE203" s="150">
        <f>IF(N203="základní",J203,0)</f>
        <v>0</v>
      </c>
      <c r="BF203" s="150">
        <f>IF(N203="snížená",J203,0)</f>
        <v>0</v>
      </c>
      <c r="BG203" s="150">
        <f>IF(N203="zákl. přenesená",J203,0)</f>
        <v>0</v>
      </c>
      <c r="BH203" s="150">
        <f>IF(N203="sníž. přenesená",J203,0)</f>
        <v>0</v>
      </c>
      <c r="BI203" s="150">
        <f>IF(N203="nulová",J203,0)</f>
        <v>0</v>
      </c>
      <c r="BJ203" s="16" t="s">
        <v>79</v>
      </c>
      <c r="BK203" s="150">
        <f>ROUND(I203*H203,2)</f>
        <v>0</v>
      </c>
      <c r="BL203" s="16" t="s">
        <v>201</v>
      </c>
      <c r="BM203" s="149" t="s">
        <v>1478</v>
      </c>
    </row>
    <row r="204" spans="2:65" s="1" customFormat="1" ht="24.2" customHeight="1">
      <c r="B204" s="136"/>
      <c r="C204" s="137" t="s">
        <v>353</v>
      </c>
      <c r="D204" s="137" t="s">
        <v>197</v>
      </c>
      <c r="E204" s="138" t="s">
        <v>1479</v>
      </c>
      <c r="F204" s="139" t="s">
        <v>1480</v>
      </c>
      <c r="G204" s="140" t="s">
        <v>496</v>
      </c>
      <c r="H204" s="141">
        <v>14</v>
      </c>
      <c r="I204" s="142"/>
      <c r="J204" s="143">
        <f>ROUND(I204*H204,2)</f>
        <v>0</v>
      </c>
      <c r="K204" s="144"/>
      <c r="L204" s="31"/>
      <c r="M204" s="145" t="s">
        <v>1</v>
      </c>
      <c r="N204" s="146" t="s">
        <v>37</v>
      </c>
      <c r="P204" s="147">
        <f>O204*H204</f>
        <v>0</v>
      </c>
      <c r="Q204" s="147">
        <v>0</v>
      </c>
      <c r="R204" s="147">
        <f>Q204*H204</f>
        <v>0</v>
      </c>
      <c r="S204" s="147">
        <v>0</v>
      </c>
      <c r="T204" s="148">
        <f>S204*H204</f>
        <v>0</v>
      </c>
      <c r="AR204" s="149" t="s">
        <v>201</v>
      </c>
      <c r="AT204" s="149" t="s">
        <v>197</v>
      </c>
      <c r="AU204" s="149" t="s">
        <v>81</v>
      </c>
      <c r="AY204" s="16" t="s">
        <v>195</v>
      </c>
      <c r="BE204" s="150">
        <f>IF(N204="základní",J204,0)</f>
        <v>0</v>
      </c>
      <c r="BF204" s="150">
        <f>IF(N204="snížená",J204,0)</f>
        <v>0</v>
      </c>
      <c r="BG204" s="150">
        <f>IF(N204="zákl. přenesená",J204,0)</f>
        <v>0</v>
      </c>
      <c r="BH204" s="150">
        <f>IF(N204="sníž. přenesená",J204,0)</f>
        <v>0</v>
      </c>
      <c r="BI204" s="150">
        <f>IF(N204="nulová",J204,0)</f>
        <v>0</v>
      </c>
      <c r="BJ204" s="16" t="s">
        <v>79</v>
      </c>
      <c r="BK204" s="150">
        <f>ROUND(I204*H204,2)</f>
        <v>0</v>
      </c>
      <c r="BL204" s="16" t="s">
        <v>201</v>
      </c>
      <c r="BM204" s="149" t="s">
        <v>1481</v>
      </c>
    </row>
    <row r="205" spans="2:51" s="14" customFormat="1" ht="12">
      <c r="B205" s="166"/>
      <c r="D205" s="152" t="s">
        <v>203</v>
      </c>
      <c r="E205" s="167" t="s">
        <v>1</v>
      </c>
      <c r="F205" s="168" t="s">
        <v>362</v>
      </c>
      <c r="H205" s="167" t="s">
        <v>1</v>
      </c>
      <c r="I205" s="169"/>
      <c r="L205" s="166"/>
      <c r="M205" s="170"/>
      <c r="T205" s="171"/>
      <c r="AT205" s="167" t="s">
        <v>203</v>
      </c>
      <c r="AU205" s="167" t="s">
        <v>81</v>
      </c>
      <c r="AV205" s="14" t="s">
        <v>79</v>
      </c>
      <c r="AW205" s="14" t="s">
        <v>29</v>
      </c>
      <c r="AX205" s="14" t="s">
        <v>72</v>
      </c>
      <c r="AY205" s="167" t="s">
        <v>195</v>
      </c>
    </row>
    <row r="206" spans="2:51" s="12" customFormat="1" ht="12">
      <c r="B206" s="151"/>
      <c r="D206" s="152" t="s">
        <v>203</v>
      </c>
      <c r="E206" s="153" t="s">
        <v>1</v>
      </c>
      <c r="F206" s="154" t="s">
        <v>1482</v>
      </c>
      <c r="H206" s="155">
        <v>14</v>
      </c>
      <c r="I206" s="156"/>
      <c r="L206" s="151"/>
      <c r="M206" s="157"/>
      <c r="T206" s="158"/>
      <c r="AT206" s="153" t="s">
        <v>203</v>
      </c>
      <c r="AU206" s="153" t="s">
        <v>81</v>
      </c>
      <c r="AV206" s="12" t="s">
        <v>81</v>
      </c>
      <c r="AW206" s="12" t="s">
        <v>29</v>
      </c>
      <c r="AX206" s="12" t="s">
        <v>72</v>
      </c>
      <c r="AY206" s="153" t="s">
        <v>195</v>
      </c>
    </row>
    <row r="207" spans="2:51" s="13" customFormat="1" ht="12">
      <c r="B207" s="159"/>
      <c r="D207" s="152" t="s">
        <v>203</v>
      </c>
      <c r="E207" s="160" t="s">
        <v>1</v>
      </c>
      <c r="F207" s="161" t="s">
        <v>205</v>
      </c>
      <c r="H207" s="162">
        <v>14</v>
      </c>
      <c r="I207" s="163"/>
      <c r="L207" s="159"/>
      <c r="M207" s="164"/>
      <c r="T207" s="165"/>
      <c r="AT207" s="160" t="s">
        <v>203</v>
      </c>
      <c r="AU207" s="160" t="s">
        <v>81</v>
      </c>
      <c r="AV207" s="13" t="s">
        <v>201</v>
      </c>
      <c r="AW207" s="13" t="s">
        <v>29</v>
      </c>
      <c r="AX207" s="13" t="s">
        <v>79</v>
      </c>
      <c r="AY207" s="160" t="s">
        <v>195</v>
      </c>
    </row>
    <row r="208" spans="2:65" s="1" customFormat="1" ht="16.5" customHeight="1">
      <c r="B208" s="136"/>
      <c r="C208" s="172" t="s">
        <v>358</v>
      </c>
      <c r="D208" s="172" t="s">
        <v>229</v>
      </c>
      <c r="E208" s="173" t="s">
        <v>1483</v>
      </c>
      <c r="F208" s="174" t="s">
        <v>1484</v>
      </c>
      <c r="G208" s="175" t="s">
        <v>496</v>
      </c>
      <c r="H208" s="176">
        <v>9</v>
      </c>
      <c r="I208" s="177"/>
      <c r="J208" s="178">
        <f aca="true" t="shared" si="0" ref="J208:J218">ROUND(I208*H208,2)</f>
        <v>0</v>
      </c>
      <c r="K208" s="179"/>
      <c r="L208" s="180"/>
      <c r="M208" s="181" t="s">
        <v>1</v>
      </c>
      <c r="N208" s="182" t="s">
        <v>37</v>
      </c>
      <c r="P208" s="147">
        <f aca="true" t="shared" si="1" ref="P208:P218">O208*H208</f>
        <v>0</v>
      </c>
      <c r="Q208" s="147">
        <v>0.00022</v>
      </c>
      <c r="R208" s="147">
        <f aca="true" t="shared" si="2" ref="R208:R218">Q208*H208</f>
        <v>0.00198</v>
      </c>
      <c r="S208" s="147">
        <v>0</v>
      </c>
      <c r="T208" s="148">
        <f aca="true" t="shared" si="3" ref="T208:T218">S208*H208</f>
        <v>0</v>
      </c>
      <c r="AR208" s="149" t="s">
        <v>233</v>
      </c>
      <c r="AT208" s="149" t="s">
        <v>229</v>
      </c>
      <c r="AU208" s="149" t="s">
        <v>81</v>
      </c>
      <c r="AY208" s="16" t="s">
        <v>195</v>
      </c>
      <c r="BE208" s="150">
        <f aca="true" t="shared" si="4" ref="BE208:BE218">IF(N208="základní",J208,0)</f>
        <v>0</v>
      </c>
      <c r="BF208" s="150">
        <f aca="true" t="shared" si="5" ref="BF208:BF218">IF(N208="snížená",J208,0)</f>
        <v>0</v>
      </c>
      <c r="BG208" s="150">
        <f aca="true" t="shared" si="6" ref="BG208:BG218">IF(N208="zákl. přenesená",J208,0)</f>
        <v>0</v>
      </c>
      <c r="BH208" s="150">
        <f aca="true" t="shared" si="7" ref="BH208:BH218">IF(N208="sníž. přenesená",J208,0)</f>
        <v>0</v>
      </c>
      <c r="BI208" s="150">
        <f aca="true" t="shared" si="8" ref="BI208:BI218">IF(N208="nulová",J208,0)</f>
        <v>0</v>
      </c>
      <c r="BJ208" s="16" t="s">
        <v>79</v>
      </c>
      <c r="BK208" s="150">
        <f aca="true" t="shared" si="9" ref="BK208:BK218">ROUND(I208*H208,2)</f>
        <v>0</v>
      </c>
      <c r="BL208" s="16" t="s">
        <v>201</v>
      </c>
      <c r="BM208" s="149" t="s">
        <v>1485</v>
      </c>
    </row>
    <row r="209" spans="2:65" s="1" customFormat="1" ht="16.5" customHeight="1">
      <c r="B209" s="136"/>
      <c r="C209" s="172" t="s">
        <v>364</v>
      </c>
      <c r="D209" s="172" t="s">
        <v>229</v>
      </c>
      <c r="E209" s="173" t="s">
        <v>1486</v>
      </c>
      <c r="F209" s="174" t="s">
        <v>1487</v>
      </c>
      <c r="G209" s="175" t="s">
        <v>496</v>
      </c>
      <c r="H209" s="176">
        <v>2</v>
      </c>
      <c r="I209" s="177"/>
      <c r="J209" s="178">
        <f t="shared" si="0"/>
        <v>0</v>
      </c>
      <c r="K209" s="179"/>
      <c r="L209" s="180"/>
      <c r="M209" s="181" t="s">
        <v>1</v>
      </c>
      <c r="N209" s="182" t="s">
        <v>37</v>
      </c>
      <c r="P209" s="147">
        <f t="shared" si="1"/>
        <v>0</v>
      </c>
      <c r="Q209" s="147">
        <v>0.00036</v>
      </c>
      <c r="R209" s="147">
        <f t="shared" si="2"/>
        <v>0.00072</v>
      </c>
      <c r="S209" s="147">
        <v>0</v>
      </c>
      <c r="T209" s="148">
        <f t="shared" si="3"/>
        <v>0</v>
      </c>
      <c r="AR209" s="149" t="s">
        <v>233</v>
      </c>
      <c r="AT209" s="149" t="s">
        <v>229</v>
      </c>
      <c r="AU209" s="149" t="s">
        <v>81</v>
      </c>
      <c r="AY209" s="16" t="s">
        <v>195</v>
      </c>
      <c r="BE209" s="150">
        <f t="shared" si="4"/>
        <v>0</v>
      </c>
      <c r="BF209" s="150">
        <f t="shared" si="5"/>
        <v>0</v>
      </c>
      <c r="BG209" s="150">
        <f t="shared" si="6"/>
        <v>0</v>
      </c>
      <c r="BH209" s="150">
        <f t="shared" si="7"/>
        <v>0</v>
      </c>
      <c r="BI209" s="150">
        <f t="shared" si="8"/>
        <v>0</v>
      </c>
      <c r="BJ209" s="16" t="s">
        <v>79</v>
      </c>
      <c r="BK209" s="150">
        <f t="shared" si="9"/>
        <v>0</v>
      </c>
      <c r="BL209" s="16" t="s">
        <v>201</v>
      </c>
      <c r="BM209" s="149" t="s">
        <v>1488</v>
      </c>
    </row>
    <row r="210" spans="2:65" s="1" customFormat="1" ht="16.5" customHeight="1">
      <c r="B210" s="136"/>
      <c r="C210" s="172" t="s">
        <v>368</v>
      </c>
      <c r="D210" s="172" t="s">
        <v>229</v>
      </c>
      <c r="E210" s="173" t="s">
        <v>1489</v>
      </c>
      <c r="F210" s="174" t="s">
        <v>1490</v>
      </c>
      <c r="G210" s="175" t="s">
        <v>496</v>
      </c>
      <c r="H210" s="176">
        <v>2</v>
      </c>
      <c r="I210" s="177"/>
      <c r="J210" s="178">
        <f t="shared" si="0"/>
        <v>0</v>
      </c>
      <c r="K210" s="179"/>
      <c r="L210" s="180"/>
      <c r="M210" s="181" t="s">
        <v>1</v>
      </c>
      <c r="N210" s="182" t="s">
        <v>37</v>
      </c>
      <c r="P210" s="147">
        <f t="shared" si="1"/>
        <v>0</v>
      </c>
      <c r="Q210" s="147">
        <v>0.00036</v>
      </c>
      <c r="R210" s="147">
        <f t="shared" si="2"/>
        <v>0.00072</v>
      </c>
      <c r="S210" s="147">
        <v>0</v>
      </c>
      <c r="T210" s="148">
        <f t="shared" si="3"/>
        <v>0</v>
      </c>
      <c r="AR210" s="149" t="s">
        <v>233</v>
      </c>
      <c r="AT210" s="149" t="s">
        <v>229</v>
      </c>
      <c r="AU210" s="149" t="s">
        <v>81</v>
      </c>
      <c r="AY210" s="16" t="s">
        <v>195</v>
      </c>
      <c r="BE210" s="150">
        <f t="shared" si="4"/>
        <v>0</v>
      </c>
      <c r="BF210" s="150">
        <f t="shared" si="5"/>
        <v>0</v>
      </c>
      <c r="BG210" s="150">
        <f t="shared" si="6"/>
        <v>0</v>
      </c>
      <c r="BH210" s="150">
        <f t="shared" si="7"/>
        <v>0</v>
      </c>
      <c r="BI210" s="150">
        <f t="shared" si="8"/>
        <v>0</v>
      </c>
      <c r="BJ210" s="16" t="s">
        <v>79</v>
      </c>
      <c r="BK210" s="150">
        <f t="shared" si="9"/>
        <v>0</v>
      </c>
      <c r="BL210" s="16" t="s">
        <v>201</v>
      </c>
      <c r="BM210" s="149" t="s">
        <v>1491</v>
      </c>
    </row>
    <row r="211" spans="2:65" s="1" customFormat="1" ht="24.2" customHeight="1">
      <c r="B211" s="136"/>
      <c r="C211" s="172" t="s">
        <v>373</v>
      </c>
      <c r="D211" s="172" t="s">
        <v>229</v>
      </c>
      <c r="E211" s="173" t="s">
        <v>1492</v>
      </c>
      <c r="F211" s="174" t="s">
        <v>1493</v>
      </c>
      <c r="G211" s="175" t="s">
        <v>496</v>
      </c>
      <c r="H211" s="176">
        <v>1</v>
      </c>
      <c r="I211" s="177"/>
      <c r="J211" s="178">
        <f t="shared" si="0"/>
        <v>0</v>
      </c>
      <c r="K211" s="179"/>
      <c r="L211" s="180"/>
      <c r="M211" s="181" t="s">
        <v>1</v>
      </c>
      <c r="N211" s="182" t="s">
        <v>37</v>
      </c>
      <c r="P211" s="147">
        <f t="shared" si="1"/>
        <v>0</v>
      </c>
      <c r="Q211" s="147">
        <v>0.00019</v>
      </c>
      <c r="R211" s="147">
        <f t="shared" si="2"/>
        <v>0.00019</v>
      </c>
      <c r="S211" s="147">
        <v>0</v>
      </c>
      <c r="T211" s="148">
        <f t="shared" si="3"/>
        <v>0</v>
      </c>
      <c r="AR211" s="149" t="s">
        <v>233</v>
      </c>
      <c r="AT211" s="149" t="s">
        <v>229</v>
      </c>
      <c r="AU211" s="149" t="s">
        <v>81</v>
      </c>
      <c r="AY211" s="16" t="s">
        <v>195</v>
      </c>
      <c r="BE211" s="150">
        <f t="shared" si="4"/>
        <v>0</v>
      </c>
      <c r="BF211" s="150">
        <f t="shared" si="5"/>
        <v>0</v>
      </c>
      <c r="BG211" s="150">
        <f t="shared" si="6"/>
        <v>0</v>
      </c>
      <c r="BH211" s="150">
        <f t="shared" si="7"/>
        <v>0</v>
      </c>
      <c r="BI211" s="150">
        <f t="shared" si="8"/>
        <v>0</v>
      </c>
      <c r="BJ211" s="16" t="s">
        <v>79</v>
      </c>
      <c r="BK211" s="150">
        <f t="shared" si="9"/>
        <v>0</v>
      </c>
      <c r="BL211" s="16" t="s">
        <v>201</v>
      </c>
      <c r="BM211" s="149" t="s">
        <v>1494</v>
      </c>
    </row>
    <row r="212" spans="2:65" s="1" customFormat="1" ht="21.75" customHeight="1">
      <c r="B212" s="136"/>
      <c r="C212" s="137" t="s">
        <v>378</v>
      </c>
      <c r="D212" s="137" t="s">
        <v>197</v>
      </c>
      <c r="E212" s="138" t="s">
        <v>1495</v>
      </c>
      <c r="F212" s="139" t="s">
        <v>1496</v>
      </c>
      <c r="G212" s="140" t="s">
        <v>496</v>
      </c>
      <c r="H212" s="141">
        <v>1</v>
      </c>
      <c r="I212" s="142"/>
      <c r="J212" s="143">
        <f t="shared" si="0"/>
        <v>0</v>
      </c>
      <c r="K212" s="144"/>
      <c r="L212" s="31"/>
      <c r="M212" s="145" t="s">
        <v>1</v>
      </c>
      <c r="N212" s="146" t="s">
        <v>37</v>
      </c>
      <c r="P212" s="147">
        <f t="shared" si="1"/>
        <v>0</v>
      </c>
      <c r="Q212" s="147">
        <v>0.00072</v>
      </c>
      <c r="R212" s="147">
        <f t="shared" si="2"/>
        <v>0.00072</v>
      </c>
      <c r="S212" s="147">
        <v>0</v>
      </c>
      <c r="T212" s="148">
        <f t="shared" si="3"/>
        <v>0</v>
      </c>
      <c r="AR212" s="149" t="s">
        <v>201</v>
      </c>
      <c r="AT212" s="149" t="s">
        <v>197</v>
      </c>
      <c r="AU212" s="149" t="s">
        <v>81</v>
      </c>
      <c r="AY212" s="16" t="s">
        <v>195</v>
      </c>
      <c r="BE212" s="150">
        <f t="shared" si="4"/>
        <v>0</v>
      </c>
      <c r="BF212" s="150">
        <f t="shared" si="5"/>
        <v>0</v>
      </c>
      <c r="BG212" s="150">
        <f t="shared" si="6"/>
        <v>0</v>
      </c>
      <c r="BH212" s="150">
        <f t="shared" si="7"/>
        <v>0</v>
      </c>
      <c r="BI212" s="150">
        <f t="shared" si="8"/>
        <v>0</v>
      </c>
      <c r="BJ212" s="16" t="s">
        <v>79</v>
      </c>
      <c r="BK212" s="150">
        <f t="shared" si="9"/>
        <v>0</v>
      </c>
      <c r="BL212" s="16" t="s">
        <v>201</v>
      </c>
      <c r="BM212" s="149" t="s">
        <v>1497</v>
      </c>
    </row>
    <row r="213" spans="2:65" s="1" customFormat="1" ht="24.2" customHeight="1">
      <c r="B213" s="136"/>
      <c r="C213" s="172" t="s">
        <v>384</v>
      </c>
      <c r="D213" s="172" t="s">
        <v>229</v>
      </c>
      <c r="E213" s="173" t="s">
        <v>1498</v>
      </c>
      <c r="F213" s="174" t="s">
        <v>1499</v>
      </c>
      <c r="G213" s="175" t="s">
        <v>496</v>
      </c>
      <c r="H213" s="176">
        <v>1</v>
      </c>
      <c r="I213" s="177"/>
      <c r="J213" s="178">
        <f t="shared" si="0"/>
        <v>0</v>
      </c>
      <c r="K213" s="179"/>
      <c r="L213" s="180"/>
      <c r="M213" s="181" t="s">
        <v>1</v>
      </c>
      <c r="N213" s="182" t="s">
        <v>37</v>
      </c>
      <c r="P213" s="147">
        <f t="shared" si="1"/>
        <v>0</v>
      </c>
      <c r="Q213" s="147">
        <v>0.011</v>
      </c>
      <c r="R213" s="147">
        <f t="shared" si="2"/>
        <v>0.011</v>
      </c>
      <c r="S213" s="147">
        <v>0</v>
      </c>
      <c r="T213" s="148">
        <f t="shared" si="3"/>
        <v>0</v>
      </c>
      <c r="AR213" s="149" t="s">
        <v>233</v>
      </c>
      <c r="AT213" s="149" t="s">
        <v>229</v>
      </c>
      <c r="AU213" s="149" t="s">
        <v>81</v>
      </c>
      <c r="AY213" s="16" t="s">
        <v>195</v>
      </c>
      <c r="BE213" s="150">
        <f t="shared" si="4"/>
        <v>0</v>
      </c>
      <c r="BF213" s="150">
        <f t="shared" si="5"/>
        <v>0</v>
      </c>
      <c r="BG213" s="150">
        <f t="shared" si="6"/>
        <v>0</v>
      </c>
      <c r="BH213" s="150">
        <f t="shared" si="7"/>
        <v>0</v>
      </c>
      <c r="BI213" s="150">
        <f t="shared" si="8"/>
        <v>0</v>
      </c>
      <c r="BJ213" s="16" t="s">
        <v>79</v>
      </c>
      <c r="BK213" s="150">
        <f t="shared" si="9"/>
        <v>0</v>
      </c>
      <c r="BL213" s="16" t="s">
        <v>201</v>
      </c>
      <c r="BM213" s="149" t="s">
        <v>1500</v>
      </c>
    </row>
    <row r="214" spans="2:65" s="1" customFormat="1" ht="21.75" customHeight="1">
      <c r="B214" s="136"/>
      <c r="C214" s="172" t="s">
        <v>390</v>
      </c>
      <c r="D214" s="172" t="s">
        <v>229</v>
      </c>
      <c r="E214" s="173" t="s">
        <v>1501</v>
      </c>
      <c r="F214" s="174" t="s">
        <v>1502</v>
      </c>
      <c r="G214" s="175" t="s">
        <v>496</v>
      </c>
      <c r="H214" s="176">
        <v>1</v>
      </c>
      <c r="I214" s="177"/>
      <c r="J214" s="178">
        <f t="shared" si="0"/>
        <v>0</v>
      </c>
      <c r="K214" s="179"/>
      <c r="L214" s="180"/>
      <c r="M214" s="181" t="s">
        <v>1</v>
      </c>
      <c r="N214" s="182" t="s">
        <v>37</v>
      </c>
      <c r="P214" s="147">
        <f t="shared" si="1"/>
        <v>0</v>
      </c>
      <c r="Q214" s="147">
        <v>0.0035</v>
      </c>
      <c r="R214" s="147">
        <f t="shared" si="2"/>
        <v>0.0035</v>
      </c>
      <c r="S214" s="147">
        <v>0</v>
      </c>
      <c r="T214" s="148">
        <f t="shared" si="3"/>
        <v>0</v>
      </c>
      <c r="AR214" s="149" t="s">
        <v>233</v>
      </c>
      <c r="AT214" s="149" t="s">
        <v>229</v>
      </c>
      <c r="AU214" s="149" t="s">
        <v>81</v>
      </c>
      <c r="AY214" s="16" t="s">
        <v>195</v>
      </c>
      <c r="BE214" s="150">
        <f t="shared" si="4"/>
        <v>0</v>
      </c>
      <c r="BF214" s="150">
        <f t="shared" si="5"/>
        <v>0</v>
      </c>
      <c r="BG214" s="150">
        <f t="shared" si="6"/>
        <v>0</v>
      </c>
      <c r="BH214" s="150">
        <f t="shared" si="7"/>
        <v>0</v>
      </c>
      <c r="BI214" s="150">
        <f t="shared" si="8"/>
        <v>0</v>
      </c>
      <c r="BJ214" s="16" t="s">
        <v>79</v>
      </c>
      <c r="BK214" s="150">
        <f t="shared" si="9"/>
        <v>0</v>
      </c>
      <c r="BL214" s="16" t="s">
        <v>201</v>
      </c>
      <c r="BM214" s="149" t="s">
        <v>1503</v>
      </c>
    </row>
    <row r="215" spans="2:65" s="1" customFormat="1" ht="21.75" customHeight="1">
      <c r="B215" s="136"/>
      <c r="C215" s="137" t="s">
        <v>395</v>
      </c>
      <c r="D215" s="137" t="s">
        <v>197</v>
      </c>
      <c r="E215" s="138" t="s">
        <v>1504</v>
      </c>
      <c r="F215" s="139" t="s">
        <v>1505</v>
      </c>
      <c r="G215" s="140" t="s">
        <v>496</v>
      </c>
      <c r="H215" s="141">
        <v>1</v>
      </c>
      <c r="I215" s="142"/>
      <c r="J215" s="143">
        <f t="shared" si="0"/>
        <v>0</v>
      </c>
      <c r="K215" s="144"/>
      <c r="L215" s="31"/>
      <c r="M215" s="145" t="s">
        <v>1</v>
      </c>
      <c r="N215" s="146" t="s">
        <v>37</v>
      </c>
      <c r="P215" s="147">
        <f t="shared" si="1"/>
        <v>0</v>
      </c>
      <c r="Q215" s="147">
        <v>0.00074</v>
      </c>
      <c r="R215" s="147">
        <f t="shared" si="2"/>
        <v>0.00074</v>
      </c>
      <c r="S215" s="147">
        <v>0</v>
      </c>
      <c r="T215" s="148">
        <f t="shared" si="3"/>
        <v>0</v>
      </c>
      <c r="AR215" s="149" t="s">
        <v>201</v>
      </c>
      <c r="AT215" s="149" t="s">
        <v>197</v>
      </c>
      <c r="AU215" s="149" t="s">
        <v>81</v>
      </c>
      <c r="AY215" s="16" t="s">
        <v>195</v>
      </c>
      <c r="BE215" s="150">
        <f t="shared" si="4"/>
        <v>0</v>
      </c>
      <c r="BF215" s="150">
        <f t="shared" si="5"/>
        <v>0</v>
      </c>
      <c r="BG215" s="150">
        <f t="shared" si="6"/>
        <v>0</v>
      </c>
      <c r="BH215" s="150">
        <f t="shared" si="7"/>
        <v>0</v>
      </c>
      <c r="BI215" s="150">
        <f t="shared" si="8"/>
        <v>0</v>
      </c>
      <c r="BJ215" s="16" t="s">
        <v>79</v>
      </c>
      <c r="BK215" s="150">
        <f t="shared" si="9"/>
        <v>0</v>
      </c>
      <c r="BL215" s="16" t="s">
        <v>201</v>
      </c>
      <c r="BM215" s="149" t="s">
        <v>1506</v>
      </c>
    </row>
    <row r="216" spans="2:65" s="1" customFormat="1" ht="24.2" customHeight="1">
      <c r="B216" s="136"/>
      <c r="C216" s="172" t="s">
        <v>401</v>
      </c>
      <c r="D216" s="172" t="s">
        <v>229</v>
      </c>
      <c r="E216" s="173" t="s">
        <v>1507</v>
      </c>
      <c r="F216" s="174" t="s">
        <v>1508</v>
      </c>
      <c r="G216" s="175" t="s">
        <v>496</v>
      </c>
      <c r="H216" s="176">
        <v>1</v>
      </c>
      <c r="I216" s="177"/>
      <c r="J216" s="178">
        <f t="shared" si="0"/>
        <v>0</v>
      </c>
      <c r="K216" s="179"/>
      <c r="L216" s="180"/>
      <c r="M216" s="181" t="s">
        <v>1</v>
      </c>
      <c r="N216" s="182" t="s">
        <v>37</v>
      </c>
      <c r="P216" s="147">
        <f t="shared" si="1"/>
        <v>0</v>
      </c>
      <c r="Q216" s="147">
        <v>0.014</v>
      </c>
      <c r="R216" s="147">
        <f t="shared" si="2"/>
        <v>0.014</v>
      </c>
      <c r="S216" s="147">
        <v>0</v>
      </c>
      <c r="T216" s="148">
        <f t="shared" si="3"/>
        <v>0</v>
      </c>
      <c r="AR216" s="149" t="s">
        <v>233</v>
      </c>
      <c r="AT216" s="149" t="s">
        <v>229</v>
      </c>
      <c r="AU216" s="149" t="s">
        <v>81</v>
      </c>
      <c r="AY216" s="16" t="s">
        <v>195</v>
      </c>
      <c r="BE216" s="150">
        <f t="shared" si="4"/>
        <v>0</v>
      </c>
      <c r="BF216" s="150">
        <f t="shared" si="5"/>
        <v>0</v>
      </c>
      <c r="BG216" s="150">
        <f t="shared" si="6"/>
        <v>0</v>
      </c>
      <c r="BH216" s="150">
        <f t="shared" si="7"/>
        <v>0</v>
      </c>
      <c r="BI216" s="150">
        <f t="shared" si="8"/>
        <v>0</v>
      </c>
      <c r="BJ216" s="16" t="s">
        <v>79</v>
      </c>
      <c r="BK216" s="150">
        <f t="shared" si="9"/>
        <v>0</v>
      </c>
      <c r="BL216" s="16" t="s">
        <v>201</v>
      </c>
      <c r="BM216" s="149" t="s">
        <v>1509</v>
      </c>
    </row>
    <row r="217" spans="2:65" s="1" customFormat="1" ht="21.75" customHeight="1">
      <c r="B217" s="136"/>
      <c r="C217" s="172" t="s">
        <v>406</v>
      </c>
      <c r="D217" s="172" t="s">
        <v>229</v>
      </c>
      <c r="E217" s="173" t="s">
        <v>1510</v>
      </c>
      <c r="F217" s="174" t="s">
        <v>1511</v>
      </c>
      <c r="G217" s="175" t="s">
        <v>496</v>
      </c>
      <c r="H217" s="176">
        <v>1</v>
      </c>
      <c r="I217" s="177"/>
      <c r="J217" s="178">
        <f t="shared" si="0"/>
        <v>0</v>
      </c>
      <c r="K217" s="179"/>
      <c r="L217" s="180"/>
      <c r="M217" s="181" t="s">
        <v>1</v>
      </c>
      <c r="N217" s="182" t="s">
        <v>37</v>
      </c>
      <c r="P217" s="147">
        <f t="shared" si="1"/>
        <v>0</v>
      </c>
      <c r="Q217" s="147">
        <v>0.0035</v>
      </c>
      <c r="R217" s="147">
        <f t="shared" si="2"/>
        <v>0.0035</v>
      </c>
      <c r="S217" s="147">
        <v>0</v>
      </c>
      <c r="T217" s="148">
        <f t="shared" si="3"/>
        <v>0</v>
      </c>
      <c r="AR217" s="149" t="s">
        <v>233</v>
      </c>
      <c r="AT217" s="149" t="s">
        <v>229</v>
      </c>
      <c r="AU217" s="149" t="s">
        <v>81</v>
      </c>
      <c r="AY217" s="16" t="s">
        <v>195</v>
      </c>
      <c r="BE217" s="150">
        <f t="shared" si="4"/>
        <v>0</v>
      </c>
      <c r="BF217" s="150">
        <f t="shared" si="5"/>
        <v>0</v>
      </c>
      <c r="BG217" s="150">
        <f t="shared" si="6"/>
        <v>0</v>
      </c>
      <c r="BH217" s="150">
        <f t="shared" si="7"/>
        <v>0</v>
      </c>
      <c r="BI217" s="150">
        <f t="shared" si="8"/>
        <v>0</v>
      </c>
      <c r="BJ217" s="16" t="s">
        <v>79</v>
      </c>
      <c r="BK217" s="150">
        <f t="shared" si="9"/>
        <v>0</v>
      </c>
      <c r="BL217" s="16" t="s">
        <v>201</v>
      </c>
      <c r="BM217" s="149" t="s">
        <v>1512</v>
      </c>
    </row>
    <row r="218" spans="2:65" s="1" customFormat="1" ht="24.2" customHeight="1">
      <c r="B218" s="136"/>
      <c r="C218" s="137" t="s">
        <v>412</v>
      </c>
      <c r="D218" s="137" t="s">
        <v>197</v>
      </c>
      <c r="E218" s="138" t="s">
        <v>1513</v>
      </c>
      <c r="F218" s="139" t="s">
        <v>1514</v>
      </c>
      <c r="G218" s="140" t="s">
        <v>496</v>
      </c>
      <c r="H218" s="141">
        <v>1</v>
      </c>
      <c r="I218" s="142"/>
      <c r="J218" s="143">
        <f t="shared" si="0"/>
        <v>0</v>
      </c>
      <c r="K218" s="144"/>
      <c r="L218" s="31"/>
      <c r="M218" s="145" t="s">
        <v>1</v>
      </c>
      <c r="N218" s="146" t="s">
        <v>37</v>
      </c>
      <c r="P218" s="147">
        <f t="shared" si="1"/>
        <v>0</v>
      </c>
      <c r="Q218" s="147">
        <v>0</v>
      </c>
      <c r="R218" s="147">
        <f t="shared" si="2"/>
        <v>0</v>
      </c>
      <c r="S218" s="147">
        <v>0</v>
      </c>
      <c r="T218" s="148">
        <f t="shared" si="3"/>
        <v>0</v>
      </c>
      <c r="AR218" s="149" t="s">
        <v>201</v>
      </c>
      <c r="AT218" s="149" t="s">
        <v>197</v>
      </c>
      <c r="AU218" s="149" t="s">
        <v>81</v>
      </c>
      <c r="AY218" s="16" t="s">
        <v>195</v>
      </c>
      <c r="BE218" s="150">
        <f t="shared" si="4"/>
        <v>0</v>
      </c>
      <c r="BF218" s="150">
        <f t="shared" si="5"/>
        <v>0</v>
      </c>
      <c r="BG218" s="150">
        <f t="shared" si="6"/>
        <v>0</v>
      </c>
      <c r="BH218" s="150">
        <f t="shared" si="7"/>
        <v>0</v>
      </c>
      <c r="BI218" s="150">
        <f t="shared" si="8"/>
        <v>0</v>
      </c>
      <c r="BJ218" s="16" t="s">
        <v>79</v>
      </c>
      <c r="BK218" s="150">
        <f t="shared" si="9"/>
        <v>0</v>
      </c>
      <c r="BL218" s="16" t="s">
        <v>201</v>
      </c>
      <c r="BM218" s="149" t="s">
        <v>1515</v>
      </c>
    </row>
    <row r="219" spans="2:51" s="12" customFormat="1" ht="12">
      <c r="B219" s="151"/>
      <c r="D219" s="152" t="s">
        <v>203</v>
      </c>
      <c r="E219" s="153" t="s">
        <v>1</v>
      </c>
      <c r="F219" s="154" t="s">
        <v>1516</v>
      </c>
      <c r="H219" s="155">
        <v>1</v>
      </c>
      <c r="I219" s="156"/>
      <c r="L219" s="151"/>
      <c r="M219" s="157"/>
      <c r="T219" s="158"/>
      <c r="AT219" s="153" t="s">
        <v>203</v>
      </c>
      <c r="AU219" s="153" t="s">
        <v>81</v>
      </c>
      <c r="AV219" s="12" t="s">
        <v>81</v>
      </c>
      <c r="AW219" s="12" t="s">
        <v>29</v>
      </c>
      <c r="AX219" s="12" t="s">
        <v>72</v>
      </c>
      <c r="AY219" s="153" t="s">
        <v>195</v>
      </c>
    </row>
    <row r="220" spans="2:51" s="13" customFormat="1" ht="12">
      <c r="B220" s="159"/>
      <c r="D220" s="152" t="s">
        <v>203</v>
      </c>
      <c r="E220" s="160" t="s">
        <v>1</v>
      </c>
      <c r="F220" s="161" t="s">
        <v>205</v>
      </c>
      <c r="H220" s="162">
        <v>1</v>
      </c>
      <c r="I220" s="163"/>
      <c r="L220" s="159"/>
      <c r="M220" s="164"/>
      <c r="T220" s="165"/>
      <c r="AT220" s="160" t="s">
        <v>203</v>
      </c>
      <c r="AU220" s="160" t="s">
        <v>81</v>
      </c>
      <c r="AV220" s="13" t="s">
        <v>201</v>
      </c>
      <c r="AW220" s="13" t="s">
        <v>29</v>
      </c>
      <c r="AX220" s="13" t="s">
        <v>79</v>
      </c>
      <c r="AY220" s="160" t="s">
        <v>195</v>
      </c>
    </row>
    <row r="221" spans="2:65" s="1" customFormat="1" ht="33" customHeight="1">
      <c r="B221" s="136"/>
      <c r="C221" s="172" t="s">
        <v>417</v>
      </c>
      <c r="D221" s="172" t="s">
        <v>229</v>
      </c>
      <c r="E221" s="173" t="s">
        <v>1517</v>
      </c>
      <c r="F221" s="174" t="s">
        <v>1518</v>
      </c>
      <c r="G221" s="175" t="s">
        <v>496</v>
      </c>
      <c r="H221" s="176">
        <v>1</v>
      </c>
      <c r="I221" s="177"/>
      <c r="J221" s="178">
        <f aca="true" t="shared" si="10" ref="J221:J226">ROUND(I221*H221,2)</f>
        <v>0</v>
      </c>
      <c r="K221" s="179"/>
      <c r="L221" s="180"/>
      <c r="M221" s="181" t="s">
        <v>1</v>
      </c>
      <c r="N221" s="182" t="s">
        <v>37</v>
      </c>
      <c r="P221" s="147">
        <f aca="true" t="shared" si="11" ref="P221:P226">O221*H221</f>
        <v>0</v>
      </c>
      <c r="Q221" s="147">
        <v>0.0016</v>
      </c>
      <c r="R221" s="147">
        <f aca="true" t="shared" si="12" ref="R221:R226">Q221*H221</f>
        <v>0.0016</v>
      </c>
      <c r="S221" s="147">
        <v>0</v>
      </c>
      <c r="T221" s="148">
        <f aca="true" t="shared" si="13" ref="T221:T226">S221*H221</f>
        <v>0</v>
      </c>
      <c r="AR221" s="149" t="s">
        <v>233</v>
      </c>
      <c r="AT221" s="149" t="s">
        <v>229</v>
      </c>
      <c r="AU221" s="149" t="s">
        <v>81</v>
      </c>
      <c r="AY221" s="16" t="s">
        <v>195</v>
      </c>
      <c r="BE221" s="150">
        <f aca="true" t="shared" si="14" ref="BE221:BE226">IF(N221="základní",J221,0)</f>
        <v>0</v>
      </c>
      <c r="BF221" s="150">
        <f aca="true" t="shared" si="15" ref="BF221:BF226">IF(N221="snížená",J221,0)</f>
        <v>0</v>
      </c>
      <c r="BG221" s="150">
        <f aca="true" t="shared" si="16" ref="BG221:BG226">IF(N221="zákl. přenesená",J221,0)</f>
        <v>0</v>
      </c>
      <c r="BH221" s="150">
        <f aca="true" t="shared" si="17" ref="BH221:BH226">IF(N221="sníž. přenesená",J221,0)</f>
        <v>0</v>
      </c>
      <c r="BI221" s="150">
        <f aca="true" t="shared" si="18" ref="BI221:BI226">IF(N221="nulová",J221,0)</f>
        <v>0</v>
      </c>
      <c r="BJ221" s="16" t="s">
        <v>79</v>
      </c>
      <c r="BK221" s="150">
        <f aca="true" t="shared" si="19" ref="BK221:BK226">ROUND(I221*H221,2)</f>
        <v>0</v>
      </c>
      <c r="BL221" s="16" t="s">
        <v>201</v>
      </c>
      <c r="BM221" s="149" t="s">
        <v>1519</v>
      </c>
    </row>
    <row r="222" spans="2:65" s="1" customFormat="1" ht="21.75" customHeight="1">
      <c r="B222" s="136"/>
      <c r="C222" s="137" t="s">
        <v>423</v>
      </c>
      <c r="D222" s="137" t="s">
        <v>197</v>
      </c>
      <c r="E222" s="138" t="s">
        <v>1520</v>
      </c>
      <c r="F222" s="139" t="s">
        <v>1521</v>
      </c>
      <c r="G222" s="140" t="s">
        <v>496</v>
      </c>
      <c r="H222" s="141">
        <v>1</v>
      </c>
      <c r="I222" s="142"/>
      <c r="J222" s="143">
        <f t="shared" si="10"/>
        <v>0</v>
      </c>
      <c r="K222" s="144"/>
      <c r="L222" s="31"/>
      <c r="M222" s="145" t="s">
        <v>1</v>
      </c>
      <c r="N222" s="146" t="s">
        <v>37</v>
      </c>
      <c r="P222" s="147">
        <f t="shared" si="11"/>
        <v>0</v>
      </c>
      <c r="Q222" s="147">
        <v>0.00162</v>
      </c>
      <c r="R222" s="147">
        <f t="shared" si="12"/>
        <v>0.00162</v>
      </c>
      <c r="S222" s="147">
        <v>0</v>
      </c>
      <c r="T222" s="148">
        <f t="shared" si="13"/>
        <v>0</v>
      </c>
      <c r="AR222" s="149" t="s">
        <v>201</v>
      </c>
      <c r="AT222" s="149" t="s">
        <v>197</v>
      </c>
      <c r="AU222" s="149" t="s">
        <v>81</v>
      </c>
      <c r="AY222" s="16" t="s">
        <v>195</v>
      </c>
      <c r="BE222" s="150">
        <f t="shared" si="14"/>
        <v>0</v>
      </c>
      <c r="BF222" s="150">
        <f t="shared" si="15"/>
        <v>0</v>
      </c>
      <c r="BG222" s="150">
        <f t="shared" si="16"/>
        <v>0</v>
      </c>
      <c r="BH222" s="150">
        <f t="shared" si="17"/>
        <v>0</v>
      </c>
      <c r="BI222" s="150">
        <f t="shared" si="18"/>
        <v>0</v>
      </c>
      <c r="BJ222" s="16" t="s">
        <v>79</v>
      </c>
      <c r="BK222" s="150">
        <f t="shared" si="19"/>
        <v>0</v>
      </c>
      <c r="BL222" s="16" t="s">
        <v>201</v>
      </c>
      <c r="BM222" s="149" t="s">
        <v>1522</v>
      </c>
    </row>
    <row r="223" spans="2:65" s="1" customFormat="1" ht="24.2" customHeight="1">
      <c r="B223" s="136"/>
      <c r="C223" s="172" t="s">
        <v>432</v>
      </c>
      <c r="D223" s="172" t="s">
        <v>229</v>
      </c>
      <c r="E223" s="173" t="s">
        <v>1523</v>
      </c>
      <c r="F223" s="174" t="s">
        <v>1524</v>
      </c>
      <c r="G223" s="175" t="s">
        <v>496</v>
      </c>
      <c r="H223" s="176">
        <v>1</v>
      </c>
      <c r="I223" s="177"/>
      <c r="J223" s="178">
        <f t="shared" si="10"/>
        <v>0</v>
      </c>
      <c r="K223" s="179"/>
      <c r="L223" s="180"/>
      <c r="M223" s="181" t="s">
        <v>1</v>
      </c>
      <c r="N223" s="182" t="s">
        <v>37</v>
      </c>
      <c r="P223" s="147">
        <f t="shared" si="11"/>
        <v>0</v>
      </c>
      <c r="Q223" s="147">
        <v>0.018</v>
      </c>
      <c r="R223" s="147">
        <f t="shared" si="12"/>
        <v>0.018</v>
      </c>
      <c r="S223" s="147">
        <v>0</v>
      </c>
      <c r="T223" s="148">
        <f t="shared" si="13"/>
        <v>0</v>
      </c>
      <c r="AR223" s="149" t="s">
        <v>233</v>
      </c>
      <c r="AT223" s="149" t="s">
        <v>229</v>
      </c>
      <c r="AU223" s="149" t="s">
        <v>81</v>
      </c>
      <c r="AY223" s="16" t="s">
        <v>195</v>
      </c>
      <c r="BE223" s="150">
        <f t="shared" si="14"/>
        <v>0</v>
      </c>
      <c r="BF223" s="150">
        <f t="shared" si="15"/>
        <v>0</v>
      </c>
      <c r="BG223" s="150">
        <f t="shared" si="16"/>
        <v>0</v>
      </c>
      <c r="BH223" s="150">
        <f t="shared" si="17"/>
        <v>0</v>
      </c>
      <c r="BI223" s="150">
        <f t="shared" si="18"/>
        <v>0</v>
      </c>
      <c r="BJ223" s="16" t="s">
        <v>79</v>
      </c>
      <c r="BK223" s="150">
        <f t="shared" si="19"/>
        <v>0</v>
      </c>
      <c r="BL223" s="16" t="s">
        <v>201</v>
      </c>
      <c r="BM223" s="149" t="s">
        <v>1525</v>
      </c>
    </row>
    <row r="224" spans="2:65" s="1" customFormat="1" ht="21.75" customHeight="1">
      <c r="B224" s="136"/>
      <c r="C224" s="172" t="s">
        <v>436</v>
      </c>
      <c r="D224" s="172" t="s">
        <v>229</v>
      </c>
      <c r="E224" s="173" t="s">
        <v>1510</v>
      </c>
      <c r="F224" s="174" t="s">
        <v>1511</v>
      </c>
      <c r="G224" s="175" t="s">
        <v>496</v>
      </c>
      <c r="H224" s="176">
        <v>1</v>
      </c>
      <c r="I224" s="177"/>
      <c r="J224" s="178">
        <f t="shared" si="10"/>
        <v>0</v>
      </c>
      <c r="K224" s="179"/>
      <c r="L224" s="180"/>
      <c r="M224" s="181" t="s">
        <v>1</v>
      </c>
      <c r="N224" s="182" t="s">
        <v>37</v>
      </c>
      <c r="P224" s="147">
        <f t="shared" si="11"/>
        <v>0</v>
      </c>
      <c r="Q224" s="147">
        <v>0.0035</v>
      </c>
      <c r="R224" s="147">
        <f t="shared" si="12"/>
        <v>0.0035</v>
      </c>
      <c r="S224" s="147">
        <v>0</v>
      </c>
      <c r="T224" s="148">
        <f t="shared" si="13"/>
        <v>0</v>
      </c>
      <c r="AR224" s="149" t="s">
        <v>233</v>
      </c>
      <c r="AT224" s="149" t="s">
        <v>229</v>
      </c>
      <c r="AU224" s="149" t="s">
        <v>81</v>
      </c>
      <c r="AY224" s="16" t="s">
        <v>195</v>
      </c>
      <c r="BE224" s="150">
        <f t="shared" si="14"/>
        <v>0</v>
      </c>
      <c r="BF224" s="150">
        <f t="shared" si="15"/>
        <v>0</v>
      </c>
      <c r="BG224" s="150">
        <f t="shared" si="16"/>
        <v>0</v>
      </c>
      <c r="BH224" s="150">
        <f t="shared" si="17"/>
        <v>0</v>
      </c>
      <c r="BI224" s="150">
        <f t="shared" si="18"/>
        <v>0</v>
      </c>
      <c r="BJ224" s="16" t="s">
        <v>79</v>
      </c>
      <c r="BK224" s="150">
        <f t="shared" si="19"/>
        <v>0</v>
      </c>
      <c r="BL224" s="16" t="s">
        <v>201</v>
      </c>
      <c r="BM224" s="149" t="s">
        <v>1526</v>
      </c>
    </row>
    <row r="225" spans="2:65" s="1" customFormat="1" ht="21.75" customHeight="1">
      <c r="B225" s="136"/>
      <c r="C225" s="137" t="s">
        <v>442</v>
      </c>
      <c r="D225" s="137" t="s">
        <v>197</v>
      </c>
      <c r="E225" s="138" t="s">
        <v>1527</v>
      </c>
      <c r="F225" s="139" t="s">
        <v>1528</v>
      </c>
      <c r="G225" s="140" t="s">
        <v>496</v>
      </c>
      <c r="H225" s="141">
        <v>1</v>
      </c>
      <c r="I225" s="142"/>
      <c r="J225" s="143">
        <f t="shared" si="10"/>
        <v>0</v>
      </c>
      <c r="K225" s="144"/>
      <c r="L225" s="31"/>
      <c r="M225" s="145" t="s">
        <v>1</v>
      </c>
      <c r="N225" s="146" t="s">
        <v>37</v>
      </c>
      <c r="P225" s="147">
        <f t="shared" si="11"/>
        <v>0</v>
      </c>
      <c r="Q225" s="147">
        <v>0.00165</v>
      </c>
      <c r="R225" s="147">
        <f t="shared" si="12"/>
        <v>0.00165</v>
      </c>
      <c r="S225" s="147">
        <v>0</v>
      </c>
      <c r="T225" s="148">
        <f t="shared" si="13"/>
        <v>0</v>
      </c>
      <c r="AR225" s="149" t="s">
        <v>201</v>
      </c>
      <c r="AT225" s="149" t="s">
        <v>197</v>
      </c>
      <c r="AU225" s="149" t="s">
        <v>81</v>
      </c>
      <c r="AY225" s="16" t="s">
        <v>195</v>
      </c>
      <c r="BE225" s="150">
        <f t="shared" si="14"/>
        <v>0</v>
      </c>
      <c r="BF225" s="150">
        <f t="shared" si="15"/>
        <v>0</v>
      </c>
      <c r="BG225" s="150">
        <f t="shared" si="16"/>
        <v>0</v>
      </c>
      <c r="BH225" s="150">
        <f t="shared" si="17"/>
        <v>0</v>
      </c>
      <c r="BI225" s="150">
        <f t="shared" si="18"/>
        <v>0</v>
      </c>
      <c r="BJ225" s="16" t="s">
        <v>79</v>
      </c>
      <c r="BK225" s="150">
        <f t="shared" si="19"/>
        <v>0</v>
      </c>
      <c r="BL225" s="16" t="s">
        <v>201</v>
      </c>
      <c r="BM225" s="149" t="s">
        <v>1529</v>
      </c>
    </row>
    <row r="226" spans="2:65" s="1" customFormat="1" ht="24.2" customHeight="1">
      <c r="B226" s="136"/>
      <c r="C226" s="137" t="s">
        <v>447</v>
      </c>
      <c r="D226" s="137" t="s">
        <v>197</v>
      </c>
      <c r="E226" s="138" t="s">
        <v>1530</v>
      </c>
      <c r="F226" s="139" t="s">
        <v>1531</v>
      </c>
      <c r="G226" s="140" t="s">
        <v>496</v>
      </c>
      <c r="H226" s="141">
        <v>1</v>
      </c>
      <c r="I226" s="142"/>
      <c r="J226" s="143">
        <f t="shared" si="10"/>
        <v>0</v>
      </c>
      <c r="K226" s="144"/>
      <c r="L226" s="31"/>
      <c r="M226" s="145" t="s">
        <v>1</v>
      </c>
      <c r="N226" s="146" t="s">
        <v>37</v>
      </c>
      <c r="P226" s="147">
        <f t="shared" si="11"/>
        <v>0</v>
      </c>
      <c r="Q226" s="147">
        <v>0</v>
      </c>
      <c r="R226" s="147">
        <f t="shared" si="12"/>
        <v>0</v>
      </c>
      <c r="S226" s="147">
        <v>0</v>
      </c>
      <c r="T226" s="148">
        <f t="shared" si="13"/>
        <v>0</v>
      </c>
      <c r="AR226" s="149" t="s">
        <v>201</v>
      </c>
      <c r="AT226" s="149" t="s">
        <v>197</v>
      </c>
      <c r="AU226" s="149" t="s">
        <v>81</v>
      </c>
      <c r="AY226" s="16" t="s">
        <v>195</v>
      </c>
      <c r="BE226" s="150">
        <f t="shared" si="14"/>
        <v>0</v>
      </c>
      <c r="BF226" s="150">
        <f t="shared" si="15"/>
        <v>0</v>
      </c>
      <c r="BG226" s="150">
        <f t="shared" si="16"/>
        <v>0</v>
      </c>
      <c r="BH226" s="150">
        <f t="shared" si="17"/>
        <v>0</v>
      </c>
      <c r="BI226" s="150">
        <f t="shared" si="18"/>
        <v>0</v>
      </c>
      <c r="BJ226" s="16" t="s">
        <v>79</v>
      </c>
      <c r="BK226" s="150">
        <f t="shared" si="19"/>
        <v>0</v>
      </c>
      <c r="BL226" s="16" t="s">
        <v>201</v>
      </c>
      <c r="BM226" s="149" t="s">
        <v>1532</v>
      </c>
    </row>
    <row r="227" spans="2:51" s="12" customFormat="1" ht="12">
      <c r="B227" s="151"/>
      <c r="D227" s="152" t="s">
        <v>203</v>
      </c>
      <c r="E227" s="153" t="s">
        <v>1</v>
      </c>
      <c r="F227" s="154" t="s">
        <v>1516</v>
      </c>
      <c r="H227" s="155">
        <v>1</v>
      </c>
      <c r="I227" s="156"/>
      <c r="L227" s="151"/>
      <c r="M227" s="157"/>
      <c r="T227" s="158"/>
      <c r="AT227" s="153" t="s">
        <v>203</v>
      </c>
      <c r="AU227" s="153" t="s">
        <v>81</v>
      </c>
      <c r="AV227" s="12" t="s">
        <v>81</v>
      </c>
      <c r="AW227" s="12" t="s">
        <v>29</v>
      </c>
      <c r="AX227" s="12" t="s">
        <v>72</v>
      </c>
      <c r="AY227" s="153" t="s">
        <v>195</v>
      </c>
    </row>
    <row r="228" spans="2:51" s="13" customFormat="1" ht="12">
      <c r="B228" s="159"/>
      <c r="D228" s="152" t="s">
        <v>203</v>
      </c>
      <c r="E228" s="160" t="s">
        <v>1</v>
      </c>
      <c r="F228" s="161" t="s">
        <v>205</v>
      </c>
      <c r="H228" s="162">
        <v>1</v>
      </c>
      <c r="I228" s="163"/>
      <c r="L228" s="159"/>
      <c r="M228" s="164"/>
      <c r="T228" s="165"/>
      <c r="AT228" s="160" t="s">
        <v>203</v>
      </c>
      <c r="AU228" s="160" t="s">
        <v>81</v>
      </c>
      <c r="AV228" s="13" t="s">
        <v>201</v>
      </c>
      <c r="AW228" s="13" t="s">
        <v>29</v>
      </c>
      <c r="AX228" s="13" t="s">
        <v>79</v>
      </c>
      <c r="AY228" s="160" t="s">
        <v>195</v>
      </c>
    </row>
    <row r="229" spans="2:65" s="1" customFormat="1" ht="33" customHeight="1">
      <c r="B229" s="136"/>
      <c r="C229" s="172" t="s">
        <v>452</v>
      </c>
      <c r="D229" s="172" t="s">
        <v>229</v>
      </c>
      <c r="E229" s="173" t="s">
        <v>1533</v>
      </c>
      <c r="F229" s="174" t="s">
        <v>1534</v>
      </c>
      <c r="G229" s="175" t="s">
        <v>496</v>
      </c>
      <c r="H229" s="176">
        <v>1</v>
      </c>
      <c r="I229" s="177"/>
      <c r="J229" s="178">
        <f>ROUND(I229*H229,2)</f>
        <v>0</v>
      </c>
      <c r="K229" s="179"/>
      <c r="L229" s="180"/>
      <c r="M229" s="181" t="s">
        <v>1</v>
      </c>
      <c r="N229" s="182" t="s">
        <v>37</v>
      </c>
      <c r="P229" s="147">
        <f>O229*H229</f>
        <v>0</v>
      </c>
      <c r="Q229" s="147">
        <v>0.002</v>
      </c>
      <c r="R229" s="147">
        <f>Q229*H229</f>
        <v>0.002</v>
      </c>
      <c r="S229" s="147">
        <v>0</v>
      </c>
      <c r="T229" s="148">
        <f>S229*H229</f>
        <v>0</v>
      </c>
      <c r="AR229" s="149" t="s">
        <v>233</v>
      </c>
      <c r="AT229" s="149" t="s">
        <v>229</v>
      </c>
      <c r="AU229" s="149" t="s">
        <v>81</v>
      </c>
      <c r="AY229" s="16" t="s">
        <v>195</v>
      </c>
      <c r="BE229" s="150">
        <f>IF(N229="základní",J229,0)</f>
        <v>0</v>
      </c>
      <c r="BF229" s="150">
        <f>IF(N229="snížená",J229,0)</f>
        <v>0</v>
      </c>
      <c r="BG229" s="150">
        <f>IF(N229="zákl. přenesená",J229,0)</f>
        <v>0</v>
      </c>
      <c r="BH229" s="150">
        <f>IF(N229="sníž. přenesená",J229,0)</f>
        <v>0</v>
      </c>
      <c r="BI229" s="150">
        <f>IF(N229="nulová",J229,0)</f>
        <v>0</v>
      </c>
      <c r="BJ229" s="16" t="s">
        <v>79</v>
      </c>
      <c r="BK229" s="150">
        <f>ROUND(I229*H229,2)</f>
        <v>0</v>
      </c>
      <c r="BL229" s="16" t="s">
        <v>201</v>
      </c>
      <c r="BM229" s="149" t="s">
        <v>1535</v>
      </c>
    </row>
    <row r="230" spans="2:65" s="1" customFormat="1" ht="16.5" customHeight="1">
      <c r="B230" s="136"/>
      <c r="C230" s="137" t="s">
        <v>456</v>
      </c>
      <c r="D230" s="137" t="s">
        <v>197</v>
      </c>
      <c r="E230" s="138" t="s">
        <v>1536</v>
      </c>
      <c r="F230" s="139" t="s">
        <v>1537</v>
      </c>
      <c r="G230" s="140" t="s">
        <v>496</v>
      </c>
      <c r="H230" s="141">
        <v>1</v>
      </c>
      <c r="I230" s="142"/>
      <c r="J230" s="143">
        <f>ROUND(I230*H230,2)</f>
        <v>0</v>
      </c>
      <c r="K230" s="144"/>
      <c r="L230" s="31"/>
      <c r="M230" s="145" t="s">
        <v>1</v>
      </c>
      <c r="N230" s="146" t="s">
        <v>37</v>
      </c>
      <c r="P230" s="147">
        <f>O230*H230</f>
        <v>0</v>
      </c>
      <c r="Q230" s="147">
        <v>0</v>
      </c>
      <c r="R230" s="147">
        <f>Q230*H230</f>
        <v>0</v>
      </c>
      <c r="S230" s="147">
        <v>0</v>
      </c>
      <c r="T230" s="148">
        <f>S230*H230</f>
        <v>0</v>
      </c>
      <c r="AR230" s="149" t="s">
        <v>201</v>
      </c>
      <c r="AT230" s="149" t="s">
        <v>197</v>
      </c>
      <c r="AU230" s="149" t="s">
        <v>81</v>
      </c>
      <c r="AY230" s="16" t="s">
        <v>195</v>
      </c>
      <c r="BE230" s="150">
        <f>IF(N230="základní",J230,0)</f>
        <v>0</v>
      </c>
      <c r="BF230" s="150">
        <f>IF(N230="snížená",J230,0)</f>
        <v>0</v>
      </c>
      <c r="BG230" s="150">
        <f>IF(N230="zákl. přenesená",J230,0)</f>
        <v>0</v>
      </c>
      <c r="BH230" s="150">
        <f>IF(N230="sníž. přenesená",J230,0)</f>
        <v>0</v>
      </c>
      <c r="BI230" s="150">
        <f>IF(N230="nulová",J230,0)</f>
        <v>0</v>
      </c>
      <c r="BJ230" s="16" t="s">
        <v>79</v>
      </c>
      <c r="BK230" s="150">
        <f>ROUND(I230*H230,2)</f>
        <v>0</v>
      </c>
      <c r="BL230" s="16" t="s">
        <v>201</v>
      </c>
      <c r="BM230" s="149" t="s">
        <v>1538</v>
      </c>
    </row>
    <row r="231" spans="2:65" s="1" customFormat="1" ht="24.2" customHeight="1">
      <c r="B231" s="136"/>
      <c r="C231" s="137" t="s">
        <v>462</v>
      </c>
      <c r="D231" s="137" t="s">
        <v>197</v>
      </c>
      <c r="E231" s="138" t="s">
        <v>1539</v>
      </c>
      <c r="F231" s="139" t="s">
        <v>1540</v>
      </c>
      <c r="G231" s="140" t="s">
        <v>223</v>
      </c>
      <c r="H231" s="141">
        <v>237.2</v>
      </c>
      <c r="I231" s="142"/>
      <c r="J231" s="143">
        <f>ROUND(I231*H231,2)</f>
        <v>0</v>
      </c>
      <c r="K231" s="144"/>
      <c r="L231" s="31"/>
      <c r="M231" s="145" t="s">
        <v>1</v>
      </c>
      <c r="N231" s="146" t="s">
        <v>37</v>
      </c>
      <c r="P231" s="147">
        <f>O231*H231</f>
        <v>0</v>
      </c>
      <c r="Q231" s="147">
        <v>0</v>
      </c>
      <c r="R231" s="147">
        <f>Q231*H231</f>
        <v>0</v>
      </c>
      <c r="S231" s="147">
        <v>0</v>
      </c>
      <c r="T231" s="148">
        <f>S231*H231</f>
        <v>0</v>
      </c>
      <c r="AR231" s="149" t="s">
        <v>201</v>
      </c>
      <c r="AT231" s="149" t="s">
        <v>197</v>
      </c>
      <c r="AU231" s="149" t="s">
        <v>81</v>
      </c>
      <c r="AY231" s="16" t="s">
        <v>195</v>
      </c>
      <c r="BE231" s="150">
        <f>IF(N231="základní",J231,0)</f>
        <v>0</v>
      </c>
      <c r="BF231" s="150">
        <f>IF(N231="snížená",J231,0)</f>
        <v>0</v>
      </c>
      <c r="BG231" s="150">
        <f>IF(N231="zákl. přenesená",J231,0)</f>
        <v>0</v>
      </c>
      <c r="BH231" s="150">
        <f>IF(N231="sníž. přenesená",J231,0)</f>
        <v>0</v>
      </c>
      <c r="BI231" s="150">
        <f>IF(N231="nulová",J231,0)</f>
        <v>0</v>
      </c>
      <c r="BJ231" s="16" t="s">
        <v>79</v>
      </c>
      <c r="BK231" s="150">
        <f>ROUND(I231*H231,2)</f>
        <v>0</v>
      </c>
      <c r="BL231" s="16" t="s">
        <v>201</v>
      </c>
      <c r="BM231" s="149" t="s">
        <v>1541</v>
      </c>
    </row>
    <row r="232" spans="2:51" s="12" customFormat="1" ht="12">
      <c r="B232" s="151"/>
      <c r="D232" s="152" t="s">
        <v>203</v>
      </c>
      <c r="E232" s="153" t="s">
        <v>1</v>
      </c>
      <c r="F232" s="154" t="s">
        <v>1542</v>
      </c>
      <c r="H232" s="155">
        <v>237.2</v>
      </c>
      <c r="I232" s="156"/>
      <c r="L232" s="151"/>
      <c r="M232" s="157"/>
      <c r="T232" s="158"/>
      <c r="AT232" s="153" t="s">
        <v>203</v>
      </c>
      <c r="AU232" s="153" t="s">
        <v>81</v>
      </c>
      <c r="AV232" s="12" t="s">
        <v>81</v>
      </c>
      <c r="AW232" s="12" t="s">
        <v>29</v>
      </c>
      <c r="AX232" s="12" t="s">
        <v>72</v>
      </c>
      <c r="AY232" s="153" t="s">
        <v>195</v>
      </c>
    </row>
    <row r="233" spans="2:51" s="13" customFormat="1" ht="12">
      <c r="B233" s="159"/>
      <c r="D233" s="152" t="s">
        <v>203</v>
      </c>
      <c r="E233" s="160" t="s">
        <v>1</v>
      </c>
      <c r="F233" s="161" t="s">
        <v>205</v>
      </c>
      <c r="H233" s="162">
        <v>237.2</v>
      </c>
      <c r="I233" s="163"/>
      <c r="L233" s="159"/>
      <c r="M233" s="164"/>
      <c r="T233" s="165"/>
      <c r="AT233" s="160" t="s">
        <v>203</v>
      </c>
      <c r="AU233" s="160" t="s">
        <v>81</v>
      </c>
      <c r="AV233" s="13" t="s">
        <v>201</v>
      </c>
      <c r="AW233" s="13" t="s">
        <v>29</v>
      </c>
      <c r="AX233" s="13" t="s">
        <v>79</v>
      </c>
      <c r="AY233" s="160" t="s">
        <v>195</v>
      </c>
    </row>
    <row r="234" spans="2:65" s="1" customFormat="1" ht="16.5" customHeight="1">
      <c r="B234" s="136"/>
      <c r="C234" s="137" t="s">
        <v>470</v>
      </c>
      <c r="D234" s="137" t="s">
        <v>197</v>
      </c>
      <c r="E234" s="138" t="s">
        <v>1543</v>
      </c>
      <c r="F234" s="139" t="s">
        <v>1544</v>
      </c>
      <c r="G234" s="140" t="s">
        <v>223</v>
      </c>
      <c r="H234" s="141">
        <v>237.2</v>
      </c>
      <c r="I234" s="142"/>
      <c r="J234" s="143">
        <f>ROUND(I234*H234,2)</f>
        <v>0</v>
      </c>
      <c r="K234" s="144"/>
      <c r="L234" s="31"/>
      <c r="M234" s="145" t="s">
        <v>1</v>
      </c>
      <c r="N234" s="146" t="s">
        <v>37</v>
      </c>
      <c r="P234" s="147">
        <f>O234*H234</f>
        <v>0</v>
      </c>
      <c r="Q234" s="147">
        <v>0</v>
      </c>
      <c r="R234" s="147">
        <f>Q234*H234</f>
        <v>0</v>
      </c>
      <c r="S234" s="147">
        <v>0</v>
      </c>
      <c r="T234" s="148">
        <f>S234*H234</f>
        <v>0</v>
      </c>
      <c r="AR234" s="149" t="s">
        <v>201</v>
      </c>
      <c r="AT234" s="149" t="s">
        <v>197</v>
      </c>
      <c r="AU234" s="149" t="s">
        <v>81</v>
      </c>
      <c r="AY234" s="16" t="s">
        <v>195</v>
      </c>
      <c r="BE234" s="150">
        <f>IF(N234="základní",J234,0)</f>
        <v>0</v>
      </c>
      <c r="BF234" s="150">
        <f>IF(N234="snížená",J234,0)</f>
        <v>0</v>
      </c>
      <c r="BG234" s="150">
        <f>IF(N234="zákl. přenesená",J234,0)</f>
        <v>0</v>
      </c>
      <c r="BH234" s="150">
        <f>IF(N234="sníž. přenesená",J234,0)</f>
        <v>0</v>
      </c>
      <c r="BI234" s="150">
        <f>IF(N234="nulová",J234,0)</f>
        <v>0</v>
      </c>
      <c r="BJ234" s="16" t="s">
        <v>79</v>
      </c>
      <c r="BK234" s="150">
        <f>ROUND(I234*H234,2)</f>
        <v>0</v>
      </c>
      <c r="BL234" s="16" t="s">
        <v>201</v>
      </c>
      <c r="BM234" s="149" t="s">
        <v>1545</v>
      </c>
    </row>
    <row r="235" spans="2:51" s="12" customFormat="1" ht="12">
      <c r="B235" s="151"/>
      <c r="D235" s="152" t="s">
        <v>203</v>
      </c>
      <c r="E235" s="153" t="s">
        <v>1</v>
      </c>
      <c r="F235" s="154" t="s">
        <v>1542</v>
      </c>
      <c r="H235" s="155">
        <v>237.2</v>
      </c>
      <c r="I235" s="156"/>
      <c r="L235" s="151"/>
      <c r="M235" s="157"/>
      <c r="T235" s="158"/>
      <c r="AT235" s="153" t="s">
        <v>203</v>
      </c>
      <c r="AU235" s="153" t="s">
        <v>81</v>
      </c>
      <c r="AV235" s="12" t="s">
        <v>81</v>
      </c>
      <c r="AW235" s="12" t="s">
        <v>29</v>
      </c>
      <c r="AX235" s="12" t="s">
        <v>72</v>
      </c>
      <c r="AY235" s="153" t="s">
        <v>195</v>
      </c>
    </row>
    <row r="236" spans="2:51" s="13" customFormat="1" ht="12">
      <c r="B236" s="159"/>
      <c r="D236" s="152" t="s">
        <v>203</v>
      </c>
      <c r="E236" s="160" t="s">
        <v>1</v>
      </c>
      <c r="F236" s="161" t="s">
        <v>205</v>
      </c>
      <c r="H236" s="162">
        <v>237.2</v>
      </c>
      <c r="I236" s="163"/>
      <c r="L236" s="159"/>
      <c r="M236" s="164"/>
      <c r="T236" s="165"/>
      <c r="AT236" s="160" t="s">
        <v>203</v>
      </c>
      <c r="AU236" s="160" t="s">
        <v>81</v>
      </c>
      <c r="AV236" s="13" t="s">
        <v>201</v>
      </c>
      <c r="AW236" s="13" t="s">
        <v>29</v>
      </c>
      <c r="AX236" s="13" t="s">
        <v>79</v>
      </c>
      <c r="AY236" s="160" t="s">
        <v>195</v>
      </c>
    </row>
    <row r="237" spans="2:65" s="1" customFormat="1" ht="24.2" customHeight="1">
      <c r="B237" s="136"/>
      <c r="C237" s="137" t="s">
        <v>474</v>
      </c>
      <c r="D237" s="137" t="s">
        <v>197</v>
      </c>
      <c r="E237" s="138" t="s">
        <v>1546</v>
      </c>
      <c r="F237" s="139" t="s">
        <v>1547</v>
      </c>
      <c r="G237" s="140" t="s">
        <v>496</v>
      </c>
      <c r="H237" s="141">
        <v>4</v>
      </c>
      <c r="I237" s="142"/>
      <c r="J237" s="143">
        <f>ROUND(I237*H237,2)</f>
        <v>0</v>
      </c>
      <c r="K237" s="144"/>
      <c r="L237" s="31"/>
      <c r="M237" s="145" t="s">
        <v>1</v>
      </c>
      <c r="N237" s="146" t="s">
        <v>37</v>
      </c>
      <c r="P237" s="147">
        <f>O237*H237</f>
        <v>0</v>
      </c>
      <c r="Q237" s="147">
        <v>0.45937</v>
      </c>
      <c r="R237" s="147">
        <f>Q237*H237</f>
        <v>1.83748</v>
      </c>
      <c r="S237" s="147">
        <v>0</v>
      </c>
      <c r="T237" s="148">
        <f>S237*H237</f>
        <v>0</v>
      </c>
      <c r="AR237" s="149" t="s">
        <v>201</v>
      </c>
      <c r="AT237" s="149" t="s">
        <v>197</v>
      </c>
      <c r="AU237" s="149" t="s">
        <v>81</v>
      </c>
      <c r="AY237" s="16" t="s">
        <v>195</v>
      </c>
      <c r="BE237" s="150">
        <f>IF(N237="základní",J237,0)</f>
        <v>0</v>
      </c>
      <c r="BF237" s="150">
        <f>IF(N237="snížená",J237,0)</f>
        <v>0</v>
      </c>
      <c r="BG237" s="150">
        <f>IF(N237="zákl. přenesená",J237,0)</f>
        <v>0</v>
      </c>
      <c r="BH237" s="150">
        <f>IF(N237="sníž. přenesená",J237,0)</f>
        <v>0</v>
      </c>
      <c r="BI237" s="150">
        <f>IF(N237="nulová",J237,0)</f>
        <v>0</v>
      </c>
      <c r="BJ237" s="16" t="s">
        <v>79</v>
      </c>
      <c r="BK237" s="150">
        <f>ROUND(I237*H237,2)</f>
        <v>0</v>
      </c>
      <c r="BL237" s="16" t="s">
        <v>201</v>
      </c>
      <c r="BM237" s="149" t="s">
        <v>1548</v>
      </c>
    </row>
    <row r="238" spans="2:65" s="1" customFormat="1" ht="33" customHeight="1">
      <c r="B238" s="136"/>
      <c r="C238" s="137" t="s">
        <v>130</v>
      </c>
      <c r="D238" s="137" t="s">
        <v>197</v>
      </c>
      <c r="E238" s="138" t="s">
        <v>1549</v>
      </c>
      <c r="F238" s="139" t="s">
        <v>1550</v>
      </c>
      <c r="G238" s="140" t="s">
        <v>496</v>
      </c>
      <c r="H238" s="141">
        <v>1</v>
      </c>
      <c r="I238" s="142"/>
      <c r="J238" s="143">
        <f>ROUND(I238*H238,2)</f>
        <v>0</v>
      </c>
      <c r="K238" s="144"/>
      <c r="L238" s="31"/>
      <c r="M238" s="145" t="s">
        <v>1</v>
      </c>
      <c r="N238" s="146" t="s">
        <v>37</v>
      </c>
      <c r="P238" s="147">
        <f>O238*H238</f>
        <v>0</v>
      </c>
      <c r="Q238" s="147">
        <v>1.54343</v>
      </c>
      <c r="R238" s="147">
        <f>Q238*H238</f>
        <v>1.54343</v>
      </c>
      <c r="S238" s="147">
        <v>0</v>
      </c>
      <c r="T238" s="148">
        <f>S238*H238</f>
        <v>0</v>
      </c>
      <c r="AR238" s="149" t="s">
        <v>201</v>
      </c>
      <c r="AT238" s="149" t="s">
        <v>197</v>
      </c>
      <c r="AU238" s="149" t="s">
        <v>81</v>
      </c>
      <c r="AY238" s="16" t="s">
        <v>195</v>
      </c>
      <c r="BE238" s="150">
        <f>IF(N238="základní",J238,0)</f>
        <v>0</v>
      </c>
      <c r="BF238" s="150">
        <f>IF(N238="snížená",J238,0)</f>
        <v>0</v>
      </c>
      <c r="BG238" s="150">
        <f>IF(N238="zákl. přenesená",J238,0)</f>
        <v>0</v>
      </c>
      <c r="BH238" s="150">
        <f>IF(N238="sníž. přenesená",J238,0)</f>
        <v>0</v>
      </c>
      <c r="BI238" s="150">
        <f>IF(N238="nulová",J238,0)</f>
        <v>0</v>
      </c>
      <c r="BJ238" s="16" t="s">
        <v>79</v>
      </c>
      <c r="BK238" s="150">
        <f>ROUND(I238*H238,2)</f>
        <v>0</v>
      </c>
      <c r="BL238" s="16" t="s">
        <v>201</v>
      </c>
      <c r="BM238" s="149" t="s">
        <v>1551</v>
      </c>
    </row>
    <row r="239" spans="2:65" s="1" customFormat="1" ht="21.75" customHeight="1">
      <c r="B239" s="136"/>
      <c r="C239" s="172" t="s">
        <v>138</v>
      </c>
      <c r="D239" s="172" t="s">
        <v>229</v>
      </c>
      <c r="E239" s="173" t="s">
        <v>1552</v>
      </c>
      <c r="F239" s="174" t="s">
        <v>1553</v>
      </c>
      <c r="G239" s="175" t="s">
        <v>496</v>
      </c>
      <c r="H239" s="176">
        <v>1</v>
      </c>
      <c r="I239" s="177"/>
      <c r="J239" s="178">
        <f>ROUND(I239*H239,2)</f>
        <v>0</v>
      </c>
      <c r="K239" s="179"/>
      <c r="L239" s="180"/>
      <c r="M239" s="181" t="s">
        <v>1</v>
      </c>
      <c r="N239" s="182" t="s">
        <v>37</v>
      </c>
      <c r="P239" s="147">
        <f>O239*H239</f>
        <v>0</v>
      </c>
      <c r="Q239" s="147">
        <v>0.043</v>
      </c>
      <c r="R239" s="147">
        <f>Q239*H239</f>
        <v>0.043</v>
      </c>
      <c r="S239" s="147">
        <v>0</v>
      </c>
      <c r="T239" s="148">
        <f>S239*H239</f>
        <v>0</v>
      </c>
      <c r="AR239" s="149" t="s">
        <v>233</v>
      </c>
      <c r="AT239" s="149" t="s">
        <v>229</v>
      </c>
      <c r="AU239" s="149" t="s">
        <v>81</v>
      </c>
      <c r="AY239" s="16" t="s">
        <v>195</v>
      </c>
      <c r="BE239" s="150">
        <f>IF(N239="základní",J239,0)</f>
        <v>0</v>
      </c>
      <c r="BF239" s="150">
        <f>IF(N239="snížená",J239,0)</f>
        <v>0</v>
      </c>
      <c r="BG239" s="150">
        <f>IF(N239="zákl. přenesená",J239,0)</f>
        <v>0</v>
      </c>
      <c r="BH239" s="150">
        <f>IF(N239="sníž. přenesená",J239,0)</f>
        <v>0</v>
      </c>
      <c r="BI239" s="150">
        <f>IF(N239="nulová",J239,0)</f>
        <v>0</v>
      </c>
      <c r="BJ239" s="16" t="s">
        <v>79</v>
      </c>
      <c r="BK239" s="150">
        <f>ROUND(I239*H239,2)</f>
        <v>0</v>
      </c>
      <c r="BL239" s="16" t="s">
        <v>201</v>
      </c>
      <c r="BM239" s="149" t="s">
        <v>1554</v>
      </c>
    </row>
    <row r="240" spans="2:65" s="1" customFormat="1" ht="16.5" customHeight="1">
      <c r="B240" s="136"/>
      <c r="C240" s="137" t="s">
        <v>141</v>
      </c>
      <c r="D240" s="137" t="s">
        <v>197</v>
      </c>
      <c r="E240" s="138" t="s">
        <v>1555</v>
      </c>
      <c r="F240" s="139" t="s">
        <v>1556</v>
      </c>
      <c r="G240" s="140" t="s">
        <v>1557</v>
      </c>
      <c r="H240" s="141">
        <v>1</v>
      </c>
      <c r="I240" s="142"/>
      <c r="J240" s="143">
        <f>ROUND(I240*H240,2)</f>
        <v>0</v>
      </c>
      <c r="K240" s="144"/>
      <c r="L240" s="31"/>
      <c r="M240" s="145" t="s">
        <v>1</v>
      </c>
      <c r="N240" s="146" t="s">
        <v>37</v>
      </c>
      <c r="P240" s="147">
        <f>O240*H240</f>
        <v>0</v>
      </c>
      <c r="Q240" s="147">
        <v>0</v>
      </c>
      <c r="R240" s="147">
        <f>Q240*H240</f>
        <v>0</v>
      </c>
      <c r="S240" s="147">
        <v>0</v>
      </c>
      <c r="T240" s="148">
        <f>S240*H240</f>
        <v>0</v>
      </c>
      <c r="AR240" s="149" t="s">
        <v>201</v>
      </c>
      <c r="AT240" s="149" t="s">
        <v>197</v>
      </c>
      <c r="AU240" s="149" t="s">
        <v>81</v>
      </c>
      <c r="AY240" s="16" t="s">
        <v>195</v>
      </c>
      <c r="BE240" s="150">
        <f>IF(N240="základní",J240,0)</f>
        <v>0</v>
      </c>
      <c r="BF240" s="150">
        <f>IF(N240="snížená",J240,0)</f>
        <v>0</v>
      </c>
      <c r="BG240" s="150">
        <f>IF(N240="zákl. přenesená",J240,0)</f>
        <v>0</v>
      </c>
      <c r="BH240" s="150">
        <f>IF(N240="sníž. přenesená",J240,0)</f>
        <v>0</v>
      </c>
      <c r="BI240" s="150">
        <f>IF(N240="nulová",J240,0)</f>
        <v>0</v>
      </c>
      <c r="BJ240" s="16" t="s">
        <v>79</v>
      </c>
      <c r="BK240" s="150">
        <f>ROUND(I240*H240,2)</f>
        <v>0</v>
      </c>
      <c r="BL240" s="16" t="s">
        <v>201</v>
      </c>
      <c r="BM240" s="149" t="s">
        <v>1558</v>
      </c>
    </row>
    <row r="241" spans="2:65" s="1" customFormat="1" ht="16.5" customHeight="1">
      <c r="B241" s="136"/>
      <c r="C241" s="137" t="s">
        <v>493</v>
      </c>
      <c r="D241" s="137" t="s">
        <v>197</v>
      </c>
      <c r="E241" s="138" t="s">
        <v>1559</v>
      </c>
      <c r="F241" s="139" t="s">
        <v>1560</v>
      </c>
      <c r="G241" s="140" t="s">
        <v>223</v>
      </c>
      <c r="H241" s="141">
        <v>237.2</v>
      </c>
      <c r="I241" s="142"/>
      <c r="J241" s="143">
        <f>ROUND(I241*H241,2)</f>
        <v>0</v>
      </c>
      <c r="K241" s="144"/>
      <c r="L241" s="31"/>
      <c r="M241" s="145" t="s">
        <v>1</v>
      </c>
      <c r="N241" s="146" t="s">
        <v>37</v>
      </c>
      <c r="P241" s="147">
        <f>O241*H241</f>
        <v>0</v>
      </c>
      <c r="Q241" s="147">
        <v>0.00019</v>
      </c>
      <c r="R241" s="147">
        <f>Q241*H241</f>
        <v>0.045068</v>
      </c>
      <c r="S241" s="147">
        <v>0</v>
      </c>
      <c r="T241" s="148">
        <f>S241*H241</f>
        <v>0</v>
      </c>
      <c r="AR241" s="149" t="s">
        <v>201</v>
      </c>
      <c r="AT241" s="149" t="s">
        <v>197</v>
      </c>
      <c r="AU241" s="149" t="s">
        <v>81</v>
      </c>
      <c r="AY241" s="16" t="s">
        <v>195</v>
      </c>
      <c r="BE241" s="150">
        <f>IF(N241="základní",J241,0)</f>
        <v>0</v>
      </c>
      <c r="BF241" s="150">
        <f>IF(N241="snížená",J241,0)</f>
        <v>0</v>
      </c>
      <c r="BG241" s="150">
        <f>IF(N241="zákl. přenesená",J241,0)</f>
        <v>0</v>
      </c>
      <c r="BH241" s="150">
        <f>IF(N241="sníž. přenesená",J241,0)</f>
        <v>0</v>
      </c>
      <c r="BI241" s="150">
        <f>IF(N241="nulová",J241,0)</f>
        <v>0</v>
      </c>
      <c r="BJ241" s="16" t="s">
        <v>79</v>
      </c>
      <c r="BK241" s="150">
        <f>ROUND(I241*H241,2)</f>
        <v>0</v>
      </c>
      <c r="BL241" s="16" t="s">
        <v>201</v>
      </c>
      <c r="BM241" s="149" t="s">
        <v>1561</v>
      </c>
    </row>
    <row r="242" spans="2:51" s="12" customFormat="1" ht="12">
      <c r="B242" s="151"/>
      <c r="D242" s="152" t="s">
        <v>203</v>
      </c>
      <c r="E242" s="153" t="s">
        <v>1</v>
      </c>
      <c r="F242" s="154" t="s">
        <v>1542</v>
      </c>
      <c r="H242" s="155">
        <v>237.2</v>
      </c>
      <c r="I242" s="156"/>
      <c r="L242" s="151"/>
      <c r="M242" s="157"/>
      <c r="T242" s="158"/>
      <c r="AT242" s="153" t="s">
        <v>203</v>
      </c>
      <c r="AU242" s="153" t="s">
        <v>81</v>
      </c>
      <c r="AV242" s="12" t="s">
        <v>81</v>
      </c>
      <c r="AW242" s="12" t="s">
        <v>29</v>
      </c>
      <c r="AX242" s="12" t="s">
        <v>72</v>
      </c>
      <c r="AY242" s="153" t="s">
        <v>195</v>
      </c>
    </row>
    <row r="243" spans="2:51" s="13" customFormat="1" ht="12">
      <c r="B243" s="159"/>
      <c r="D243" s="152" t="s">
        <v>203</v>
      </c>
      <c r="E243" s="160" t="s">
        <v>1</v>
      </c>
      <c r="F243" s="161" t="s">
        <v>205</v>
      </c>
      <c r="H243" s="162">
        <v>237.2</v>
      </c>
      <c r="I243" s="163"/>
      <c r="L243" s="159"/>
      <c r="M243" s="164"/>
      <c r="T243" s="165"/>
      <c r="AT243" s="160" t="s">
        <v>203</v>
      </c>
      <c r="AU243" s="160" t="s">
        <v>81</v>
      </c>
      <c r="AV243" s="13" t="s">
        <v>201</v>
      </c>
      <c r="AW243" s="13" t="s">
        <v>29</v>
      </c>
      <c r="AX243" s="13" t="s">
        <v>79</v>
      </c>
      <c r="AY243" s="160" t="s">
        <v>195</v>
      </c>
    </row>
    <row r="244" spans="2:65" s="1" customFormat="1" ht="21.75" customHeight="1">
      <c r="B244" s="136"/>
      <c r="C244" s="137" t="s">
        <v>499</v>
      </c>
      <c r="D244" s="137" t="s">
        <v>197</v>
      </c>
      <c r="E244" s="138" t="s">
        <v>1562</v>
      </c>
      <c r="F244" s="139" t="s">
        <v>1563</v>
      </c>
      <c r="G244" s="140" t="s">
        <v>223</v>
      </c>
      <c r="H244" s="141">
        <v>237.2</v>
      </c>
      <c r="I244" s="142"/>
      <c r="J244" s="143">
        <f>ROUND(I244*H244,2)</f>
        <v>0</v>
      </c>
      <c r="K244" s="144"/>
      <c r="L244" s="31"/>
      <c r="M244" s="145" t="s">
        <v>1</v>
      </c>
      <c r="N244" s="146" t="s">
        <v>37</v>
      </c>
      <c r="P244" s="147">
        <f>O244*H244</f>
        <v>0</v>
      </c>
      <c r="Q244" s="147">
        <v>7E-05</v>
      </c>
      <c r="R244" s="147">
        <f>Q244*H244</f>
        <v>0.016603999999999997</v>
      </c>
      <c r="S244" s="147">
        <v>0</v>
      </c>
      <c r="T244" s="148">
        <f>S244*H244</f>
        <v>0</v>
      </c>
      <c r="AR244" s="149" t="s">
        <v>201</v>
      </c>
      <c r="AT244" s="149" t="s">
        <v>197</v>
      </c>
      <c r="AU244" s="149" t="s">
        <v>81</v>
      </c>
      <c r="AY244" s="16" t="s">
        <v>195</v>
      </c>
      <c r="BE244" s="150">
        <f>IF(N244="základní",J244,0)</f>
        <v>0</v>
      </c>
      <c r="BF244" s="150">
        <f>IF(N244="snížená",J244,0)</f>
        <v>0</v>
      </c>
      <c r="BG244" s="150">
        <f>IF(N244="zákl. přenesená",J244,0)</f>
        <v>0</v>
      </c>
      <c r="BH244" s="150">
        <f>IF(N244="sníž. přenesená",J244,0)</f>
        <v>0</v>
      </c>
      <c r="BI244" s="150">
        <f>IF(N244="nulová",J244,0)</f>
        <v>0</v>
      </c>
      <c r="BJ244" s="16" t="s">
        <v>79</v>
      </c>
      <c r="BK244" s="150">
        <f>ROUND(I244*H244,2)</f>
        <v>0</v>
      </c>
      <c r="BL244" s="16" t="s">
        <v>201</v>
      </c>
      <c r="BM244" s="149" t="s">
        <v>1564</v>
      </c>
    </row>
    <row r="245" spans="2:51" s="12" customFormat="1" ht="12">
      <c r="B245" s="151"/>
      <c r="D245" s="152" t="s">
        <v>203</v>
      </c>
      <c r="E245" s="153" t="s">
        <v>1</v>
      </c>
      <c r="F245" s="154" t="s">
        <v>1542</v>
      </c>
      <c r="H245" s="155">
        <v>237.2</v>
      </c>
      <c r="I245" s="156"/>
      <c r="L245" s="151"/>
      <c r="M245" s="157"/>
      <c r="T245" s="158"/>
      <c r="AT245" s="153" t="s">
        <v>203</v>
      </c>
      <c r="AU245" s="153" t="s">
        <v>81</v>
      </c>
      <c r="AV245" s="12" t="s">
        <v>81</v>
      </c>
      <c r="AW245" s="12" t="s">
        <v>29</v>
      </c>
      <c r="AX245" s="12" t="s">
        <v>72</v>
      </c>
      <c r="AY245" s="153" t="s">
        <v>195</v>
      </c>
    </row>
    <row r="246" spans="2:51" s="13" customFormat="1" ht="12">
      <c r="B246" s="159"/>
      <c r="D246" s="152" t="s">
        <v>203</v>
      </c>
      <c r="E246" s="160" t="s">
        <v>1</v>
      </c>
      <c r="F246" s="161" t="s">
        <v>205</v>
      </c>
      <c r="H246" s="162">
        <v>237.2</v>
      </c>
      <c r="I246" s="163"/>
      <c r="L246" s="159"/>
      <c r="M246" s="164"/>
      <c r="T246" s="165"/>
      <c r="AT246" s="160" t="s">
        <v>203</v>
      </c>
      <c r="AU246" s="160" t="s">
        <v>81</v>
      </c>
      <c r="AV246" s="13" t="s">
        <v>201</v>
      </c>
      <c r="AW246" s="13" t="s">
        <v>29</v>
      </c>
      <c r="AX246" s="13" t="s">
        <v>79</v>
      </c>
      <c r="AY246" s="160" t="s">
        <v>195</v>
      </c>
    </row>
    <row r="247" spans="2:63" s="11" customFormat="1" ht="22.9" customHeight="1">
      <c r="B247" s="124"/>
      <c r="D247" s="125" t="s">
        <v>71</v>
      </c>
      <c r="E247" s="134" t="s">
        <v>570</v>
      </c>
      <c r="F247" s="134" t="s">
        <v>571</v>
      </c>
      <c r="I247" s="127"/>
      <c r="J247" s="135">
        <f>BK247</f>
        <v>0</v>
      </c>
      <c r="L247" s="124"/>
      <c r="M247" s="129"/>
      <c r="P247" s="130">
        <f>P248</f>
        <v>0</v>
      </c>
      <c r="R247" s="130">
        <f>R248</f>
        <v>0</v>
      </c>
      <c r="T247" s="131">
        <f>T248</f>
        <v>0</v>
      </c>
      <c r="AR247" s="125" t="s">
        <v>79</v>
      </c>
      <c r="AT247" s="132" t="s">
        <v>71</v>
      </c>
      <c r="AU247" s="132" t="s">
        <v>79</v>
      </c>
      <c r="AY247" s="125" t="s">
        <v>195</v>
      </c>
      <c r="BK247" s="133">
        <f>BK248</f>
        <v>0</v>
      </c>
    </row>
    <row r="248" spans="2:65" s="1" customFormat="1" ht="24.2" customHeight="1">
      <c r="B248" s="136"/>
      <c r="C248" s="137" t="s">
        <v>504</v>
      </c>
      <c r="D248" s="137" t="s">
        <v>197</v>
      </c>
      <c r="E248" s="138" t="s">
        <v>1391</v>
      </c>
      <c r="F248" s="139" t="s">
        <v>1392</v>
      </c>
      <c r="G248" s="140" t="s">
        <v>232</v>
      </c>
      <c r="H248" s="141">
        <v>4.58</v>
      </c>
      <c r="I248" s="142"/>
      <c r="J248" s="143">
        <f>ROUND(I248*H248,2)</f>
        <v>0</v>
      </c>
      <c r="K248" s="144"/>
      <c r="L248" s="31"/>
      <c r="M248" s="187" t="s">
        <v>1</v>
      </c>
      <c r="N248" s="188" t="s">
        <v>37</v>
      </c>
      <c r="O248" s="189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AR248" s="149" t="s">
        <v>201</v>
      </c>
      <c r="AT248" s="149" t="s">
        <v>197</v>
      </c>
      <c r="AU248" s="149" t="s">
        <v>81</v>
      </c>
      <c r="AY248" s="16" t="s">
        <v>195</v>
      </c>
      <c r="BE248" s="150">
        <f>IF(N248="základní",J248,0)</f>
        <v>0</v>
      </c>
      <c r="BF248" s="150">
        <f>IF(N248="snížená",J248,0)</f>
        <v>0</v>
      </c>
      <c r="BG248" s="150">
        <f>IF(N248="zákl. přenesená",J248,0)</f>
        <v>0</v>
      </c>
      <c r="BH248" s="150">
        <f>IF(N248="sníž. přenesená",J248,0)</f>
        <v>0</v>
      </c>
      <c r="BI248" s="150">
        <f>IF(N248="nulová",J248,0)</f>
        <v>0</v>
      </c>
      <c r="BJ248" s="16" t="s">
        <v>79</v>
      </c>
      <c r="BK248" s="150">
        <f>ROUND(I248*H248,2)</f>
        <v>0</v>
      </c>
      <c r="BL248" s="16" t="s">
        <v>201</v>
      </c>
      <c r="BM248" s="149" t="s">
        <v>1565</v>
      </c>
    </row>
    <row r="249" spans="2:12" s="1" customFormat="1" ht="6.95" customHeight="1">
      <c r="B249" s="43"/>
      <c r="C249" s="44"/>
      <c r="D249" s="44"/>
      <c r="E249" s="44"/>
      <c r="F249" s="44"/>
      <c r="G249" s="44"/>
      <c r="H249" s="44"/>
      <c r="I249" s="44"/>
      <c r="J249" s="44"/>
      <c r="K249" s="44"/>
      <c r="L249" s="31"/>
    </row>
  </sheetData>
  <autoFilter ref="C124:K248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4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105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147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7" t="str">
        <f>'Rekapitulace stavby'!K6</f>
        <v>Kanalizace a ČOV v obci Rpety</v>
      </c>
      <c r="F7" s="238"/>
      <c r="G7" s="238"/>
      <c r="H7" s="238"/>
      <c r="L7" s="19"/>
    </row>
    <row r="8" spans="2:12" ht="12" customHeight="1">
      <c r="B8" s="19"/>
      <c r="D8" s="26" t="s">
        <v>148</v>
      </c>
      <c r="L8" s="19"/>
    </row>
    <row r="9" spans="2:12" s="1" customFormat="1" ht="16.5" customHeight="1">
      <c r="B9" s="31"/>
      <c r="E9" s="237" t="s">
        <v>149</v>
      </c>
      <c r="F9" s="239"/>
      <c r="G9" s="239"/>
      <c r="H9" s="239"/>
      <c r="L9" s="31"/>
    </row>
    <row r="10" spans="2:12" s="1" customFormat="1" ht="12" customHeight="1">
      <c r="B10" s="31"/>
      <c r="D10" s="26" t="s">
        <v>150</v>
      </c>
      <c r="L10" s="31"/>
    </row>
    <row r="11" spans="2:12" s="1" customFormat="1" ht="16.5" customHeight="1">
      <c r="B11" s="31"/>
      <c r="E11" s="233" t="s">
        <v>1566</v>
      </c>
      <c r="F11" s="239"/>
      <c r="G11" s="239"/>
      <c r="H11" s="239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>
        <f>'Rekapitulace stavby'!AN8</f>
        <v>45110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23</v>
      </c>
      <c r="I16" s="26" t="s">
        <v>24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 xml:space="preserve"> </v>
      </c>
      <c r="I17" s="26" t="s">
        <v>25</v>
      </c>
      <c r="J17" s="24" t="str">
        <f>IF('Rekapitulace stavby'!AN11="","",'Rekapitulace stavby'!AN11)</f>
        <v/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26</v>
      </c>
      <c r="I19" s="26" t="s">
        <v>24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40" t="str">
        <f>'Rekapitulace stavby'!E14</f>
        <v>Vyplň údaj</v>
      </c>
      <c r="F20" s="224"/>
      <c r="G20" s="224"/>
      <c r="H20" s="224"/>
      <c r="I20" s="26" t="s">
        <v>25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28</v>
      </c>
      <c r="I22" s="26" t="s">
        <v>24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 xml:space="preserve"> </v>
      </c>
      <c r="I23" s="26" t="s">
        <v>25</v>
      </c>
      <c r="J23" s="24" t="str">
        <f>IF('Rekapitulace stavby'!AN17="","",'Rekapitulace stavby'!AN17)</f>
        <v/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30</v>
      </c>
      <c r="I25" s="26" t="s">
        <v>24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25</v>
      </c>
      <c r="J26" s="24" t="str">
        <f>IF('Rekapitulace stavby'!AN20="","",'Rekapitulace stavby'!AN20)</f>
        <v/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31</v>
      </c>
      <c r="L28" s="31"/>
    </row>
    <row r="29" spans="2:12" s="7" customFormat="1" ht="16.5" customHeight="1">
      <c r="B29" s="93"/>
      <c r="E29" s="228" t="s">
        <v>1</v>
      </c>
      <c r="F29" s="228"/>
      <c r="G29" s="228"/>
      <c r="H29" s="22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32</v>
      </c>
      <c r="J32" s="65">
        <f>ROUND(J121,2)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34</v>
      </c>
      <c r="I34" s="34" t="s">
        <v>33</v>
      </c>
      <c r="J34" s="34" t="s">
        <v>35</v>
      </c>
      <c r="L34" s="31"/>
    </row>
    <row r="35" spans="2:12" s="1" customFormat="1" ht="14.45" customHeight="1">
      <c r="B35" s="31"/>
      <c r="D35" s="54" t="s">
        <v>36</v>
      </c>
      <c r="E35" s="26" t="s">
        <v>37</v>
      </c>
      <c r="F35" s="84">
        <f>ROUND((SUM(BE121:BE143)),2)</f>
        <v>0</v>
      </c>
      <c r="I35" s="95">
        <v>0.21</v>
      </c>
      <c r="J35" s="84">
        <f>ROUND(((SUM(BE121:BE143))*I35),2)</f>
        <v>0</v>
      </c>
      <c r="L35" s="31"/>
    </row>
    <row r="36" spans="2:12" s="1" customFormat="1" ht="14.45" customHeight="1">
      <c r="B36" s="31"/>
      <c r="E36" s="26" t="s">
        <v>38</v>
      </c>
      <c r="F36" s="84">
        <f>ROUND((SUM(BF121:BF143)),2)</f>
        <v>0</v>
      </c>
      <c r="I36" s="95">
        <v>0.15</v>
      </c>
      <c r="J36" s="84">
        <f>ROUND(((SUM(BF121:BF143))*I36),2)</f>
        <v>0</v>
      </c>
      <c r="L36" s="31"/>
    </row>
    <row r="37" spans="2:12" s="1" customFormat="1" ht="14.45" customHeight="1" hidden="1">
      <c r="B37" s="31"/>
      <c r="E37" s="26" t="s">
        <v>39</v>
      </c>
      <c r="F37" s="84">
        <f>ROUND((SUM(BG121:BG143)),2)</f>
        <v>0</v>
      </c>
      <c r="I37" s="95">
        <v>0.21</v>
      </c>
      <c r="J37" s="84">
        <f>0</f>
        <v>0</v>
      </c>
      <c r="L37" s="31"/>
    </row>
    <row r="38" spans="2:12" s="1" customFormat="1" ht="14.45" customHeight="1" hidden="1">
      <c r="B38" s="31"/>
      <c r="E38" s="26" t="s">
        <v>40</v>
      </c>
      <c r="F38" s="84">
        <f>ROUND((SUM(BH121:BH143)),2)</f>
        <v>0</v>
      </c>
      <c r="I38" s="95">
        <v>0.15</v>
      </c>
      <c r="J38" s="84">
        <f>0</f>
        <v>0</v>
      </c>
      <c r="L38" s="31"/>
    </row>
    <row r="39" spans="2:12" s="1" customFormat="1" ht="14.45" customHeight="1" hidden="1">
      <c r="B39" s="31"/>
      <c r="E39" s="26" t="s">
        <v>41</v>
      </c>
      <c r="F39" s="84">
        <f>ROUND((SUM(BI121:BI143)),2)</f>
        <v>0</v>
      </c>
      <c r="I39" s="95">
        <v>0</v>
      </c>
      <c r="J39" s="84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42</v>
      </c>
      <c r="E41" s="56"/>
      <c r="F41" s="56"/>
      <c r="G41" s="98" t="s">
        <v>43</v>
      </c>
      <c r="H41" s="99" t="s">
        <v>44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47</v>
      </c>
      <c r="E61" s="33"/>
      <c r="F61" s="102" t="s">
        <v>48</v>
      </c>
      <c r="G61" s="42" t="s">
        <v>47</v>
      </c>
      <c r="H61" s="33"/>
      <c r="I61" s="33"/>
      <c r="J61" s="103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47</v>
      </c>
      <c r="E76" s="33"/>
      <c r="F76" s="102" t="s">
        <v>48</v>
      </c>
      <c r="G76" s="42" t="s">
        <v>47</v>
      </c>
      <c r="H76" s="33"/>
      <c r="I76" s="33"/>
      <c r="J76" s="103" t="s">
        <v>48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154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7" t="str">
        <f>E7</f>
        <v>Kanalizace a ČOV v obci Rpety</v>
      </c>
      <c r="F85" s="238"/>
      <c r="G85" s="238"/>
      <c r="H85" s="238"/>
      <c r="L85" s="31"/>
    </row>
    <row r="86" spans="2:12" ht="12" customHeight="1">
      <c r="B86" s="19"/>
      <c r="C86" s="26" t="s">
        <v>148</v>
      </c>
      <c r="L86" s="19"/>
    </row>
    <row r="87" spans="2:12" s="1" customFormat="1" ht="16.5" customHeight="1">
      <c r="B87" s="31"/>
      <c r="E87" s="237" t="s">
        <v>149</v>
      </c>
      <c r="F87" s="239"/>
      <c r="G87" s="239"/>
      <c r="H87" s="239"/>
      <c r="L87" s="31"/>
    </row>
    <row r="88" spans="2:12" s="1" customFormat="1" ht="12" customHeight="1">
      <c r="B88" s="31"/>
      <c r="C88" s="26" t="s">
        <v>150</v>
      </c>
      <c r="L88" s="31"/>
    </row>
    <row r="89" spans="2:12" s="1" customFormat="1" ht="16.5" customHeight="1">
      <c r="B89" s="31"/>
      <c r="E89" s="233" t="str">
        <f>E11</f>
        <v>01.4 - SO 01.4 Přípojka NN</v>
      </c>
      <c r="F89" s="239"/>
      <c r="G89" s="239"/>
      <c r="H89" s="239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 xml:space="preserve"> </v>
      </c>
      <c r="I91" s="26" t="s">
        <v>22</v>
      </c>
      <c r="J91" s="51">
        <f>IF(J14="","",J14)</f>
        <v>45110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23</v>
      </c>
      <c r="F93" s="24" t="str">
        <f>E17</f>
        <v xml:space="preserve"> </v>
      </c>
      <c r="I93" s="26" t="s">
        <v>28</v>
      </c>
      <c r="J93" s="29" t="str">
        <f>E23</f>
        <v xml:space="preserve"> </v>
      </c>
      <c r="L93" s="31"/>
    </row>
    <row r="94" spans="2:12" s="1" customFormat="1" ht="15.2" customHeight="1">
      <c r="B94" s="31"/>
      <c r="C94" s="26" t="s">
        <v>26</v>
      </c>
      <c r="F94" s="24" t="str">
        <f>IF(E20="","",E20)</f>
        <v>Vyplň údaj</v>
      </c>
      <c r="I94" s="26" t="s">
        <v>30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155</v>
      </c>
      <c r="D96" s="96"/>
      <c r="E96" s="96"/>
      <c r="F96" s="96"/>
      <c r="G96" s="96"/>
      <c r="H96" s="96"/>
      <c r="I96" s="96"/>
      <c r="J96" s="105" t="s">
        <v>156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157</v>
      </c>
      <c r="J98" s="65">
        <f>J121</f>
        <v>0</v>
      </c>
      <c r="L98" s="31"/>
      <c r="AU98" s="16" t="s">
        <v>158</v>
      </c>
    </row>
    <row r="99" spans="2:12" s="8" customFormat="1" ht="24.95" customHeight="1">
      <c r="B99" s="107"/>
      <c r="D99" s="108" t="s">
        <v>1567</v>
      </c>
      <c r="E99" s="109"/>
      <c r="F99" s="109"/>
      <c r="G99" s="109"/>
      <c r="H99" s="109"/>
      <c r="I99" s="109"/>
      <c r="J99" s="110">
        <f>J122</f>
        <v>0</v>
      </c>
      <c r="L99" s="107"/>
    </row>
    <row r="100" spans="2:12" s="1" customFormat="1" ht="21.75" customHeight="1">
      <c r="B100" s="31"/>
      <c r="L100" s="31"/>
    </row>
    <row r="101" spans="2:12" s="1" customFormat="1" ht="6.9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31"/>
    </row>
    <row r="105" spans="2:12" s="1" customFormat="1" ht="6.95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31"/>
    </row>
    <row r="106" spans="2:12" s="1" customFormat="1" ht="24.95" customHeight="1">
      <c r="B106" s="31"/>
      <c r="C106" s="20" t="s">
        <v>180</v>
      </c>
      <c r="L106" s="31"/>
    </row>
    <row r="107" spans="2:12" s="1" customFormat="1" ht="6.95" customHeight="1">
      <c r="B107" s="31"/>
      <c r="L107" s="31"/>
    </row>
    <row r="108" spans="2:12" s="1" customFormat="1" ht="12" customHeight="1">
      <c r="B108" s="31"/>
      <c r="C108" s="26" t="s">
        <v>16</v>
      </c>
      <c r="L108" s="31"/>
    </row>
    <row r="109" spans="2:12" s="1" customFormat="1" ht="16.5" customHeight="1">
      <c r="B109" s="31"/>
      <c r="E109" s="237" t="str">
        <f>E7</f>
        <v>Kanalizace a ČOV v obci Rpety</v>
      </c>
      <c r="F109" s="238"/>
      <c r="G109" s="238"/>
      <c r="H109" s="238"/>
      <c r="L109" s="31"/>
    </row>
    <row r="110" spans="2:12" ht="12" customHeight="1">
      <c r="B110" s="19"/>
      <c r="C110" s="26" t="s">
        <v>148</v>
      </c>
      <c r="L110" s="19"/>
    </row>
    <row r="111" spans="2:12" s="1" customFormat="1" ht="16.5" customHeight="1">
      <c r="B111" s="31"/>
      <c r="E111" s="237" t="s">
        <v>149</v>
      </c>
      <c r="F111" s="239"/>
      <c r="G111" s="239"/>
      <c r="H111" s="239"/>
      <c r="L111" s="31"/>
    </row>
    <row r="112" spans="2:12" s="1" customFormat="1" ht="12" customHeight="1">
      <c r="B112" s="31"/>
      <c r="C112" s="26" t="s">
        <v>150</v>
      </c>
      <c r="L112" s="31"/>
    </row>
    <row r="113" spans="2:12" s="1" customFormat="1" ht="16.5" customHeight="1">
      <c r="B113" s="31"/>
      <c r="E113" s="233" t="str">
        <f>E11</f>
        <v>01.4 - SO 01.4 Přípojka NN</v>
      </c>
      <c r="F113" s="239"/>
      <c r="G113" s="239"/>
      <c r="H113" s="239"/>
      <c r="L113" s="31"/>
    </row>
    <row r="114" spans="2:12" s="1" customFormat="1" ht="6.95" customHeight="1">
      <c r="B114" s="31"/>
      <c r="L114" s="31"/>
    </row>
    <row r="115" spans="2:12" s="1" customFormat="1" ht="12" customHeight="1">
      <c r="B115" s="31"/>
      <c r="C115" s="26" t="s">
        <v>20</v>
      </c>
      <c r="F115" s="24" t="str">
        <f>F14</f>
        <v xml:space="preserve"> </v>
      </c>
      <c r="I115" s="26" t="s">
        <v>22</v>
      </c>
      <c r="J115" s="51">
        <f>IF(J14="","",J14)</f>
        <v>45110</v>
      </c>
      <c r="L115" s="31"/>
    </row>
    <row r="116" spans="2:12" s="1" customFormat="1" ht="6.95" customHeight="1">
      <c r="B116" s="31"/>
      <c r="L116" s="31"/>
    </row>
    <row r="117" spans="2:12" s="1" customFormat="1" ht="15.2" customHeight="1">
      <c r="B117" s="31"/>
      <c r="C117" s="26" t="s">
        <v>23</v>
      </c>
      <c r="F117" s="24" t="str">
        <f>E17</f>
        <v xml:space="preserve"> </v>
      </c>
      <c r="I117" s="26" t="s">
        <v>28</v>
      </c>
      <c r="J117" s="29" t="str">
        <f>E23</f>
        <v xml:space="preserve"> </v>
      </c>
      <c r="L117" s="31"/>
    </row>
    <row r="118" spans="2:12" s="1" customFormat="1" ht="15.2" customHeight="1">
      <c r="B118" s="31"/>
      <c r="C118" s="26" t="s">
        <v>26</v>
      </c>
      <c r="F118" s="24" t="str">
        <f>IF(E20="","",E20)</f>
        <v>Vyplň údaj</v>
      </c>
      <c r="I118" s="26" t="s">
        <v>30</v>
      </c>
      <c r="J118" s="29" t="str">
        <f>E26</f>
        <v xml:space="preserve"> </v>
      </c>
      <c r="L118" s="31"/>
    </row>
    <row r="119" spans="2:12" s="1" customFormat="1" ht="10.35" customHeight="1">
      <c r="B119" s="31"/>
      <c r="L119" s="31"/>
    </row>
    <row r="120" spans="2:20" s="10" customFormat="1" ht="29.25" customHeight="1">
      <c r="B120" s="115"/>
      <c r="C120" s="116" t="s">
        <v>181</v>
      </c>
      <c r="D120" s="117" t="s">
        <v>57</v>
      </c>
      <c r="E120" s="117" t="s">
        <v>53</v>
      </c>
      <c r="F120" s="117" t="s">
        <v>54</v>
      </c>
      <c r="G120" s="117" t="s">
        <v>182</v>
      </c>
      <c r="H120" s="117" t="s">
        <v>183</v>
      </c>
      <c r="I120" s="117" t="s">
        <v>184</v>
      </c>
      <c r="J120" s="118" t="s">
        <v>156</v>
      </c>
      <c r="K120" s="119" t="s">
        <v>185</v>
      </c>
      <c r="L120" s="115"/>
      <c r="M120" s="58" t="s">
        <v>1</v>
      </c>
      <c r="N120" s="59" t="s">
        <v>36</v>
      </c>
      <c r="O120" s="59" t="s">
        <v>186</v>
      </c>
      <c r="P120" s="59" t="s">
        <v>187</v>
      </c>
      <c r="Q120" s="59" t="s">
        <v>188</v>
      </c>
      <c r="R120" s="59" t="s">
        <v>189</v>
      </c>
      <c r="S120" s="59" t="s">
        <v>190</v>
      </c>
      <c r="T120" s="60" t="s">
        <v>191</v>
      </c>
    </row>
    <row r="121" spans="2:63" s="1" customFormat="1" ht="22.9" customHeight="1">
      <c r="B121" s="31"/>
      <c r="C121" s="63" t="s">
        <v>192</v>
      </c>
      <c r="J121" s="120">
        <f>BK121</f>
        <v>0</v>
      </c>
      <c r="L121" s="31"/>
      <c r="M121" s="61"/>
      <c r="N121" s="52"/>
      <c r="O121" s="52"/>
      <c r="P121" s="121">
        <f>P122</f>
        <v>0</v>
      </c>
      <c r="Q121" s="52"/>
      <c r="R121" s="121">
        <f>R122</f>
        <v>0</v>
      </c>
      <c r="S121" s="52"/>
      <c r="T121" s="122">
        <f>T122</f>
        <v>0</v>
      </c>
      <c r="AT121" s="16" t="s">
        <v>71</v>
      </c>
      <c r="AU121" s="16" t="s">
        <v>158</v>
      </c>
      <c r="BK121" s="123">
        <f>BK122</f>
        <v>0</v>
      </c>
    </row>
    <row r="122" spans="2:63" s="11" customFormat="1" ht="25.9" customHeight="1">
      <c r="B122" s="124"/>
      <c r="D122" s="125" t="s">
        <v>71</v>
      </c>
      <c r="E122" s="126" t="s">
        <v>1127</v>
      </c>
      <c r="F122" s="126" t="s">
        <v>1568</v>
      </c>
      <c r="I122" s="127"/>
      <c r="J122" s="128">
        <f>BK122</f>
        <v>0</v>
      </c>
      <c r="L122" s="124"/>
      <c r="M122" s="129"/>
      <c r="P122" s="130">
        <f>SUM(P123:P143)</f>
        <v>0</v>
      </c>
      <c r="R122" s="130">
        <f>SUM(R123:R143)</f>
        <v>0</v>
      </c>
      <c r="T122" s="131">
        <f>SUM(T123:T143)</f>
        <v>0</v>
      </c>
      <c r="AR122" s="125" t="s">
        <v>79</v>
      </c>
      <c r="AT122" s="132" t="s">
        <v>71</v>
      </c>
      <c r="AU122" s="132" t="s">
        <v>72</v>
      </c>
      <c r="AY122" s="125" t="s">
        <v>195</v>
      </c>
      <c r="BK122" s="133">
        <f>SUM(BK123:BK143)</f>
        <v>0</v>
      </c>
    </row>
    <row r="123" spans="2:65" s="1" customFormat="1" ht="16.5" customHeight="1">
      <c r="B123" s="136"/>
      <c r="C123" s="137" t="s">
        <v>79</v>
      </c>
      <c r="D123" s="137" t="s">
        <v>197</v>
      </c>
      <c r="E123" s="138" t="s">
        <v>1569</v>
      </c>
      <c r="F123" s="139" t="s">
        <v>1570</v>
      </c>
      <c r="G123" s="140" t="s">
        <v>1131</v>
      </c>
      <c r="H123" s="141">
        <v>3</v>
      </c>
      <c r="I123" s="142"/>
      <c r="J123" s="143">
        <f aca="true" t="shared" si="0" ref="J123:J143">ROUND(I123*H123,2)</f>
        <v>0</v>
      </c>
      <c r="K123" s="144"/>
      <c r="L123" s="31"/>
      <c r="M123" s="145" t="s">
        <v>1</v>
      </c>
      <c r="N123" s="146" t="s">
        <v>37</v>
      </c>
      <c r="P123" s="147">
        <f aca="true" t="shared" si="1" ref="P123:P143">O123*H123</f>
        <v>0</v>
      </c>
      <c r="Q123" s="147">
        <v>0</v>
      </c>
      <c r="R123" s="147">
        <f aca="true" t="shared" si="2" ref="R123:R143">Q123*H123</f>
        <v>0</v>
      </c>
      <c r="S123" s="147">
        <v>0</v>
      </c>
      <c r="T123" s="148">
        <f aca="true" t="shared" si="3" ref="T123:T143">S123*H123</f>
        <v>0</v>
      </c>
      <c r="AR123" s="149" t="s">
        <v>201</v>
      </c>
      <c r="AT123" s="149" t="s">
        <v>197</v>
      </c>
      <c r="AU123" s="149" t="s">
        <v>79</v>
      </c>
      <c r="AY123" s="16" t="s">
        <v>195</v>
      </c>
      <c r="BE123" s="150">
        <f aca="true" t="shared" si="4" ref="BE123:BE143">IF(N123="základní",J123,0)</f>
        <v>0</v>
      </c>
      <c r="BF123" s="150">
        <f aca="true" t="shared" si="5" ref="BF123:BF143">IF(N123="snížená",J123,0)</f>
        <v>0</v>
      </c>
      <c r="BG123" s="150">
        <f aca="true" t="shared" si="6" ref="BG123:BG143">IF(N123="zákl. přenesená",J123,0)</f>
        <v>0</v>
      </c>
      <c r="BH123" s="150">
        <f aca="true" t="shared" si="7" ref="BH123:BH143">IF(N123="sníž. přenesená",J123,0)</f>
        <v>0</v>
      </c>
      <c r="BI123" s="150">
        <f aca="true" t="shared" si="8" ref="BI123:BI143">IF(N123="nulová",J123,0)</f>
        <v>0</v>
      </c>
      <c r="BJ123" s="16" t="s">
        <v>79</v>
      </c>
      <c r="BK123" s="150">
        <f aca="true" t="shared" si="9" ref="BK123:BK143">ROUND(I123*H123,2)</f>
        <v>0</v>
      </c>
      <c r="BL123" s="16" t="s">
        <v>201</v>
      </c>
      <c r="BM123" s="149" t="s">
        <v>201</v>
      </c>
    </row>
    <row r="124" spans="2:65" s="1" customFormat="1" ht="49.15" customHeight="1">
      <c r="B124" s="136"/>
      <c r="C124" s="137" t="s">
        <v>81</v>
      </c>
      <c r="D124" s="137" t="s">
        <v>197</v>
      </c>
      <c r="E124" s="138" t="s">
        <v>1571</v>
      </c>
      <c r="F124" s="139" t="s">
        <v>1572</v>
      </c>
      <c r="G124" s="140" t="s">
        <v>1131</v>
      </c>
      <c r="H124" s="141">
        <v>1</v>
      </c>
      <c r="I124" s="142"/>
      <c r="J124" s="143">
        <f t="shared" si="0"/>
        <v>0</v>
      </c>
      <c r="K124" s="144"/>
      <c r="L124" s="31"/>
      <c r="M124" s="145" t="s">
        <v>1</v>
      </c>
      <c r="N124" s="146" t="s">
        <v>37</v>
      </c>
      <c r="P124" s="147">
        <f t="shared" si="1"/>
        <v>0</v>
      </c>
      <c r="Q124" s="147">
        <v>0</v>
      </c>
      <c r="R124" s="147">
        <f t="shared" si="2"/>
        <v>0</v>
      </c>
      <c r="S124" s="147">
        <v>0</v>
      </c>
      <c r="T124" s="148">
        <f t="shared" si="3"/>
        <v>0</v>
      </c>
      <c r="AR124" s="149" t="s">
        <v>201</v>
      </c>
      <c r="AT124" s="149" t="s">
        <v>197</v>
      </c>
      <c r="AU124" s="149" t="s">
        <v>79</v>
      </c>
      <c r="AY124" s="16" t="s">
        <v>195</v>
      </c>
      <c r="BE124" s="150">
        <f t="shared" si="4"/>
        <v>0</v>
      </c>
      <c r="BF124" s="150">
        <f t="shared" si="5"/>
        <v>0</v>
      </c>
      <c r="BG124" s="150">
        <f t="shared" si="6"/>
        <v>0</v>
      </c>
      <c r="BH124" s="150">
        <f t="shared" si="7"/>
        <v>0</v>
      </c>
      <c r="BI124" s="150">
        <f t="shared" si="8"/>
        <v>0</v>
      </c>
      <c r="BJ124" s="16" t="s">
        <v>79</v>
      </c>
      <c r="BK124" s="150">
        <f t="shared" si="9"/>
        <v>0</v>
      </c>
      <c r="BL124" s="16" t="s">
        <v>201</v>
      </c>
      <c r="BM124" s="149" t="s">
        <v>228</v>
      </c>
    </row>
    <row r="125" spans="2:65" s="1" customFormat="1" ht="16.5" customHeight="1">
      <c r="B125" s="136"/>
      <c r="C125" s="137" t="s">
        <v>89</v>
      </c>
      <c r="D125" s="137" t="s">
        <v>197</v>
      </c>
      <c r="E125" s="138" t="s">
        <v>1573</v>
      </c>
      <c r="F125" s="139" t="s">
        <v>1574</v>
      </c>
      <c r="G125" s="140" t="s">
        <v>1131</v>
      </c>
      <c r="H125" s="141">
        <v>4</v>
      </c>
      <c r="I125" s="142"/>
      <c r="J125" s="143">
        <f t="shared" si="0"/>
        <v>0</v>
      </c>
      <c r="K125" s="144"/>
      <c r="L125" s="31"/>
      <c r="M125" s="145" t="s">
        <v>1</v>
      </c>
      <c r="N125" s="146" t="s">
        <v>37</v>
      </c>
      <c r="P125" s="147">
        <f t="shared" si="1"/>
        <v>0</v>
      </c>
      <c r="Q125" s="147">
        <v>0</v>
      </c>
      <c r="R125" s="147">
        <f t="shared" si="2"/>
        <v>0</v>
      </c>
      <c r="S125" s="147">
        <v>0</v>
      </c>
      <c r="T125" s="148">
        <f t="shared" si="3"/>
        <v>0</v>
      </c>
      <c r="AR125" s="149" t="s">
        <v>201</v>
      </c>
      <c r="AT125" s="149" t="s">
        <v>197</v>
      </c>
      <c r="AU125" s="149" t="s">
        <v>79</v>
      </c>
      <c r="AY125" s="16" t="s">
        <v>195</v>
      </c>
      <c r="BE125" s="150">
        <f t="shared" si="4"/>
        <v>0</v>
      </c>
      <c r="BF125" s="150">
        <f t="shared" si="5"/>
        <v>0</v>
      </c>
      <c r="BG125" s="150">
        <f t="shared" si="6"/>
        <v>0</v>
      </c>
      <c r="BH125" s="150">
        <f t="shared" si="7"/>
        <v>0</v>
      </c>
      <c r="BI125" s="150">
        <f t="shared" si="8"/>
        <v>0</v>
      </c>
      <c r="BJ125" s="16" t="s">
        <v>79</v>
      </c>
      <c r="BK125" s="150">
        <f t="shared" si="9"/>
        <v>0</v>
      </c>
      <c r="BL125" s="16" t="s">
        <v>201</v>
      </c>
      <c r="BM125" s="149" t="s">
        <v>233</v>
      </c>
    </row>
    <row r="126" spans="2:65" s="1" customFormat="1" ht="16.5" customHeight="1">
      <c r="B126" s="136"/>
      <c r="C126" s="137" t="s">
        <v>201</v>
      </c>
      <c r="D126" s="137" t="s">
        <v>197</v>
      </c>
      <c r="E126" s="138" t="s">
        <v>1575</v>
      </c>
      <c r="F126" s="139" t="s">
        <v>1576</v>
      </c>
      <c r="G126" s="140" t="s">
        <v>1131</v>
      </c>
      <c r="H126" s="141">
        <v>1</v>
      </c>
      <c r="I126" s="142"/>
      <c r="J126" s="143">
        <f t="shared" si="0"/>
        <v>0</v>
      </c>
      <c r="K126" s="144"/>
      <c r="L126" s="31"/>
      <c r="M126" s="145" t="s">
        <v>1</v>
      </c>
      <c r="N126" s="146" t="s">
        <v>37</v>
      </c>
      <c r="P126" s="147">
        <f t="shared" si="1"/>
        <v>0</v>
      </c>
      <c r="Q126" s="147">
        <v>0</v>
      </c>
      <c r="R126" s="147">
        <f t="shared" si="2"/>
        <v>0</v>
      </c>
      <c r="S126" s="147">
        <v>0</v>
      </c>
      <c r="T126" s="148">
        <f t="shared" si="3"/>
        <v>0</v>
      </c>
      <c r="AR126" s="149" t="s">
        <v>201</v>
      </c>
      <c r="AT126" s="149" t="s">
        <v>197</v>
      </c>
      <c r="AU126" s="149" t="s">
        <v>79</v>
      </c>
      <c r="AY126" s="16" t="s">
        <v>195</v>
      </c>
      <c r="BE126" s="150">
        <f t="shared" si="4"/>
        <v>0</v>
      </c>
      <c r="BF126" s="150">
        <f t="shared" si="5"/>
        <v>0</v>
      </c>
      <c r="BG126" s="150">
        <f t="shared" si="6"/>
        <v>0</v>
      </c>
      <c r="BH126" s="150">
        <f t="shared" si="7"/>
        <v>0</v>
      </c>
      <c r="BI126" s="150">
        <f t="shared" si="8"/>
        <v>0</v>
      </c>
      <c r="BJ126" s="16" t="s">
        <v>79</v>
      </c>
      <c r="BK126" s="150">
        <f t="shared" si="9"/>
        <v>0</v>
      </c>
      <c r="BL126" s="16" t="s">
        <v>201</v>
      </c>
      <c r="BM126" s="149" t="s">
        <v>258</v>
      </c>
    </row>
    <row r="127" spans="2:65" s="1" customFormat="1" ht="16.5" customHeight="1">
      <c r="B127" s="136"/>
      <c r="C127" s="137" t="s">
        <v>220</v>
      </c>
      <c r="D127" s="137" t="s">
        <v>197</v>
      </c>
      <c r="E127" s="138" t="s">
        <v>1577</v>
      </c>
      <c r="F127" s="139" t="s">
        <v>1578</v>
      </c>
      <c r="G127" s="140" t="s">
        <v>223</v>
      </c>
      <c r="H127" s="141">
        <v>140</v>
      </c>
      <c r="I127" s="142"/>
      <c r="J127" s="143">
        <f t="shared" si="0"/>
        <v>0</v>
      </c>
      <c r="K127" s="144"/>
      <c r="L127" s="31"/>
      <c r="M127" s="145" t="s">
        <v>1</v>
      </c>
      <c r="N127" s="146" t="s">
        <v>37</v>
      </c>
      <c r="P127" s="147">
        <f t="shared" si="1"/>
        <v>0</v>
      </c>
      <c r="Q127" s="147">
        <v>0</v>
      </c>
      <c r="R127" s="147">
        <f t="shared" si="2"/>
        <v>0</v>
      </c>
      <c r="S127" s="147">
        <v>0</v>
      </c>
      <c r="T127" s="148">
        <f t="shared" si="3"/>
        <v>0</v>
      </c>
      <c r="AR127" s="149" t="s">
        <v>201</v>
      </c>
      <c r="AT127" s="149" t="s">
        <v>197</v>
      </c>
      <c r="AU127" s="149" t="s">
        <v>79</v>
      </c>
      <c r="AY127" s="16" t="s">
        <v>195</v>
      </c>
      <c r="BE127" s="150">
        <f t="shared" si="4"/>
        <v>0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16" t="s">
        <v>79</v>
      </c>
      <c r="BK127" s="150">
        <f t="shared" si="9"/>
        <v>0</v>
      </c>
      <c r="BL127" s="16" t="s">
        <v>201</v>
      </c>
      <c r="BM127" s="149" t="s">
        <v>270</v>
      </c>
    </row>
    <row r="128" spans="2:65" s="1" customFormat="1" ht="16.5" customHeight="1">
      <c r="B128" s="136"/>
      <c r="C128" s="137" t="s">
        <v>228</v>
      </c>
      <c r="D128" s="137" t="s">
        <v>197</v>
      </c>
      <c r="E128" s="138" t="s">
        <v>1579</v>
      </c>
      <c r="F128" s="139" t="s">
        <v>1580</v>
      </c>
      <c r="G128" s="140" t="s">
        <v>223</v>
      </c>
      <c r="H128" s="141">
        <v>50</v>
      </c>
      <c r="I128" s="142"/>
      <c r="J128" s="143">
        <f t="shared" si="0"/>
        <v>0</v>
      </c>
      <c r="K128" s="144"/>
      <c r="L128" s="31"/>
      <c r="M128" s="145" t="s">
        <v>1</v>
      </c>
      <c r="N128" s="146" t="s">
        <v>37</v>
      </c>
      <c r="P128" s="147">
        <f t="shared" si="1"/>
        <v>0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AR128" s="149" t="s">
        <v>201</v>
      </c>
      <c r="AT128" s="149" t="s">
        <v>197</v>
      </c>
      <c r="AU128" s="149" t="s">
        <v>79</v>
      </c>
      <c r="AY128" s="16" t="s">
        <v>195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6" t="s">
        <v>79</v>
      </c>
      <c r="BK128" s="150">
        <f t="shared" si="9"/>
        <v>0</v>
      </c>
      <c r="BL128" s="16" t="s">
        <v>201</v>
      </c>
      <c r="BM128" s="149" t="s">
        <v>280</v>
      </c>
    </row>
    <row r="129" spans="2:65" s="1" customFormat="1" ht="16.5" customHeight="1">
      <c r="B129" s="136"/>
      <c r="C129" s="137" t="s">
        <v>237</v>
      </c>
      <c r="D129" s="137" t="s">
        <v>197</v>
      </c>
      <c r="E129" s="138" t="s">
        <v>1581</v>
      </c>
      <c r="F129" s="139" t="s">
        <v>1582</v>
      </c>
      <c r="G129" s="140" t="s">
        <v>1131</v>
      </c>
      <c r="H129" s="141">
        <v>1</v>
      </c>
      <c r="I129" s="142"/>
      <c r="J129" s="143">
        <f t="shared" si="0"/>
        <v>0</v>
      </c>
      <c r="K129" s="144"/>
      <c r="L129" s="31"/>
      <c r="M129" s="145" t="s">
        <v>1</v>
      </c>
      <c r="N129" s="146" t="s">
        <v>37</v>
      </c>
      <c r="P129" s="147">
        <f t="shared" si="1"/>
        <v>0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AR129" s="149" t="s">
        <v>201</v>
      </c>
      <c r="AT129" s="149" t="s">
        <v>197</v>
      </c>
      <c r="AU129" s="149" t="s">
        <v>79</v>
      </c>
      <c r="AY129" s="16" t="s">
        <v>195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6" t="s">
        <v>79</v>
      </c>
      <c r="BK129" s="150">
        <f t="shared" si="9"/>
        <v>0</v>
      </c>
      <c r="BL129" s="16" t="s">
        <v>201</v>
      </c>
      <c r="BM129" s="149" t="s">
        <v>291</v>
      </c>
    </row>
    <row r="130" spans="2:65" s="1" customFormat="1" ht="16.5" customHeight="1">
      <c r="B130" s="136"/>
      <c r="C130" s="137" t="s">
        <v>233</v>
      </c>
      <c r="D130" s="137" t="s">
        <v>197</v>
      </c>
      <c r="E130" s="138" t="s">
        <v>1583</v>
      </c>
      <c r="F130" s="139" t="s">
        <v>1584</v>
      </c>
      <c r="G130" s="140" t="s">
        <v>1557</v>
      </c>
      <c r="H130" s="141">
        <v>1</v>
      </c>
      <c r="I130" s="142"/>
      <c r="J130" s="143">
        <f t="shared" si="0"/>
        <v>0</v>
      </c>
      <c r="K130" s="144"/>
      <c r="L130" s="31"/>
      <c r="M130" s="145" t="s">
        <v>1</v>
      </c>
      <c r="N130" s="146" t="s">
        <v>37</v>
      </c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AR130" s="149" t="s">
        <v>201</v>
      </c>
      <c r="AT130" s="149" t="s">
        <v>197</v>
      </c>
      <c r="AU130" s="149" t="s">
        <v>79</v>
      </c>
      <c r="AY130" s="16" t="s">
        <v>195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6" t="s">
        <v>79</v>
      </c>
      <c r="BK130" s="150">
        <f t="shared" si="9"/>
        <v>0</v>
      </c>
      <c r="BL130" s="16" t="s">
        <v>201</v>
      </c>
      <c r="BM130" s="149" t="s">
        <v>301</v>
      </c>
    </row>
    <row r="131" spans="2:65" s="1" customFormat="1" ht="21.75" customHeight="1">
      <c r="B131" s="136"/>
      <c r="C131" s="137" t="s">
        <v>252</v>
      </c>
      <c r="D131" s="137" t="s">
        <v>197</v>
      </c>
      <c r="E131" s="138" t="s">
        <v>1585</v>
      </c>
      <c r="F131" s="139" t="s">
        <v>1586</v>
      </c>
      <c r="G131" s="140" t="s">
        <v>223</v>
      </c>
      <c r="H131" s="141">
        <v>75</v>
      </c>
      <c r="I131" s="142"/>
      <c r="J131" s="143">
        <f t="shared" si="0"/>
        <v>0</v>
      </c>
      <c r="K131" s="144"/>
      <c r="L131" s="31"/>
      <c r="M131" s="145" t="s">
        <v>1</v>
      </c>
      <c r="N131" s="146" t="s">
        <v>37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AR131" s="149" t="s">
        <v>201</v>
      </c>
      <c r="AT131" s="149" t="s">
        <v>197</v>
      </c>
      <c r="AU131" s="149" t="s">
        <v>79</v>
      </c>
      <c r="AY131" s="16" t="s">
        <v>195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6" t="s">
        <v>79</v>
      </c>
      <c r="BK131" s="150">
        <f t="shared" si="9"/>
        <v>0</v>
      </c>
      <c r="BL131" s="16" t="s">
        <v>201</v>
      </c>
      <c r="BM131" s="149" t="s">
        <v>311</v>
      </c>
    </row>
    <row r="132" spans="2:65" s="1" customFormat="1" ht="16.5" customHeight="1">
      <c r="B132" s="136"/>
      <c r="C132" s="137" t="s">
        <v>258</v>
      </c>
      <c r="D132" s="137" t="s">
        <v>197</v>
      </c>
      <c r="E132" s="138" t="s">
        <v>1587</v>
      </c>
      <c r="F132" s="139" t="s">
        <v>1588</v>
      </c>
      <c r="G132" s="140" t="s">
        <v>223</v>
      </c>
      <c r="H132" s="141">
        <v>215</v>
      </c>
      <c r="I132" s="142"/>
      <c r="J132" s="143">
        <f t="shared" si="0"/>
        <v>0</v>
      </c>
      <c r="K132" s="144"/>
      <c r="L132" s="31"/>
      <c r="M132" s="145" t="s">
        <v>1</v>
      </c>
      <c r="N132" s="146" t="s">
        <v>37</v>
      </c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AR132" s="149" t="s">
        <v>201</v>
      </c>
      <c r="AT132" s="149" t="s">
        <v>197</v>
      </c>
      <c r="AU132" s="149" t="s">
        <v>79</v>
      </c>
      <c r="AY132" s="16" t="s">
        <v>195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6" t="s">
        <v>79</v>
      </c>
      <c r="BK132" s="150">
        <f t="shared" si="9"/>
        <v>0</v>
      </c>
      <c r="BL132" s="16" t="s">
        <v>201</v>
      </c>
      <c r="BM132" s="149" t="s">
        <v>320</v>
      </c>
    </row>
    <row r="133" spans="2:65" s="1" customFormat="1" ht="16.5" customHeight="1">
      <c r="B133" s="136"/>
      <c r="C133" s="137" t="s">
        <v>264</v>
      </c>
      <c r="D133" s="137" t="s">
        <v>197</v>
      </c>
      <c r="E133" s="138" t="s">
        <v>1589</v>
      </c>
      <c r="F133" s="139" t="s">
        <v>1590</v>
      </c>
      <c r="G133" s="140" t="s">
        <v>1131</v>
      </c>
      <c r="H133" s="141">
        <v>1</v>
      </c>
      <c r="I133" s="142"/>
      <c r="J133" s="143">
        <f t="shared" si="0"/>
        <v>0</v>
      </c>
      <c r="K133" s="144"/>
      <c r="L133" s="31"/>
      <c r="M133" s="145" t="s">
        <v>1</v>
      </c>
      <c r="N133" s="146" t="s">
        <v>37</v>
      </c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AR133" s="149" t="s">
        <v>201</v>
      </c>
      <c r="AT133" s="149" t="s">
        <v>197</v>
      </c>
      <c r="AU133" s="149" t="s">
        <v>79</v>
      </c>
      <c r="AY133" s="16" t="s">
        <v>195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6" t="s">
        <v>79</v>
      </c>
      <c r="BK133" s="150">
        <f t="shared" si="9"/>
        <v>0</v>
      </c>
      <c r="BL133" s="16" t="s">
        <v>201</v>
      </c>
      <c r="BM133" s="149" t="s">
        <v>330</v>
      </c>
    </row>
    <row r="134" spans="2:65" s="1" customFormat="1" ht="16.5" customHeight="1">
      <c r="B134" s="136"/>
      <c r="C134" s="137" t="s">
        <v>270</v>
      </c>
      <c r="D134" s="137" t="s">
        <v>197</v>
      </c>
      <c r="E134" s="138" t="s">
        <v>1591</v>
      </c>
      <c r="F134" s="139" t="s">
        <v>1592</v>
      </c>
      <c r="G134" s="140" t="s">
        <v>1131</v>
      </c>
      <c r="H134" s="141">
        <v>1</v>
      </c>
      <c r="I134" s="142"/>
      <c r="J134" s="143">
        <f t="shared" si="0"/>
        <v>0</v>
      </c>
      <c r="K134" s="144"/>
      <c r="L134" s="31"/>
      <c r="M134" s="145" t="s">
        <v>1</v>
      </c>
      <c r="N134" s="146" t="s">
        <v>37</v>
      </c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AR134" s="149" t="s">
        <v>201</v>
      </c>
      <c r="AT134" s="149" t="s">
        <v>197</v>
      </c>
      <c r="AU134" s="149" t="s">
        <v>79</v>
      </c>
      <c r="AY134" s="16" t="s">
        <v>195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6" t="s">
        <v>79</v>
      </c>
      <c r="BK134" s="150">
        <f t="shared" si="9"/>
        <v>0</v>
      </c>
      <c r="BL134" s="16" t="s">
        <v>201</v>
      </c>
      <c r="BM134" s="149" t="s">
        <v>342</v>
      </c>
    </row>
    <row r="135" spans="2:65" s="1" customFormat="1" ht="16.5" customHeight="1">
      <c r="B135" s="136"/>
      <c r="C135" s="137" t="s">
        <v>275</v>
      </c>
      <c r="D135" s="137" t="s">
        <v>197</v>
      </c>
      <c r="E135" s="138" t="s">
        <v>1593</v>
      </c>
      <c r="F135" s="139" t="s">
        <v>1594</v>
      </c>
      <c r="G135" s="140" t="s">
        <v>1131</v>
      </c>
      <c r="H135" s="141">
        <v>1</v>
      </c>
      <c r="I135" s="142"/>
      <c r="J135" s="143">
        <f t="shared" si="0"/>
        <v>0</v>
      </c>
      <c r="K135" s="144"/>
      <c r="L135" s="31"/>
      <c r="M135" s="145" t="s">
        <v>1</v>
      </c>
      <c r="N135" s="146" t="s">
        <v>37</v>
      </c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AR135" s="149" t="s">
        <v>201</v>
      </c>
      <c r="AT135" s="149" t="s">
        <v>197</v>
      </c>
      <c r="AU135" s="149" t="s">
        <v>79</v>
      </c>
      <c r="AY135" s="16" t="s">
        <v>195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6" t="s">
        <v>79</v>
      </c>
      <c r="BK135" s="150">
        <f t="shared" si="9"/>
        <v>0</v>
      </c>
      <c r="BL135" s="16" t="s">
        <v>201</v>
      </c>
      <c r="BM135" s="149" t="s">
        <v>353</v>
      </c>
    </row>
    <row r="136" spans="2:65" s="1" customFormat="1" ht="16.5" customHeight="1">
      <c r="B136" s="136"/>
      <c r="C136" s="137" t="s">
        <v>280</v>
      </c>
      <c r="D136" s="137" t="s">
        <v>197</v>
      </c>
      <c r="E136" s="138" t="s">
        <v>1595</v>
      </c>
      <c r="F136" s="139" t="s">
        <v>1596</v>
      </c>
      <c r="G136" s="140" t="s">
        <v>288</v>
      </c>
      <c r="H136" s="141">
        <v>30</v>
      </c>
      <c r="I136" s="142"/>
      <c r="J136" s="143">
        <f t="shared" si="0"/>
        <v>0</v>
      </c>
      <c r="K136" s="144"/>
      <c r="L136" s="31"/>
      <c r="M136" s="145" t="s">
        <v>1</v>
      </c>
      <c r="N136" s="146" t="s">
        <v>37</v>
      </c>
      <c r="P136" s="147">
        <f t="shared" si="1"/>
        <v>0</v>
      </c>
      <c r="Q136" s="147">
        <v>0</v>
      </c>
      <c r="R136" s="147">
        <f t="shared" si="2"/>
        <v>0</v>
      </c>
      <c r="S136" s="147">
        <v>0</v>
      </c>
      <c r="T136" s="148">
        <f t="shared" si="3"/>
        <v>0</v>
      </c>
      <c r="AR136" s="149" t="s">
        <v>201</v>
      </c>
      <c r="AT136" s="149" t="s">
        <v>197</v>
      </c>
      <c r="AU136" s="149" t="s">
        <v>79</v>
      </c>
      <c r="AY136" s="16" t="s">
        <v>195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6" t="s">
        <v>79</v>
      </c>
      <c r="BK136" s="150">
        <f t="shared" si="9"/>
        <v>0</v>
      </c>
      <c r="BL136" s="16" t="s">
        <v>201</v>
      </c>
      <c r="BM136" s="149" t="s">
        <v>364</v>
      </c>
    </row>
    <row r="137" spans="2:65" s="1" customFormat="1" ht="16.5" customHeight="1">
      <c r="B137" s="136"/>
      <c r="C137" s="137" t="s">
        <v>8</v>
      </c>
      <c r="D137" s="137" t="s">
        <v>197</v>
      </c>
      <c r="E137" s="138" t="s">
        <v>1575</v>
      </c>
      <c r="F137" s="139" t="s">
        <v>1576</v>
      </c>
      <c r="G137" s="140" t="s">
        <v>1131</v>
      </c>
      <c r="H137" s="141">
        <v>1</v>
      </c>
      <c r="I137" s="142"/>
      <c r="J137" s="143">
        <f t="shared" si="0"/>
        <v>0</v>
      </c>
      <c r="K137" s="144"/>
      <c r="L137" s="31"/>
      <c r="M137" s="145" t="s">
        <v>1</v>
      </c>
      <c r="N137" s="146" t="s">
        <v>37</v>
      </c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AR137" s="149" t="s">
        <v>201</v>
      </c>
      <c r="AT137" s="149" t="s">
        <v>197</v>
      </c>
      <c r="AU137" s="149" t="s">
        <v>79</v>
      </c>
      <c r="AY137" s="16" t="s">
        <v>195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6" t="s">
        <v>79</v>
      </c>
      <c r="BK137" s="150">
        <f t="shared" si="9"/>
        <v>0</v>
      </c>
      <c r="BL137" s="16" t="s">
        <v>201</v>
      </c>
      <c r="BM137" s="149" t="s">
        <v>373</v>
      </c>
    </row>
    <row r="138" spans="2:65" s="1" customFormat="1" ht="16.5" customHeight="1">
      <c r="B138" s="136"/>
      <c r="C138" s="137" t="s">
        <v>291</v>
      </c>
      <c r="D138" s="137" t="s">
        <v>197</v>
      </c>
      <c r="E138" s="138" t="s">
        <v>1597</v>
      </c>
      <c r="F138" s="139" t="s">
        <v>1598</v>
      </c>
      <c r="G138" s="140" t="s">
        <v>223</v>
      </c>
      <c r="H138" s="141">
        <v>75</v>
      </c>
      <c r="I138" s="142"/>
      <c r="J138" s="143">
        <f t="shared" si="0"/>
        <v>0</v>
      </c>
      <c r="K138" s="144"/>
      <c r="L138" s="31"/>
      <c r="M138" s="145" t="s">
        <v>1</v>
      </c>
      <c r="N138" s="146" t="s">
        <v>37</v>
      </c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AR138" s="149" t="s">
        <v>201</v>
      </c>
      <c r="AT138" s="149" t="s">
        <v>197</v>
      </c>
      <c r="AU138" s="149" t="s">
        <v>79</v>
      </c>
      <c r="AY138" s="16" t="s">
        <v>195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6" t="s">
        <v>79</v>
      </c>
      <c r="BK138" s="150">
        <f t="shared" si="9"/>
        <v>0</v>
      </c>
      <c r="BL138" s="16" t="s">
        <v>201</v>
      </c>
      <c r="BM138" s="149" t="s">
        <v>384</v>
      </c>
    </row>
    <row r="139" spans="2:65" s="1" customFormat="1" ht="16.5" customHeight="1">
      <c r="B139" s="136"/>
      <c r="C139" s="137" t="s">
        <v>296</v>
      </c>
      <c r="D139" s="137" t="s">
        <v>197</v>
      </c>
      <c r="E139" s="138" t="s">
        <v>1599</v>
      </c>
      <c r="F139" s="139" t="s">
        <v>1600</v>
      </c>
      <c r="G139" s="140" t="s">
        <v>1131</v>
      </c>
      <c r="H139" s="141">
        <v>1</v>
      </c>
      <c r="I139" s="142"/>
      <c r="J139" s="143">
        <f t="shared" si="0"/>
        <v>0</v>
      </c>
      <c r="K139" s="144"/>
      <c r="L139" s="31"/>
      <c r="M139" s="145" t="s">
        <v>1</v>
      </c>
      <c r="N139" s="146" t="s">
        <v>37</v>
      </c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AR139" s="149" t="s">
        <v>201</v>
      </c>
      <c r="AT139" s="149" t="s">
        <v>197</v>
      </c>
      <c r="AU139" s="149" t="s">
        <v>79</v>
      </c>
      <c r="AY139" s="16" t="s">
        <v>195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6" t="s">
        <v>79</v>
      </c>
      <c r="BK139" s="150">
        <f t="shared" si="9"/>
        <v>0</v>
      </c>
      <c r="BL139" s="16" t="s">
        <v>201</v>
      </c>
      <c r="BM139" s="149" t="s">
        <v>395</v>
      </c>
    </row>
    <row r="140" spans="2:65" s="1" customFormat="1" ht="16.5" customHeight="1">
      <c r="B140" s="136"/>
      <c r="C140" s="137" t="s">
        <v>301</v>
      </c>
      <c r="D140" s="137" t="s">
        <v>197</v>
      </c>
      <c r="E140" s="138" t="s">
        <v>1601</v>
      </c>
      <c r="F140" s="139" t="s">
        <v>1602</v>
      </c>
      <c r="G140" s="140" t="s">
        <v>1131</v>
      </c>
      <c r="H140" s="141">
        <v>1</v>
      </c>
      <c r="I140" s="142"/>
      <c r="J140" s="143">
        <f t="shared" si="0"/>
        <v>0</v>
      </c>
      <c r="K140" s="144"/>
      <c r="L140" s="31"/>
      <c r="M140" s="145" t="s">
        <v>1</v>
      </c>
      <c r="N140" s="146" t="s">
        <v>37</v>
      </c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AR140" s="149" t="s">
        <v>201</v>
      </c>
      <c r="AT140" s="149" t="s">
        <v>197</v>
      </c>
      <c r="AU140" s="149" t="s">
        <v>79</v>
      </c>
      <c r="AY140" s="16" t="s">
        <v>195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6" t="s">
        <v>79</v>
      </c>
      <c r="BK140" s="150">
        <f t="shared" si="9"/>
        <v>0</v>
      </c>
      <c r="BL140" s="16" t="s">
        <v>201</v>
      </c>
      <c r="BM140" s="149" t="s">
        <v>406</v>
      </c>
    </row>
    <row r="141" spans="2:65" s="1" customFormat="1" ht="16.5" customHeight="1">
      <c r="B141" s="136"/>
      <c r="C141" s="137" t="s">
        <v>306</v>
      </c>
      <c r="D141" s="137" t="s">
        <v>197</v>
      </c>
      <c r="E141" s="138" t="s">
        <v>1603</v>
      </c>
      <c r="F141" s="139" t="s">
        <v>1604</v>
      </c>
      <c r="G141" s="140" t="s">
        <v>1131</v>
      </c>
      <c r="H141" s="141">
        <v>1</v>
      </c>
      <c r="I141" s="142"/>
      <c r="J141" s="143">
        <f t="shared" si="0"/>
        <v>0</v>
      </c>
      <c r="K141" s="144"/>
      <c r="L141" s="31"/>
      <c r="M141" s="145" t="s">
        <v>1</v>
      </c>
      <c r="N141" s="146" t="s">
        <v>37</v>
      </c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AR141" s="149" t="s">
        <v>201</v>
      </c>
      <c r="AT141" s="149" t="s">
        <v>197</v>
      </c>
      <c r="AU141" s="149" t="s">
        <v>79</v>
      </c>
      <c r="AY141" s="16" t="s">
        <v>195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6" t="s">
        <v>79</v>
      </c>
      <c r="BK141" s="150">
        <f t="shared" si="9"/>
        <v>0</v>
      </c>
      <c r="BL141" s="16" t="s">
        <v>201</v>
      </c>
      <c r="BM141" s="149" t="s">
        <v>417</v>
      </c>
    </row>
    <row r="142" spans="2:65" s="1" customFormat="1" ht="16.5" customHeight="1">
      <c r="B142" s="136"/>
      <c r="C142" s="137" t="s">
        <v>311</v>
      </c>
      <c r="D142" s="137" t="s">
        <v>197</v>
      </c>
      <c r="E142" s="138" t="s">
        <v>1605</v>
      </c>
      <c r="F142" s="139" t="s">
        <v>1606</v>
      </c>
      <c r="G142" s="140" t="s">
        <v>1131</v>
      </c>
      <c r="H142" s="141">
        <v>1</v>
      </c>
      <c r="I142" s="142"/>
      <c r="J142" s="143">
        <f t="shared" si="0"/>
        <v>0</v>
      </c>
      <c r="K142" s="144"/>
      <c r="L142" s="31"/>
      <c r="M142" s="145" t="s">
        <v>1</v>
      </c>
      <c r="N142" s="146" t="s">
        <v>37</v>
      </c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AR142" s="149" t="s">
        <v>201</v>
      </c>
      <c r="AT142" s="149" t="s">
        <v>197</v>
      </c>
      <c r="AU142" s="149" t="s">
        <v>79</v>
      </c>
      <c r="AY142" s="16" t="s">
        <v>195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6" t="s">
        <v>79</v>
      </c>
      <c r="BK142" s="150">
        <f t="shared" si="9"/>
        <v>0</v>
      </c>
      <c r="BL142" s="16" t="s">
        <v>201</v>
      </c>
      <c r="BM142" s="149" t="s">
        <v>432</v>
      </c>
    </row>
    <row r="143" spans="2:65" s="1" customFormat="1" ht="16.5" customHeight="1">
      <c r="B143" s="136"/>
      <c r="C143" s="137" t="s">
        <v>7</v>
      </c>
      <c r="D143" s="137" t="s">
        <v>197</v>
      </c>
      <c r="E143" s="138" t="s">
        <v>1607</v>
      </c>
      <c r="F143" s="139" t="s">
        <v>1608</v>
      </c>
      <c r="G143" s="140" t="s">
        <v>223</v>
      </c>
      <c r="H143" s="141">
        <v>230</v>
      </c>
      <c r="I143" s="142"/>
      <c r="J143" s="143">
        <f t="shared" si="0"/>
        <v>0</v>
      </c>
      <c r="K143" s="144"/>
      <c r="L143" s="31"/>
      <c r="M143" s="187" t="s">
        <v>1</v>
      </c>
      <c r="N143" s="188" t="s">
        <v>37</v>
      </c>
      <c r="O143" s="189"/>
      <c r="P143" s="190">
        <f t="shared" si="1"/>
        <v>0</v>
      </c>
      <c r="Q143" s="190">
        <v>0</v>
      </c>
      <c r="R143" s="190">
        <f t="shared" si="2"/>
        <v>0</v>
      </c>
      <c r="S143" s="190">
        <v>0</v>
      </c>
      <c r="T143" s="191">
        <f t="shared" si="3"/>
        <v>0</v>
      </c>
      <c r="AR143" s="149" t="s">
        <v>201</v>
      </c>
      <c r="AT143" s="149" t="s">
        <v>197</v>
      </c>
      <c r="AU143" s="149" t="s">
        <v>79</v>
      </c>
      <c r="AY143" s="16" t="s">
        <v>195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6" t="s">
        <v>79</v>
      </c>
      <c r="BK143" s="150">
        <f t="shared" si="9"/>
        <v>0</v>
      </c>
      <c r="BL143" s="16" t="s">
        <v>201</v>
      </c>
      <c r="BM143" s="149" t="s">
        <v>442</v>
      </c>
    </row>
    <row r="144" spans="2:12" s="1" customFormat="1" ht="6.95" customHeight="1">
      <c r="B144" s="43"/>
      <c r="C144" s="44"/>
      <c r="D144" s="44"/>
      <c r="E144" s="44"/>
      <c r="F144" s="44"/>
      <c r="G144" s="44"/>
      <c r="H144" s="44"/>
      <c r="I144" s="44"/>
      <c r="J144" s="44"/>
      <c r="K144" s="44"/>
      <c r="L144" s="31"/>
    </row>
  </sheetData>
  <autoFilter ref="C120:K143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2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108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147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7" t="str">
        <f>'Rekapitulace stavby'!K6</f>
        <v>Kanalizace a ČOV v obci Rpety</v>
      </c>
      <c r="F7" s="238"/>
      <c r="G7" s="238"/>
      <c r="H7" s="238"/>
      <c r="L7" s="19"/>
    </row>
    <row r="8" spans="2:12" ht="12" customHeight="1">
      <c r="B8" s="19"/>
      <c r="D8" s="26" t="s">
        <v>148</v>
      </c>
      <c r="L8" s="19"/>
    </row>
    <row r="9" spans="2:12" s="1" customFormat="1" ht="16.5" customHeight="1">
      <c r="B9" s="31"/>
      <c r="E9" s="237" t="s">
        <v>149</v>
      </c>
      <c r="F9" s="239"/>
      <c r="G9" s="239"/>
      <c r="H9" s="239"/>
      <c r="L9" s="31"/>
    </row>
    <row r="10" spans="2:12" s="1" customFormat="1" ht="12" customHeight="1">
      <c r="B10" s="31"/>
      <c r="D10" s="26" t="s">
        <v>150</v>
      </c>
      <c r="L10" s="31"/>
    </row>
    <row r="11" spans="2:12" s="1" customFormat="1" ht="16.5" customHeight="1">
      <c r="B11" s="31"/>
      <c r="E11" s="233" t="s">
        <v>1609</v>
      </c>
      <c r="F11" s="239"/>
      <c r="G11" s="239"/>
      <c r="H11" s="239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>
        <f>'Rekapitulace stavby'!AN8</f>
        <v>45110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23</v>
      </c>
      <c r="I16" s="26" t="s">
        <v>24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 xml:space="preserve"> </v>
      </c>
      <c r="I17" s="26" t="s">
        <v>25</v>
      </c>
      <c r="J17" s="24" t="str">
        <f>IF('Rekapitulace stavby'!AN11="","",'Rekapitulace stavby'!AN11)</f>
        <v/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26</v>
      </c>
      <c r="I19" s="26" t="s">
        <v>24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40" t="str">
        <f>'Rekapitulace stavby'!E14</f>
        <v>Vyplň údaj</v>
      </c>
      <c r="F20" s="224"/>
      <c r="G20" s="224"/>
      <c r="H20" s="224"/>
      <c r="I20" s="26" t="s">
        <v>25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28</v>
      </c>
      <c r="I22" s="26" t="s">
        <v>24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 xml:space="preserve"> </v>
      </c>
      <c r="I23" s="26" t="s">
        <v>25</v>
      </c>
      <c r="J23" s="24" t="str">
        <f>IF('Rekapitulace stavby'!AN17="","",'Rekapitulace stavby'!AN17)</f>
        <v/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30</v>
      </c>
      <c r="I25" s="26" t="s">
        <v>24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25</v>
      </c>
      <c r="J26" s="24" t="str">
        <f>IF('Rekapitulace stavby'!AN20="","",'Rekapitulace stavby'!AN20)</f>
        <v/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31</v>
      </c>
      <c r="L28" s="31"/>
    </row>
    <row r="29" spans="2:12" s="7" customFormat="1" ht="16.5" customHeight="1">
      <c r="B29" s="93"/>
      <c r="E29" s="228" t="s">
        <v>1</v>
      </c>
      <c r="F29" s="228"/>
      <c r="G29" s="228"/>
      <c r="H29" s="22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32</v>
      </c>
      <c r="J32" s="65">
        <f>ROUND(J126,2)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34</v>
      </c>
      <c r="I34" s="34" t="s">
        <v>33</v>
      </c>
      <c r="J34" s="34" t="s">
        <v>35</v>
      </c>
      <c r="L34" s="31"/>
    </row>
    <row r="35" spans="2:12" s="1" customFormat="1" ht="14.45" customHeight="1">
      <c r="B35" s="31"/>
      <c r="D35" s="54" t="s">
        <v>36</v>
      </c>
      <c r="E35" s="26" t="s">
        <v>37</v>
      </c>
      <c r="F35" s="84">
        <f>ROUND((SUM(BE126:BE220)),2)</f>
        <v>0</v>
      </c>
      <c r="I35" s="95">
        <v>0.21</v>
      </c>
      <c r="J35" s="84">
        <f>ROUND(((SUM(BE126:BE220))*I35),2)</f>
        <v>0</v>
      </c>
      <c r="L35" s="31"/>
    </row>
    <row r="36" spans="2:12" s="1" customFormat="1" ht="14.45" customHeight="1">
      <c r="B36" s="31"/>
      <c r="E36" s="26" t="s">
        <v>38</v>
      </c>
      <c r="F36" s="84">
        <f>ROUND((SUM(BF126:BF220)),2)</f>
        <v>0</v>
      </c>
      <c r="I36" s="95">
        <v>0.15</v>
      </c>
      <c r="J36" s="84">
        <f>ROUND(((SUM(BF126:BF220))*I36),2)</f>
        <v>0</v>
      </c>
      <c r="L36" s="31"/>
    </row>
    <row r="37" spans="2:12" s="1" customFormat="1" ht="14.45" customHeight="1" hidden="1">
      <c r="B37" s="31"/>
      <c r="E37" s="26" t="s">
        <v>39</v>
      </c>
      <c r="F37" s="84">
        <f>ROUND((SUM(BG126:BG220)),2)</f>
        <v>0</v>
      </c>
      <c r="I37" s="95">
        <v>0.21</v>
      </c>
      <c r="J37" s="84">
        <f>0</f>
        <v>0</v>
      </c>
      <c r="L37" s="31"/>
    </row>
    <row r="38" spans="2:12" s="1" customFormat="1" ht="14.45" customHeight="1" hidden="1">
      <c r="B38" s="31"/>
      <c r="E38" s="26" t="s">
        <v>40</v>
      </c>
      <c r="F38" s="84">
        <f>ROUND((SUM(BH126:BH220)),2)</f>
        <v>0</v>
      </c>
      <c r="I38" s="95">
        <v>0.15</v>
      </c>
      <c r="J38" s="84">
        <f>0</f>
        <v>0</v>
      </c>
      <c r="L38" s="31"/>
    </row>
    <row r="39" spans="2:12" s="1" customFormat="1" ht="14.45" customHeight="1" hidden="1">
      <c r="B39" s="31"/>
      <c r="E39" s="26" t="s">
        <v>41</v>
      </c>
      <c r="F39" s="84">
        <f>ROUND((SUM(BI126:BI220)),2)</f>
        <v>0</v>
      </c>
      <c r="I39" s="95">
        <v>0</v>
      </c>
      <c r="J39" s="84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42</v>
      </c>
      <c r="E41" s="56"/>
      <c r="F41" s="56"/>
      <c r="G41" s="98" t="s">
        <v>43</v>
      </c>
      <c r="H41" s="99" t="s">
        <v>44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47</v>
      </c>
      <c r="E61" s="33"/>
      <c r="F61" s="102" t="s">
        <v>48</v>
      </c>
      <c r="G61" s="42" t="s">
        <v>47</v>
      </c>
      <c r="H61" s="33"/>
      <c r="I61" s="33"/>
      <c r="J61" s="103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47</v>
      </c>
      <c r="E76" s="33"/>
      <c r="F76" s="102" t="s">
        <v>48</v>
      </c>
      <c r="G76" s="42" t="s">
        <v>47</v>
      </c>
      <c r="H76" s="33"/>
      <c r="I76" s="33"/>
      <c r="J76" s="103" t="s">
        <v>48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154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7" t="str">
        <f>E7</f>
        <v>Kanalizace a ČOV v obci Rpety</v>
      </c>
      <c r="F85" s="238"/>
      <c r="G85" s="238"/>
      <c r="H85" s="238"/>
      <c r="L85" s="31"/>
    </row>
    <row r="86" spans="2:12" ht="12" customHeight="1">
      <c r="B86" s="19"/>
      <c r="C86" s="26" t="s">
        <v>148</v>
      </c>
      <c r="L86" s="19"/>
    </row>
    <row r="87" spans="2:12" s="1" customFormat="1" ht="16.5" customHeight="1">
      <c r="B87" s="31"/>
      <c r="E87" s="237" t="s">
        <v>149</v>
      </c>
      <c r="F87" s="239"/>
      <c r="G87" s="239"/>
      <c r="H87" s="239"/>
      <c r="L87" s="31"/>
    </row>
    <row r="88" spans="2:12" s="1" customFormat="1" ht="12" customHeight="1">
      <c r="B88" s="31"/>
      <c r="C88" s="26" t="s">
        <v>150</v>
      </c>
      <c r="L88" s="31"/>
    </row>
    <row r="89" spans="2:12" s="1" customFormat="1" ht="16.5" customHeight="1">
      <c r="B89" s="31"/>
      <c r="E89" s="233" t="str">
        <f>E11</f>
        <v>01.5 - SO 01.5 Komunikace a zpevněné plochy</v>
      </c>
      <c r="F89" s="239"/>
      <c r="G89" s="239"/>
      <c r="H89" s="239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 xml:space="preserve"> </v>
      </c>
      <c r="I91" s="26" t="s">
        <v>22</v>
      </c>
      <c r="J91" s="51">
        <f>IF(J14="","",J14)</f>
        <v>45110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23</v>
      </c>
      <c r="F93" s="24" t="str">
        <f>E17</f>
        <v xml:space="preserve"> </v>
      </c>
      <c r="I93" s="26" t="s">
        <v>28</v>
      </c>
      <c r="J93" s="29" t="str">
        <f>E23</f>
        <v xml:space="preserve"> </v>
      </c>
      <c r="L93" s="31"/>
    </row>
    <row r="94" spans="2:12" s="1" customFormat="1" ht="15.2" customHeight="1">
      <c r="B94" s="31"/>
      <c r="C94" s="26" t="s">
        <v>26</v>
      </c>
      <c r="F94" s="24" t="str">
        <f>IF(E20="","",E20)</f>
        <v>Vyplň údaj</v>
      </c>
      <c r="I94" s="26" t="s">
        <v>30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155</v>
      </c>
      <c r="D96" s="96"/>
      <c r="E96" s="96"/>
      <c r="F96" s="96"/>
      <c r="G96" s="96"/>
      <c r="H96" s="96"/>
      <c r="I96" s="96"/>
      <c r="J96" s="105" t="s">
        <v>156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157</v>
      </c>
      <c r="J98" s="65">
        <f>J126</f>
        <v>0</v>
      </c>
      <c r="L98" s="31"/>
      <c r="AU98" s="16" t="s">
        <v>158</v>
      </c>
    </row>
    <row r="99" spans="2:12" s="8" customFormat="1" ht="24.95" customHeight="1">
      <c r="B99" s="107"/>
      <c r="D99" s="108" t="s">
        <v>159</v>
      </c>
      <c r="E99" s="109"/>
      <c r="F99" s="109"/>
      <c r="G99" s="109"/>
      <c r="H99" s="109"/>
      <c r="I99" s="109"/>
      <c r="J99" s="110">
        <f>J127</f>
        <v>0</v>
      </c>
      <c r="L99" s="107"/>
    </row>
    <row r="100" spans="2:12" s="9" customFormat="1" ht="19.9" customHeight="1">
      <c r="B100" s="111"/>
      <c r="D100" s="112" t="s">
        <v>160</v>
      </c>
      <c r="E100" s="113"/>
      <c r="F100" s="113"/>
      <c r="G100" s="113"/>
      <c r="H100" s="113"/>
      <c r="I100" s="113"/>
      <c r="J100" s="114">
        <f>J128</f>
        <v>0</v>
      </c>
      <c r="L100" s="111"/>
    </row>
    <row r="101" spans="2:12" s="9" customFormat="1" ht="19.9" customHeight="1">
      <c r="B101" s="111"/>
      <c r="D101" s="112" t="s">
        <v>161</v>
      </c>
      <c r="E101" s="113"/>
      <c r="F101" s="113"/>
      <c r="G101" s="113"/>
      <c r="H101" s="113"/>
      <c r="I101" s="113"/>
      <c r="J101" s="114">
        <f>J148</f>
        <v>0</v>
      </c>
      <c r="L101" s="111"/>
    </row>
    <row r="102" spans="2:12" s="9" customFormat="1" ht="19.9" customHeight="1">
      <c r="B102" s="111"/>
      <c r="D102" s="112" t="s">
        <v>1610</v>
      </c>
      <c r="E102" s="113"/>
      <c r="F102" s="113"/>
      <c r="G102" s="113"/>
      <c r="H102" s="113"/>
      <c r="I102" s="113"/>
      <c r="J102" s="114">
        <f>J158</f>
        <v>0</v>
      </c>
      <c r="L102" s="111"/>
    </row>
    <row r="103" spans="2:12" s="9" customFormat="1" ht="19.9" customHeight="1">
      <c r="B103" s="111"/>
      <c r="D103" s="112" t="s">
        <v>166</v>
      </c>
      <c r="E103" s="113"/>
      <c r="F103" s="113"/>
      <c r="G103" s="113"/>
      <c r="H103" s="113"/>
      <c r="I103" s="113"/>
      <c r="J103" s="114">
        <f>J199</f>
        <v>0</v>
      </c>
      <c r="L103" s="111"/>
    </row>
    <row r="104" spans="2:12" s="9" customFormat="1" ht="19.9" customHeight="1">
      <c r="B104" s="111"/>
      <c r="D104" s="112" t="s">
        <v>167</v>
      </c>
      <c r="E104" s="113"/>
      <c r="F104" s="113"/>
      <c r="G104" s="113"/>
      <c r="H104" s="113"/>
      <c r="I104" s="113"/>
      <c r="J104" s="114">
        <f>J219</f>
        <v>0</v>
      </c>
      <c r="L104" s="111"/>
    </row>
    <row r="105" spans="2:12" s="1" customFormat="1" ht="21.75" customHeight="1">
      <c r="B105" s="31"/>
      <c r="L105" s="31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1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1"/>
    </row>
    <row r="111" spans="2:12" s="1" customFormat="1" ht="24.95" customHeight="1">
      <c r="B111" s="31"/>
      <c r="C111" s="20" t="s">
        <v>180</v>
      </c>
      <c r="L111" s="31"/>
    </row>
    <row r="112" spans="2:12" s="1" customFormat="1" ht="6.95" customHeight="1">
      <c r="B112" s="31"/>
      <c r="L112" s="31"/>
    </row>
    <row r="113" spans="2:12" s="1" customFormat="1" ht="12" customHeight="1">
      <c r="B113" s="31"/>
      <c r="C113" s="26" t="s">
        <v>16</v>
      </c>
      <c r="L113" s="31"/>
    </row>
    <row r="114" spans="2:12" s="1" customFormat="1" ht="16.5" customHeight="1">
      <c r="B114" s="31"/>
      <c r="E114" s="237" t="str">
        <f>E7</f>
        <v>Kanalizace a ČOV v obci Rpety</v>
      </c>
      <c r="F114" s="238"/>
      <c r="G114" s="238"/>
      <c r="H114" s="238"/>
      <c r="L114" s="31"/>
    </row>
    <row r="115" spans="2:12" ht="12" customHeight="1">
      <c r="B115" s="19"/>
      <c r="C115" s="26" t="s">
        <v>148</v>
      </c>
      <c r="L115" s="19"/>
    </row>
    <row r="116" spans="2:12" s="1" customFormat="1" ht="16.5" customHeight="1">
      <c r="B116" s="31"/>
      <c r="E116" s="237" t="s">
        <v>149</v>
      </c>
      <c r="F116" s="239"/>
      <c r="G116" s="239"/>
      <c r="H116" s="239"/>
      <c r="L116" s="31"/>
    </row>
    <row r="117" spans="2:12" s="1" customFormat="1" ht="12" customHeight="1">
      <c r="B117" s="31"/>
      <c r="C117" s="26" t="s">
        <v>150</v>
      </c>
      <c r="L117" s="31"/>
    </row>
    <row r="118" spans="2:12" s="1" customFormat="1" ht="16.5" customHeight="1">
      <c r="B118" s="31"/>
      <c r="E118" s="233" t="str">
        <f>E11</f>
        <v>01.5 - SO 01.5 Komunikace a zpevněné plochy</v>
      </c>
      <c r="F118" s="239"/>
      <c r="G118" s="239"/>
      <c r="H118" s="239"/>
      <c r="L118" s="31"/>
    </row>
    <row r="119" spans="2:12" s="1" customFormat="1" ht="6.95" customHeight="1">
      <c r="B119" s="31"/>
      <c r="L119" s="31"/>
    </row>
    <row r="120" spans="2:12" s="1" customFormat="1" ht="12" customHeight="1">
      <c r="B120" s="31"/>
      <c r="C120" s="26" t="s">
        <v>20</v>
      </c>
      <c r="F120" s="24" t="str">
        <f>F14</f>
        <v xml:space="preserve"> </v>
      </c>
      <c r="I120" s="26" t="s">
        <v>22</v>
      </c>
      <c r="J120" s="51">
        <f>IF(J14="","",J14)</f>
        <v>45110</v>
      </c>
      <c r="L120" s="31"/>
    </row>
    <row r="121" spans="2:12" s="1" customFormat="1" ht="6.95" customHeight="1">
      <c r="B121" s="31"/>
      <c r="L121" s="31"/>
    </row>
    <row r="122" spans="2:12" s="1" customFormat="1" ht="15.2" customHeight="1">
      <c r="B122" s="31"/>
      <c r="C122" s="26" t="s">
        <v>23</v>
      </c>
      <c r="F122" s="24" t="str">
        <f>E17</f>
        <v xml:space="preserve"> </v>
      </c>
      <c r="I122" s="26" t="s">
        <v>28</v>
      </c>
      <c r="J122" s="29" t="str">
        <f>E23</f>
        <v xml:space="preserve"> </v>
      </c>
      <c r="L122" s="31"/>
    </row>
    <row r="123" spans="2:12" s="1" customFormat="1" ht="15.2" customHeight="1">
      <c r="B123" s="31"/>
      <c r="C123" s="26" t="s">
        <v>26</v>
      </c>
      <c r="F123" s="24" t="str">
        <f>IF(E20="","",E20)</f>
        <v>Vyplň údaj</v>
      </c>
      <c r="I123" s="26" t="s">
        <v>30</v>
      </c>
      <c r="J123" s="29" t="str">
        <f>E26</f>
        <v xml:space="preserve"> </v>
      </c>
      <c r="L123" s="31"/>
    </row>
    <row r="124" spans="2:12" s="1" customFormat="1" ht="10.35" customHeight="1">
      <c r="B124" s="31"/>
      <c r="L124" s="31"/>
    </row>
    <row r="125" spans="2:20" s="10" customFormat="1" ht="29.25" customHeight="1">
      <c r="B125" s="115"/>
      <c r="C125" s="116" t="s">
        <v>181</v>
      </c>
      <c r="D125" s="117" t="s">
        <v>57</v>
      </c>
      <c r="E125" s="117" t="s">
        <v>53</v>
      </c>
      <c r="F125" s="117" t="s">
        <v>54</v>
      </c>
      <c r="G125" s="117" t="s">
        <v>182</v>
      </c>
      <c r="H125" s="117" t="s">
        <v>183</v>
      </c>
      <c r="I125" s="117" t="s">
        <v>184</v>
      </c>
      <c r="J125" s="118" t="s">
        <v>156</v>
      </c>
      <c r="K125" s="119" t="s">
        <v>185</v>
      </c>
      <c r="L125" s="115"/>
      <c r="M125" s="58" t="s">
        <v>1</v>
      </c>
      <c r="N125" s="59" t="s">
        <v>36</v>
      </c>
      <c r="O125" s="59" t="s">
        <v>186</v>
      </c>
      <c r="P125" s="59" t="s">
        <v>187</v>
      </c>
      <c r="Q125" s="59" t="s">
        <v>188</v>
      </c>
      <c r="R125" s="59" t="s">
        <v>189</v>
      </c>
      <c r="S125" s="59" t="s">
        <v>190</v>
      </c>
      <c r="T125" s="60" t="s">
        <v>191</v>
      </c>
    </row>
    <row r="126" spans="2:63" s="1" customFormat="1" ht="22.9" customHeight="1">
      <c r="B126" s="31"/>
      <c r="C126" s="63" t="s">
        <v>192</v>
      </c>
      <c r="J126" s="120">
        <f>BK126</f>
        <v>0</v>
      </c>
      <c r="L126" s="31"/>
      <c r="M126" s="61"/>
      <c r="N126" s="52"/>
      <c r="O126" s="52"/>
      <c r="P126" s="121">
        <f>P127</f>
        <v>0</v>
      </c>
      <c r="Q126" s="52"/>
      <c r="R126" s="121">
        <f>R127</f>
        <v>41.8355191</v>
      </c>
      <c r="S126" s="52"/>
      <c r="T126" s="122">
        <f>T127</f>
        <v>0</v>
      </c>
      <c r="AT126" s="16" t="s">
        <v>71</v>
      </c>
      <c r="AU126" s="16" t="s">
        <v>158</v>
      </c>
      <c r="BK126" s="123">
        <f>BK127</f>
        <v>0</v>
      </c>
    </row>
    <row r="127" spans="2:63" s="11" customFormat="1" ht="25.9" customHeight="1">
      <c r="B127" s="124"/>
      <c r="D127" s="125" t="s">
        <v>71</v>
      </c>
      <c r="E127" s="126" t="s">
        <v>193</v>
      </c>
      <c r="F127" s="126" t="s">
        <v>194</v>
      </c>
      <c r="I127" s="127"/>
      <c r="J127" s="128">
        <f>BK127</f>
        <v>0</v>
      </c>
      <c r="L127" s="124"/>
      <c r="M127" s="129"/>
      <c r="P127" s="130">
        <f>P128+P148+P158+P199+P219</f>
        <v>0</v>
      </c>
      <c r="R127" s="130">
        <f>R128+R148+R158+R199+R219</f>
        <v>41.8355191</v>
      </c>
      <c r="T127" s="131">
        <f>T128+T148+T158+T199+T219</f>
        <v>0</v>
      </c>
      <c r="AR127" s="125" t="s">
        <v>79</v>
      </c>
      <c r="AT127" s="132" t="s">
        <v>71</v>
      </c>
      <c r="AU127" s="132" t="s">
        <v>72</v>
      </c>
      <c r="AY127" s="125" t="s">
        <v>195</v>
      </c>
      <c r="BK127" s="133">
        <f>BK128+BK148+BK158+BK199+BK219</f>
        <v>0</v>
      </c>
    </row>
    <row r="128" spans="2:63" s="11" customFormat="1" ht="22.9" customHeight="1">
      <c r="B128" s="124"/>
      <c r="D128" s="125" t="s">
        <v>71</v>
      </c>
      <c r="E128" s="134" t="s">
        <v>79</v>
      </c>
      <c r="F128" s="134" t="s">
        <v>196</v>
      </c>
      <c r="I128" s="127"/>
      <c r="J128" s="135">
        <f>BK128</f>
        <v>0</v>
      </c>
      <c r="L128" s="124"/>
      <c r="M128" s="129"/>
      <c r="P128" s="130">
        <f>SUM(P129:P147)</f>
        <v>0</v>
      </c>
      <c r="R128" s="130">
        <f>SUM(R129:R147)</f>
        <v>0</v>
      </c>
      <c r="T128" s="131">
        <f>SUM(T129:T147)</f>
        <v>0</v>
      </c>
      <c r="AR128" s="125" t="s">
        <v>79</v>
      </c>
      <c r="AT128" s="132" t="s">
        <v>71</v>
      </c>
      <c r="AU128" s="132" t="s">
        <v>79</v>
      </c>
      <c r="AY128" s="125" t="s">
        <v>195</v>
      </c>
      <c r="BK128" s="133">
        <f>SUM(BK129:BK147)</f>
        <v>0</v>
      </c>
    </row>
    <row r="129" spans="2:65" s="1" customFormat="1" ht="33" customHeight="1">
      <c r="B129" s="136"/>
      <c r="C129" s="137" t="s">
        <v>79</v>
      </c>
      <c r="D129" s="137" t="s">
        <v>197</v>
      </c>
      <c r="E129" s="138" t="s">
        <v>1611</v>
      </c>
      <c r="F129" s="139" t="s">
        <v>1612</v>
      </c>
      <c r="G129" s="140" t="s">
        <v>212</v>
      </c>
      <c r="H129" s="141">
        <v>134.6</v>
      </c>
      <c r="I129" s="142"/>
      <c r="J129" s="143">
        <f>ROUND(I129*H129,2)</f>
        <v>0</v>
      </c>
      <c r="K129" s="144"/>
      <c r="L129" s="31"/>
      <c r="M129" s="145" t="s">
        <v>1</v>
      </c>
      <c r="N129" s="146" t="s">
        <v>37</v>
      </c>
      <c r="P129" s="147">
        <f>O129*H129</f>
        <v>0</v>
      </c>
      <c r="Q129" s="147">
        <v>0</v>
      </c>
      <c r="R129" s="147">
        <f>Q129*H129</f>
        <v>0</v>
      </c>
      <c r="S129" s="147">
        <v>0</v>
      </c>
      <c r="T129" s="148">
        <f>S129*H129</f>
        <v>0</v>
      </c>
      <c r="AR129" s="149" t="s">
        <v>201</v>
      </c>
      <c r="AT129" s="149" t="s">
        <v>197</v>
      </c>
      <c r="AU129" s="149" t="s">
        <v>81</v>
      </c>
      <c r="AY129" s="16" t="s">
        <v>195</v>
      </c>
      <c r="BE129" s="150">
        <f>IF(N129="základní",J129,0)</f>
        <v>0</v>
      </c>
      <c r="BF129" s="150">
        <f>IF(N129="snížená",J129,0)</f>
        <v>0</v>
      </c>
      <c r="BG129" s="150">
        <f>IF(N129="zákl. přenesená",J129,0)</f>
        <v>0</v>
      </c>
      <c r="BH129" s="150">
        <f>IF(N129="sníž. přenesená",J129,0)</f>
        <v>0</v>
      </c>
      <c r="BI129" s="150">
        <f>IF(N129="nulová",J129,0)</f>
        <v>0</v>
      </c>
      <c r="BJ129" s="16" t="s">
        <v>79</v>
      </c>
      <c r="BK129" s="150">
        <f>ROUND(I129*H129,2)</f>
        <v>0</v>
      </c>
      <c r="BL129" s="16" t="s">
        <v>201</v>
      </c>
      <c r="BM129" s="149" t="s">
        <v>1613</v>
      </c>
    </row>
    <row r="130" spans="2:51" s="12" customFormat="1" ht="12">
      <c r="B130" s="151"/>
      <c r="D130" s="152" t="s">
        <v>203</v>
      </c>
      <c r="E130" s="153" t="s">
        <v>1</v>
      </c>
      <c r="F130" s="154" t="s">
        <v>1614</v>
      </c>
      <c r="H130" s="155">
        <v>2</v>
      </c>
      <c r="I130" s="156"/>
      <c r="L130" s="151"/>
      <c r="M130" s="157"/>
      <c r="T130" s="158"/>
      <c r="AT130" s="153" t="s">
        <v>203</v>
      </c>
      <c r="AU130" s="153" t="s">
        <v>81</v>
      </c>
      <c r="AV130" s="12" t="s">
        <v>81</v>
      </c>
      <c r="AW130" s="12" t="s">
        <v>29</v>
      </c>
      <c r="AX130" s="12" t="s">
        <v>72</v>
      </c>
      <c r="AY130" s="153" t="s">
        <v>195</v>
      </c>
    </row>
    <row r="131" spans="2:51" s="12" customFormat="1" ht="12">
      <c r="B131" s="151"/>
      <c r="D131" s="152" t="s">
        <v>203</v>
      </c>
      <c r="E131" s="153" t="s">
        <v>1</v>
      </c>
      <c r="F131" s="154" t="s">
        <v>1615</v>
      </c>
      <c r="H131" s="155">
        <v>39.6</v>
      </c>
      <c r="I131" s="156"/>
      <c r="L131" s="151"/>
      <c r="M131" s="157"/>
      <c r="T131" s="158"/>
      <c r="AT131" s="153" t="s">
        <v>203</v>
      </c>
      <c r="AU131" s="153" t="s">
        <v>81</v>
      </c>
      <c r="AV131" s="12" t="s">
        <v>81</v>
      </c>
      <c r="AW131" s="12" t="s">
        <v>29</v>
      </c>
      <c r="AX131" s="12" t="s">
        <v>72</v>
      </c>
      <c r="AY131" s="153" t="s">
        <v>195</v>
      </c>
    </row>
    <row r="132" spans="2:51" s="12" customFormat="1" ht="12">
      <c r="B132" s="151"/>
      <c r="D132" s="152" t="s">
        <v>203</v>
      </c>
      <c r="E132" s="153" t="s">
        <v>1</v>
      </c>
      <c r="F132" s="154" t="s">
        <v>1616</v>
      </c>
      <c r="H132" s="155">
        <v>93</v>
      </c>
      <c r="I132" s="156"/>
      <c r="L132" s="151"/>
      <c r="M132" s="157"/>
      <c r="T132" s="158"/>
      <c r="AT132" s="153" t="s">
        <v>203</v>
      </c>
      <c r="AU132" s="153" t="s">
        <v>81</v>
      </c>
      <c r="AV132" s="12" t="s">
        <v>81</v>
      </c>
      <c r="AW132" s="12" t="s">
        <v>29</v>
      </c>
      <c r="AX132" s="12" t="s">
        <v>72</v>
      </c>
      <c r="AY132" s="153" t="s">
        <v>195</v>
      </c>
    </row>
    <row r="133" spans="2:51" s="13" customFormat="1" ht="12">
      <c r="B133" s="159"/>
      <c r="D133" s="152" t="s">
        <v>203</v>
      </c>
      <c r="E133" s="160" t="s">
        <v>1</v>
      </c>
      <c r="F133" s="161" t="s">
        <v>205</v>
      </c>
      <c r="H133" s="162">
        <v>134.6</v>
      </c>
      <c r="I133" s="163"/>
      <c r="L133" s="159"/>
      <c r="M133" s="164"/>
      <c r="T133" s="165"/>
      <c r="AT133" s="160" t="s">
        <v>203</v>
      </c>
      <c r="AU133" s="160" t="s">
        <v>81</v>
      </c>
      <c r="AV133" s="13" t="s">
        <v>201</v>
      </c>
      <c r="AW133" s="13" t="s">
        <v>29</v>
      </c>
      <c r="AX133" s="13" t="s">
        <v>79</v>
      </c>
      <c r="AY133" s="160" t="s">
        <v>195</v>
      </c>
    </row>
    <row r="134" spans="2:65" s="1" customFormat="1" ht="37.9" customHeight="1">
      <c r="B134" s="136"/>
      <c r="C134" s="137" t="s">
        <v>81</v>
      </c>
      <c r="D134" s="137" t="s">
        <v>197</v>
      </c>
      <c r="E134" s="138" t="s">
        <v>307</v>
      </c>
      <c r="F134" s="139" t="s">
        <v>308</v>
      </c>
      <c r="G134" s="140" t="s">
        <v>212</v>
      </c>
      <c r="H134" s="141">
        <v>134.6</v>
      </c>
      <c r="I134" s="142"/>
      <c r="J134" s="143">
        <f>ROUND(I134*H134,2)</f>
        <v>0</v>
      </c>
      <c r="K134" s="144"/>
      <c r="L134" s="31"/>
      <c r="M134" s="145" t="s">
        <v>1</v>
      </c>
      <c r="N134" s="146" t="s">
        <v>37</v>
      </c>
      <c r="P134" s="147">
        <f>O134*H134</f>
        <v>0</v>
      </c>
      <c r="Q134" s="147">
        <v>0</v>
      </c>
      <c r="R134" s="147">
        <f>Q134*H134</f>
        <v>0</v>
      </c>
      <c r="S134" s="147">
        <v>0</v>
      </c>
      <c r="T134" s="148">
        <f>S134*H134</f>
        <v>0</v>
      </c>
      <c r="AR134" s="149" t="s">
        <v>201</v>
      </c>
      <c r="AT134" s="149" t="s">
        <v>197</v>
      </c>
      <c r="AU134" s="149" t="s">
        <v>81</v>
      </c>
      <c r="AY134" s="16" t="s">
        <v>195</v>
      </c>
      <c r="BE134" s="150">
        <f>IF(N134="základní",J134,0)</f>
        <v>0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6" t="s">
        <v>79</v>
      </c>
      <c r="BK134" s="150">
        <f>ROUND(I134*H134,2)</f>
        <v>0</v>
      </c>
      <c r="BL134" s="16" t="s">
        <v>201</v>
      </c>
      <c r="BM134" s="149" t="s">
        <v>1617</v>
      </c>
    </row>
    <row r="135" spans="2:51" s="12" customFormat="1" ht="12">
      <c r="B135" s="151"/>
      <c r="D135" s="152" t="s">
        <v>203</v>
      </c>
      <c r="E135" s="153" t="s">
        <v>1</v>
      </c>
      <c r="F135" s="154" t="s">
        <v>1618</v>
      </c>
      <c r="H135" s="155">
        <v>134.6</v>
      </c>
      <c r="I135" s="156"/>
      <c r="L135" s="151"/>
      <c r="M135" s="157"/>
      <c r="T135" s="158"/>
      <c r="AT135" s="153" t="s">
        <v>203</v>
      </c>
      <c r="AU135" s="153" t="s">
        <v>81</v>
      </c>
      <c r="AV135" s="12" t="s">
        <v>81</v>
      </c>
      <c r="AW135" s="12" t="s">
        <v>29</v>
      </c>
      <c r="AX135" s="12" t="s">
        <v>72</v>
      </c>
      <c r="AY135" s="153" t="s">
        <v>195</v>
      </c>
    </row>
    <row r="136" spans="2:51" s="13" customFormat="1" ht="12">
      <c r="B136" s="159"/>
      <c r="D136" s="152" t="s">
        <v>203</v>
      </c>
      <c r="E136" s="160" t="s">
        <v>1</v>
      </c>
      <c r="F136" s="161" t="s">
        <v>205</v>
      </c>
      <c r="H136" s="162">
        <v>134.6</v>
      </c>
      <c r="I136" s="163"/>
      <c r="L136" s="159"/>
      <c r="M136" s="164"/>
      <c r="T136" s="165"/>
      <c r="AT136" s="160" t="s">
        <v>203</v>
      </c>
      <c r="AU136" s="160" t="s">
        <v>81</v>
      </c>
      <c r="AV136" s="13" t="s">
        <v>201</v>
      </c>
      <c r="AW136" s="13" t="s">
        <v>29</v>
      </c>
      <c r="AX136" s="13" t="s">
        <v>79</v>
      </c>
      <c r="AY136" s="160" t="s">
        <v>195</v>
      </c>
    </row>
    <row r="137" spans="2:65" s="1" customFormat="1" ht="37.9" customHeight="1">
      <c r="B137" s="136"/>
      <c r="C137" s="137" t="s">
        <v>89</v>
      </c>
      <c r="D137" s="137" t="s">
        <v>197</v>
      </c>
      <c r="E137" s="138" t="s">
        <v>312</v>
      </c>
      <c r="F137" s="139" t="s">
        <v>313</v>
      </c>
      <c r="G137" s="140" t="s">
        <v>212</v>
      </c>
      <c r="H137" s="141">
        <v>403.8</v>
      </c>
      <c r="I137" s="142"/>
      <c r="J137" s="143">
        <f>ROUND(I137*H137,2)</f>
        <v>0</v>
      </c>
      <c r="K137" s="144"/>
      <c r="L137" s="31"/>
      <c r="M137" s="145" t="s">
        <v>1</v>
      </c>
      <c r="N137" s="146" t="s">
        <v>37</v>
      </c>
      <c r="P137" s="147">
        <f>O137*H137</f>
        <v>0</v>
      </c>
      <c r="Q137" s="147">
        <v>0</v>
      </c>
      <c r="R137" s="147">
        <f>Q137*H137</f>
        <v>0</v>
      </c>
      <c r="S137" s="147">
        <v>0</v>
      </c>
      <c r="T137" s="148">
        <f>S137*H137</f>
        <v>0</v>
      </c>
      <c r="AR137" s="149" t="s">
        <v>201</v>
      </c>
      <c r="AT137" s="149" t="s">
        <v>197</v>
      </c>
      <c r="AU137" s="149" t="s">
        <v>81</v>
      </c>
      <c r="AY137" s="16" t="s">
        <v>195</v>
      </c>
      <c r="BE137" s="150">
        <f>IF(N137="základní",J137,0)</f>
        <v>0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6" t="s">
        <v>79</v>
      </c>
      <c r="BK137" s="150">
        <f>ROUND(I137*H137,2)</f>
        <v>0</v>
      </c>
      <c r="BL137" s="16" t="s">
        <v>201</v>
      </c>
      <c r="BM137" s="149" t="s">
        <v>1619</v>
      </c>
    </row>
    <row r="138" spans="2:51" s="12" customFormat="1" ht="12">
      <c r="B138" s="151"/>
      <c r="D138" s="152" t="s">
        <v>203</v>
      </c>
      <c r="F138" s="154" t="s">
        <v>1620</v>
      </c>
      <c r="H138" s="155">
        <v>403.8</v>
      </c>
      <c r="I138" s="156"/>
      <c r="L138" s="151"/>
      <c r="M138" s="157"/>
      <c r="T138" s="158"/>
      <c r="AT138" s="153" t="s">
        <v>203</v>
      </c>
      <c r="AU138" s="153" t="s">
        <v>81</v>
      </c>
      <c r="AV138" s="12" t="s">
        <v>81</v>
      </c>
      <c r="AW138" s="12" t="s">
        <v>3</v>
      </c>
      <c r="AX138" s="12" t="s">
        <v>79</v>
      </c>
      <c r="AY138" s="153" t="s">
        <v>195</v>
      </c>
    </row>
    <row r="139" spans="2:65" s="1" customFormat="1" ht="33" customHeight="1">
      <c r="B139" s="136"/>
      <c r="C139" s="137" t="s">
        <v>201</v>
      </c>
      <c r="D139" s="137" t="s">
        <v>197</v>
      </c>
      <c r="E139" s="138" t="s">
        <v>331</v>
      </c>
      <c r="F139" s="139" t="s">
        <v>332</v>
      </c>
      <c r="G139" s="140" t="s">
        <v>232</v>
      </c>
      <c r="H139" s="141">
        <v>242.28</v>
      </c>
      <c r="I139" s="142"/>
      <c r="J139" s="143">
        <f>ROUND(I139*H139,2)</f>
        <v>0</v>
      </c>
      <c r="K139" s="144"/>
      <c r="L139" s="31"/>
      <c r="M139" s="145" t="s">
        <v>1</v>
      </c>
      <c r="N139" s="146" t="s">
        <v>37</v>
      </c>
      <c r="P139" s="147">
        <f>O139*H139</f>
        <v>0</v>
      </c>
      <c r="Q139" s="147">
        <v>0</v>
      </c>
      <c r="R139" s="147">
        <f>Q139*H139</f>
        <v>0</v>
      </c>
      <c r="S139" s="147">
        <v>0</v>
      </c>
      <c r="T139" s="148">
        <f>S139*H139</f>
        <v>0</v>
      </c>
      <c r="AR139" s="149" t="s">
        <v>201</v>
      </c>
      <c r="AT139" s="149" t="s">
        <v>197</v>
      </c>
      <c r="AU139" s="149" t="s">
        <v>81</v>
      </c>
      <c r="AY139" s="16" t="s">
        <v>195</v>
      </c>
      <c r="BE139" s="150">
        <f>IF(N139="základní",J139,0)</f>
        <v>0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6" t="s">
        <v>79</v>
      </c>
      <c r="BK139" s="150">
        <f>ROUND(I139*H139,2)</f>
        <v>0</v>
      </c>
      <c r="BL139" s="16" t="s">
        <v>201</v>
      </c>
      <c r="BM139" s="149" t="s">
        <v>1621</v>
      </c>
    </row>
    <row r="140" spans="2:51" s="12" customFormat="1" ht="12">
      <c r="B140" s="151"/>
      <c r="D140" s="152" t="s">
        <v>203</v>
      </c>
      <c r="E140" s="153" t="s">
        <v>1</v>
      </c>
      <c r="F140" s="154" t="s">
        <v>1622</v>
      </c>
      <c r="H140" s="155">
        <v>242.28</v>
      </c>
      <c r="I140" s="156"/>
      <c r="L140" s="151"/>
      <c r="M140" s="157"/>
      <c r="T140" s="158"/>
      <c r="AT140" s="153" t="s">
        <v>203</v>
      </c>
      <c r="AU140" s="153" t="s">
        <v>81</v>
      </c>
      <c r="AV140" s="12" t="s">
        <v>81</v>
      </c>
      <c r="AW140" s="12" t="s">
        <v>29</v>
      </c>
      <c r="AX140" s="12" t="s">
        <v>72</v>
      </c>
      <c r="AY140" s="153" t="s">
        <v>195</v>
      </c>
    </row>
    <row r="141" spans="2:51" s="13" customFormat="1" ht="12">
      <c r="B141" s="159"/>
      <c r="D141" s="152" t="s">
        <v>203</v>
      </c>
      <c r="E141" s="160" t="s">
        <v>1</v>
      </c>
      <c r="F141" s="161" t="s">
        <v>205</v>
      </c>
      <c r="H141" s="162">
        <v>242.28</v>
      </c>
      <c r="I141" s="163"/>
      <c r="L141" s="159"/>
      <c r="M141" s="164"/>
      <c r="T141" s="165"/>
      <c r="AT141" s="160" t="s">
        <v>203</v>
      </c>
      <c r="AU141" s="160" t="s">
        <v>81</v>
      </c>
      <c r="AV141" s="13" t="s">
        <v>201</v>
      </c>
      <c r="AW141" s="13" t="s">
        <v>29</v>
      </c>
      <c r="AX141" s="13" t="s">
        <v>79</v>
      </c>
      <c r="AY141" s="160" t="s">
        <v>195</v>
      </c>
    </row>
    <row r="142" spans="2:65" s="1" customFormat="1" ht="24.2" customHeight="1">
      <c r="B142" s="136"/>
      <c r="C142" s="137" t="s">
        <v>220</v>
      </c>
      <c r="D142" s="137" t="s">
        <v>197</v>
      </c>
      <c r="E142" s="138" t="s">
        <v>1623</v>
      </c>
      <c r="F142" s="139" t="s">
        <v>1624</v>
      </c>
      <c r="G142" s="140" t="s">
        <v>288</v>
      </c>
      <c r="H142" s="141">
        <v>1135.55</v>
      </c>
      <c r="I142" s="142"/>
      <c r="J142" s="143">
        <f>ROUND(I142*H142,2)</f>
        <v>0</v>
      </c>
      <c r="K142" s="144"/>
      <c r="L142" s="31"/>
      <c r="M142" s="145" t="s">
        <v>1</v>
      </c>
      <c r="N142" s="146" t="s">
        <v>37</v>
      </c>
      <c r="P142" s="147">
        <f>O142*H142</f>
        <v>0</v>
      </c>
      <c r="Q142" s="147">
        <v>0</v>
      </c>
      <c r="R142" s="147">
        <f>Q142*H142</f>
        <v>0</v>
      </c>
      <c r="S142" s="147">
        <v>0</v>
      </c>
      <c r="T142" s="148">
        <f>S142*H142</f>
        <v>0</v>
      </c>
      <c r="AR142" s="149" t="s">
        <v>201</v>
      </c>
      <c r="AT142" s="149" t="s">
        <v>197</v>
      </c>
      <c r="AU142" s="149" t="s">
        <v>81</v>
      </c>
      <c r="AY142" s="16" t="s">
        <v>195</v>
      </c>
      <c r="BE142" s="150">
        <f>IF(N142="základní",J142,0)</f>
        <v>0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6" t="s">
        <v>79</v>
      </c>
      <c r="BK142" s="150">
        <f>ROUND(I142*H142,2)</f>
        <v>0</v>
      </c>
      <c r="BL142" s="16" t="s">
        <v>201</v>
      </c>
      <c r="BM142" s="149" t="s">
        <v>1625</v>
      </c>
    </row>
    <row r="143" spans="2:51" s="12" customFormat="1" ht="12">
      <c r="B143" s="151"/>
      <c r="D143" s="152" t="s">
        <v>203</v>
      </c>
      <c r="E143" s="153" t="s">
        <v>1</v>
      </c>
      <c r="F143" s="154" t="s">
        <v>1626</v>
      </c>
      <c r="H143" s="155">
        <v>20</v>
      </c>
      <c r="I143" s="156"/>
      <c r="L143" s="151"/>
      <c r="M143" s="157"/>
      <c r="T143" s="158"/>
      <c r="AT143" s="153" t="s">
        <v>203</v>
      </c>
      <c r="AU143" s="153" t="s">
        <v>81</v>
      </c>
      <c r="AV143" s="12" t="s">
        <v>81</v>
      </c>
      <c r="AW143" s="12" t="s">
        <v>29</v>
      </c>
      <c r="AX143" s="12" t="s">
        <v>72</v>
      </c>
      <c r="AY143" s="153" t="s">
        <v>195</v>
      </c>
    </row>
    <row r="144" spans="2:51" s="12" customFormat="1" ht="12">
      <c r="B144" s="151"/>
      <c r="D144" s="152" t="s">
        <v>203</v>
      </c>
      <c r="E144" s="153" t="s">
        <v>1</v>
      </c>
      <c r="F144" s="154" t="s">
        <v>1627</v>
      </c>
      <c r="H144" s="155">
        <v>180</v>
      </c>
      <c r="I144" s="156"/>
      <c r="L144" s="151"/>
      <c r="M144" s="157"/>
      <c r="T144" s="158"/>
      <c r="AT144" s="153" t="s">
        <v>203</v>
      </c>
      <c r="AU144" s="153" t="s">
        <v>81</v>
      </c>
      <c r="AV144" s="12" t="s">
        <v>81</v>
      </c>
      <c r="AW144" s="12" t="s">
        <v>29</v>
      </c>
      <c r="AX144" s="12" t="s">
        <v>72</v>
      </c>
      <c r="AY144" s="153" t="s">
        <v>195</v>
      </c>
    </row>
    <row r="145" spans="2:51" s="12" customFormat="1" ht="12">
      <c r="B145" s="151"/>
      <c r="D145" s="152" t="s">
        <v>203</v>
      </c>
      <c r="E145" s="153" t="s">
        <v>1</v>
      </c>
      <c r="F145" s="154" t="s">
        <v>1628</v>
      </c>
      <c r="H145" s="155">
        <v>930</v>
      </c>
      <c r="I145" s="156"/>
      <c r="L145" s="151"/>
      <c r="M145" s="157"/>
      <c r="T145" s="158"/>
      <c r="AT145" s="153" t="s">
        <v>203</v>
      </c>
      <c r="AU145" s="153" t="s">
        <v>81</v>
      </c>
      <c r="AV145" s="12" t="s">
        <v>81</v>
      </c>
      <c r="AW145" s="12" t="s">
        <v>29</v>
      </c>
      <c r="AX145" s="12" t="s">
        <v>72</v>
      </c>
      <c r="AY145" s="153" t="s">
        <v>195</v>
      </c>
    </row>
    <row r="146" spans="2:51" s="12" customFormat="1" ht="12">
      <c r="B146" s="151"/>
      <c r="D146" s="152" t="s">
        <v>203</v>
      </c>
      <c r="E146" s="153" t="s">
        <v>1</v>
      </c>
      <c r="F146" s="154" t="s">
        <v>1629</v>
      </c>
      <c r="H146" s="155">
        <v>5.55</v>
      </c>
      <c r="I146" s="156"/>
      <c r="L146" s="151"/>
      <c r="M146" s="157"/>
      <c r="T146" s="158"/>
      <c r="AT146" s="153" t="s">
        <v>203</v>
      </c>
      <c r="AU146" s="153" t="s">
        <v>81</v>
      </c>
      <c r="AV146" s="12" t="s">
        <v>81</v>
      </c>
      <c r="AW146" s="12" t="s">
        <v>29</v>
      </c>
      <c r="AX146" s="12" t="s">
        <v>72</v>
      </c>
      <c r="AY146" s="153" t="s">
        <v>195</v>
      </c>
    </row>
    <row r="147" spans="2:51" s="13" customFormat="1" ht="12">
      <c r="B147" s="159"/>
      <c r="D147" s="152" t="s">
        <v>203</v>
      </c>
      <c r="E147" s="160" t="s">
        <v>1</v>
      </c>
      <c r="F147" s="161" t="s">
        <v>205</v>
      </c>
      <c r="H147" s="162">
        <v>1135.55</v>
      </c>
      <c r="I147" s="163"/>
      <c r="L147" s="159"/>
      <c r="M147" s="164"/>
      <c r="T147" s="165"/>
      <c r="AT147" s="160" t="s">
        <v>203</v>
      </c>
      <c r="AU147" s="160" t="s">
        <v>81</v>
      </c>
      <c r="AV147" s="13" t="s">
        <v>201</v>
      </c>
      <c r="AW147" s="13" t="s">
        <v>29</v>
      </c>
      <c r="AX147" s="13" t="s">
        <v>79</v>
      </c>
      <c r="AY147" s="160" t="s">
        <v>195</v>
      </c>
    </row>
    <row r="148" spans="2:63" s="11" customFormat="1" ht="22.9" customHeight="1">
      <c r="B148" s="124"/>
      <c r="D148" s="125" t="s">
        <v>71</v>
      </c>
      <c r="E148" s="134" t="s">
        <v>81</v>
      </c>
      <c r="F148" s="134" t="s">
        <v>347</v>
      </c>
      <c r="I148" s="127"/>
      <c r="J148" s="135">
        <f>BK148</f>
        <v>0</v>
      </c>
      <c r="L148" s="124"/>
      <c r="M148" s="129"/>
      <c r="P148" s="130">
        <f>SUM(P149:P157)</f>
        <v>0</v>
      </c>
      <c r="R148" s="130">
        <f>SUM(R149:R157)</f>
        <v>5.4489991</v>
      </c>
      <c r="T148" s="131">
        <f>SUM(T149:T157)</f>
        <v>0</v>
      </c>
      <c r="AR148" s="125" t="s">
        <v>79</v>
      </c>
      <c r="AT148" s="132" t="s">
        <v>71</v>
      </c>
      <c r="AU148" s="132" t="s">
        <v>79</v>
      </c>
      <c r="AY148" s="125" t="s">
        <v>195</v>
      </c>
      <c r="BK148" s="133">
        <f>SUM(BK149:BK157)</f>
        <v>0</v>
      </c>
    </row>
    <row r="149" spans="2:65" s="1" customFormat="1" ht="24.2" customHeight="1">
      <c r="B149" s="136"/>
      <c r="C149" s="137" t="s">
        <v>228</v>
      </c>
      <c r="D149" s="137" t="s">
        <v>197</v>
      </c>
      <c r="E149" s="138" t="s">
        <v>1630</v>
      </c>
      <c r="F149" s="139" t="s">
        <v>1631</v>
      </c>
      <c r="G149" s="140" t="s">
        <v>212</v>
      </c>
      <c r="H149" s="141">
        <v>0.833</v>
      </c>
      <c r="I149" s="142"/>
      <c r="J149" s="143">
        <f>ROUND(I149*H149,2)</f>
        <v>0</v>
      </c>
      <c r="K149" s="144"/>
      <c r="L149" s="31"/>
      <c r="M149" s="145" t="s">
        <v>1</v>
      </c>
      <c r="N149" s="146" t="s">
        <v>37</v>
      </c>
      <c r="P149" s="147">
        <f>O149*H149</f>
        <v>0</v>
      </c>
      <c r="Q149" s="147">
        <v>2.16</v>
      </c>
      <c r="R149" s="147">
        <f>Q149*H149</f>
        <v>1.79928</v>
      </c>
      <c r="S149" s="147">
        <v>0</v>
      </c>
      <c r="T149" s="148">
        <f>S149*H149</f>
        <v>0</v>
      </c>
      <c r="AR149" s="149" t="s">
        <v>201</v>
      </c>
      <c r="AT149" s="149" t="s">
        <v>197</v>
      </c>
      <c r="AU149" s="149" t="s">
        <v>81</v>
      </c>
      <c r="AY149" s="16" t="s">
        <v>195</v>
      </c>
      <c r="BE149" s="150">
        <f>IF(N149="základní",J149,0)</f>
        <v>0</v>
      </c>
      <c r="BF149" s="150">
        <f>IF(N149="snížená",J149,0)</f>
        <v>0</v>
      </c>
      <c r="BG149" s="150">
        <f>IF(N149="zákl. přenesená",J149,0)</f>
        <v>0</v>
      </c>
      <c r="BH149" s="150">
        <f>IF(N149="sníž. přenesená",J149,0)</f>
        <v>0</v>
      </c>
      <c r="BI149" s="150">
        <f>IF(N149="nulová",J149,0)</f>
        <v>0</v>
      </c>
      <c r="BJ149" s="16" t="s">
        <v>79</v>
      </c>
      <c r="BK149" s="150">
        <f>ROUND(I149*H149,2)</f>
        <v>0</v>
      </c>
      <c r="BL149" s="16" t="s">
        <v>201</v>
      </c>
      <c r="BM149" s="149" t="s">
        <v>1632</v>
      </c>
    </row>
    <row r="150" spans="2:51" s="12" customFormat="1" ht="12">
      <c r="B150" s="151"/>
      <c r="D150" s="152" t="s">
        <v>203</v>
      </c>
      <c r="E150" s="153" t="s">
        <v>1</v>
      </c>
      <c r="F150" s="154" t="s">
        <v>1633</v>
      </c>
      <c r="H150" s="155">
        <v>0.833</v>
      </c>
      <c r="I150" s="156"/>
      <c r="L150" s="151"/>
      <c r="M150" s="157"/>
      <c r="T150" s="158"/>
      <c r="AT150" s="153" t="s">
        <v>203</v>
      </c>
      <c r="AU150" s="153" t="s">
        <v>81</v>
      </c>
      <c r="AV150" s="12" t="s">
        <v>81</v>
      </c>
      <c r="AW150" s="12" t="s">
        <v>29</v>
      </c>
      <c r="AX150" s="12" t="s">
        <v>72</v>
      </c>
      <c r="AY150" s="153" t="s">
        <v>195</v>
      </c>
    </row>
    <row r="151" spans="2:51" s="13" customFormat="1" ht="12">
      <c r="B151" s="159"/>
      <c r="D151" s="152" t="s">
        <v>203</v>
      </c>
      <c r="E151" s="160" t="s">
        <v>1</v>
      </c>
      <c r="F151" s="161" t="s">
        <v>205</v>
      </c>
      <c r="H151" s="162">
        <v>0.833</v>
      </c>
      <c r="I151" s="163"/>
      <c r="L151" s="159"/>
      <c r="M151" s="164"/>
      <c r="T151" s="165"/>
      <c r="AT151" s="160" t="s">
        <v>203</v>
      </c>
      <c r="AU151" s="160" t="s">
        <v>81</v>
      </c>
      <c r="AV151" s="13" t="s">
        <v>201</v>
      </c>
      <c r="AW151" s="13" t="s">
        <v>29</v>
      </c>
      <c r="AX151" s="13" t="s">
        <v>79</v>
      </c>
      <c r="AY151" s="160" t="s">
        <v>195</v>
      </c>
    </row>
    <row r="152" spans="2:65" s="1" customFormat="1" ht="24.2" customHeight="1">
      <c r="B152" s="136"/>
      <c r="C152" s="137" t="s">
        <v>237</v>
      </c>
      <c r="D152" s="137" t="s">
        <v>197</v>
      </c>
      <c r="E152" s="138" t="s">
        <v>1634</v>
      </c>
      <c r="F152" s="139" t="s">
        <v>1635</v>
      </c>
      <c r="G152" s="140" t="s">
        <v>212</v>
      </c>
      <c r="H152" s="141">
        <v>1.388</v>
      </c>
      <c r="I152" s="142"/>
      <c r="J152" s="143">
        <f>ROUND(I152*H152,2)</f>
        <v>0</v>
      </c>
      <c r="K152" s="144"/>
      <c r="L152" s="31"/>
      <c r="M152" s="145" t="s">
        <v>1</v>
      </c>
      <c r="N152" s="146" t="s">
        <v>37</v>
      </c>
      <c r="P152" s="147">
        <f>O152*H152</f>
        <v>0</v>
      </c>
      <c r="Q152" s="147">
        <v>2.50187</v>
      </c>
      <c r="R152" s="147">
        <f>Q152*H152</f>
        <v>3.4725955599999994</v>
      </c>
      <c r="S152" s="147">
        <v>0</v>
      </c>
      <c r="T152" s="148">
        <f>S152*H152</f>
        <v>0</v>
      </c>
      <c r="AR152" s="149" t="s">
        <v>201</v>
      </c>
      <c r="AT152" s="149" t="s">
        <v>197</v>
      </c>
      <c r="AU152" s="149" t="s">
        <v>81</v>
      </c>
      <c r="AY152" s="16" t="s">
        <v>195</v>
      </c>
      <c r="BE152" s="150">
        <f>IF(N152="základní",J152,0)</f>
        <v>0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6" t="s">
        <v>79</v>
      </c>
      <c r="BK152" s="150">
        <f>ROUND(I152*H152,2)</f>
        <v>0</v>
      </c>
      <c r="BL152" s="16" t="s">
        <v>201</v>
      </c>
      <c r="BM152" s="149" t="s">
        <v>1636</v>
      </c>
    </row>
    <row r="153" spans="2:51" s="12" customFormat="1" ht="12">
      <c r="B153" s="151"/>
      <c r="D153" s="152" t="s">
        <v>203</v>
      </c>
      <c r="E153" s="153" t="s">
        <v>1</v>
      </c>
      <c r="F153" s="154" t="s">
        <v>1637</v>
      </c>
      <c r="H153" s="155">
        <v>1.388</v>
      </c>
      <c r="I153" s="156"/>
      <c r="L153" s="151"/>
      <c r="M153" s="157"/>
      <c r="T153" s="158"/>
      <c r="AT153" s="153" t="s">
        <v>203</v>
      </c>
      <c r="AU153" s="153" t="s">
        <v>81</v>
      </c>
      <c r="AV153" s="12" t="s">
        <v>81</v>
      </c>
      <c r="AW153" s="12" t="s">
        <v>29</v>
      </c>
      <c r="AX153" s="12" t="s">
        <v>72</v>
      </c>
      <c r="AY153" s="153" t="s">
        <v>195</v>
      </c>
    </row>
    <row r="154" spans="2:51" s="13" customFormat="1" ht="12">
      <c r="B154" s="159"/>
      <c r="D154" s="152" t="s">
        <v>203</v>
      </c>
      <c r="E154" s="160" t="s">
        <v>1</v>
      </c>
      <c r="F154" s="161" t="s">
        <v>205</v>
      </c>
      <c r="H154" s="162">
        <v>1.388</v>
      </c>
      <c r="I154" s="163"/>
      <c r="L154" s="159"/>
      <c r="M154" s="164"/>
      <c r="T154" s="165"/>
      <c r="AT154" s="160" t="s">
        <v>203</v>
      </c>
      <c r="AU154" s="160" t="s">
        <v>81</v>
      </c>
      <c r="AV154" s="13" t="s">
        <v>201</v>
      </c>
      <c r="AW154" s="13" t="s">
        <v>29</v>
      </c>
      <c r="AX154" s="13" t="s">
        <v>79</v>
      </c>
      <c r="AY154" s="160" t="s">
        <v>195</v>
      </c>
    </row>
    <row r="155" spans="2:65" s="1" customFormat="1" ht="21.75" customHeight="1">
      <c r="B155" s="136"/>
      <c r="C155" s="137" t="s">
        <v>233</v>
      </c>
      <c r="D155" s="137" t="s">
        <v>197</v>
      </c>
      <c r="E155" s="138" t="s">
        <v>1638</v>
      </c>
      <c r="F155" s="139" t="s">
        <v>1639</v>
      </c>
      <c r="G155" s="140" t="s">
        <v>232</v>
      </c>
      <c r="H155" s="141">
        <v>0.167</v>
      </c>
      <c r="I155" s="142"/>
      <c r="J155" s="143">
        <f>ROUND(I155*H155,2)</f>
        <v>0</v>
      </c>
      <c r="K155" s="144"/>
      <c r="L155" s="31"/>
      <c r="M155" s="145" t="s">
        <v>1</v>
      </c>
      <c r="N155" s="146" t="s">
        <v>37</v>
      </c>
      <c r="P155" s="147">
        <f>O155*H155</f>
        <v>0</v>
      </c>
      <c r="Q155" s="147">
        <v>1.06062</v>
      </c>
      <c r="R155" s="147">
        <f>Q155*H155</f>
        <v>0.17712354</v>
      </c>
      <c r="S155" s="147">
        <v>0</v>
      </c>
      <c r="T155" s="148">
        <f>S155*H155</f>
        <v>0</v>
      </c>
      <c r="AR155" s="149" t="s">
        <v>201</v>
      </c>
      <c r="AT155" s="149" t="s">
        <v>197</v>
      </c>
      <c r="AU155" s="149" t="s">
        <v>81</v>
      </c>
      <c r="AY155" s="16" t="s">
        <v>195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6" t="s">
        <v>79</v>
      </c>
      <c r="BK155" s="150">
        <f>ROUND(I155*H155,2)</f>
        <v>0</v>
      </c>
      <c r="BL155" s="16" t="s">
        <v>201</v>
      </c>
      <c r="BM155" s="149" t="s">
        <v>1640</v>
      </c>
    </row>
    <row r="156" spans="2:51" s="12" customFormat="1" ht="12">
      <c r="B156" s="151"/>
      <c r="D156" s="152" t="s">
        <v>203</v>
      </c>
      <c r="E156" s="153" t="s">
        <v>1</v>
      </c>
      <c r="F156" s="154" t="s">
        <v>1641</v>
      </c>
      <c r="H156" s="155">
        <v>0.167</v>
      </c>
      <c r="I156" s="156"/>
      <c r="L156" s="151"/>
      <c r="M156" s="157"/>
      <c r="T156" s="158"/>
      <c r="AT156" s="153" t="s">
        <v>203</v>
      </c>
      <c r="AU156" s="153" t="s">
        <v>81</v>
      </c>
      <c r="AV156" s="12" t="s">
        <v>81</v>
      </c>
      <c r="AW156" s="12" t="s">
        <v>29</v>
      </c>
      <c r="AX156" s="12" t="s">
        <v>72</v>
      </c>
      <c r="AY156" s="153" t="s">
        <v>195</v>
      </c>
    </row>
    <row r="157" spans="2:51" s="13" customFormat="1" ht="12">
      <c r="B157" s="159"/>
      <c r="D157" s="152" t="s">
        <v>203</v>
      </c>
      <c r="E157" s="160" t="s">
        <v>1</v>
      </c>
      <c r="F157" s="161" t="s">
        <v>205</v>
      </c>
      <c r="H157" s="162">
        <v>0.167</v>
      </c>
      <c r="I157" s="163"/>
      <c r="L157" s="159"/>
      <c r="M157" s="164"/>
      <c r="T157" s="165"/>
      <c r="AT157" s="160" t="s">
        <v>203</v>
      </c>
      <c r="AU157" s="160" t="s">
        <v>81</v>
      </c>
      <c r="AV157" s="13" t="s">
        <v>201</v>
      </c>
      <c r="AW157" s="13" t="s">
        <v>29</v>
      </c>
      <c r="AX157" s="13" t="s">
        <v>79</v>
      </c>
      <c r="AY157" s="160" t="s">
        <v>195</v>
      </c>
    </row>
    <row r="158" spans="2:63" s="11" customFormat="1" ht="22.9" customHeight="1">
      <c r="B158" s="124"/>
      <c r="D158" s="125" t="s">
        <v>71</v>
      </c>
      <c r="E158" s="134" t="s">
        <v>220</v>
      </c>
      <c r="F158" s="134" t="s">
        <v>1642</v>
      </c>
      <c r="I158" s="127"/>
      <c r="J158" s="135">
        <f>BK158</f>
        <v>0</v>
      </c>
      <c r="L158" s="124"/>
      <c r="M158" s="129"/>
      <c r="P158" s="130">
        <f>SUM(P159:P198)</f>
        <v>0</v>
      </c>
      <c r="R158" s="130">
        <f>SUM(R159:R198)</f>
        <v>22.4584</v>
      </c>
      <c r="T158" s="131">
        <f>SUM(T159:T198)</f>
        <v>0</v>
      </c>
      <c r="AR158" s="125" t="s">
        <v>79</v>
      </c>
      <c r="AT158" s="132" t="s">
        <v>71</v>
      </c>
      <c r="AU158" s="132" t="s">
        <v>79</v>
      </c>
      <c r="AY158" s="125" t="s">
        <v>195</v>
      </c>
      <c r="BK158" s="133">
        <f>SUM(BK159:BK198)</f>
        <v>0</v>
      </c>
    </row>
    <row r="159" spans="2:65" s="1" customFormat="1" ht="16.5" customHeight="1">
      <c r="B159" s="136"/>
      <c r="C159" s="137" t="s">
        <v>252</v>
      </c>
      <c r="D159" s="137" t="s">
        <v>197</v>
      </c>
      <c r="E159" s="138" t="s">
        <v>1643</v>
      </c>
      <c r="F159" s="139" t="s">
        <v>1644</v>
      </c>
      <c r="G159" s="140" t="s">
        <v>288</v>
      </c>
      <c r="H159" s="141">
        <v>20</v>
      </c>
      <c r="I159" s="142"/>
      <c r="J159" s="143">
        <f>ROUND(I159*H159,2)</f>
        <v>0</v>
      </c>
      <c r="K159" s="144"/>
      <c r="L159" s="31"/>
      <c r="M159" s="145" t="s">
        <v>1</v>
      </c>
      <c r="N159" s="146" t="s">
        <v>37</v>
      </c>
      <c r="P159" s="147">
        <f>O159*H159</f>
        <v>0</v>
      </c>
      <c r="Q159" s="147">
        <v>0</v>
      </c>
      <c r="R159" s="147">
        <f>Q159*H159</f>
        <v>0</v>
      </c>
      <c r="S159" s="147">
        <v>0</v>
      </c>
      <c r="T159" s="148">
        <f>S159*H159</f>
        <v>0</v>
      </c>
      <c r="AR159" s="149" t="s">
        <v>201</v>
      </c>
      <c r="AT159" s="149" t="s">
        <v>197</v>
      </c>
      <c r="AU159" s="149" t="s">
        <v>81</v>
      </c>
      <c r="AY159" s="16" t="s">
        <v>195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6" t="s">
        <v>79</v>
      </c>
      <c r="BK159" s="150">
        <f>ROUND(I159*H159,2)</f>
        <v>0</v>
      </c>
      <c r="BL159" s="16" t="s">
        <v>201</v>
      </c>
      <c r="BM159" s="149" t="s">
        <v>1645</v>
      </c>
    </row>
    <row r="160" spans="2:51" s="12" customFormat="1" ht="12">
      <c r="B160" s="151"/>
      <c r="D160" s="152" t="s">
        <v>203</v>
      </c>
      <c r="E160" s="153" t="s">
        <v>1</v>
      </c>
      <c r="F160" s="154" t="s">
        <v>1626</v>
      </c>
      <c r="H160" s="155">
        <v>20</v>
      </c>
      <c r="I160" s="156"/>
      <c r="L160" s="151"/>
      <c r="M160" s="157"/>
      <c r="T160" s="158"/>
      <c r="AT160" s="153" t="s">
        <v>203</v>
      </c>
      <c r="AU160" s="153" t="s">
        <v>81</v>
      </c>
      <c r="AV160" s="12" t="s">
        <v>81</v>
      </c>
      <c r="AW160" s="12" t="s">
        <v>29</v>
      </c>
      <c r="AX160" s="12" t="s">
        <v>72</v>
      </c>
      <c r="AY160" s="153" t="s">
        <v>195</v>
      </c>
    </row>
    <row r="161" spans="2:51" s="13" customFormat="1" ht="12">
      <c r="B161" s="159"/>
      <c r="D161" s="152" t="s">
        <v>203</v>
      </c>
      <c r="E161" s="160" t="s">
        <v>1</v>
      </c>
      <c r="F161" s="161" t="s">
        <v>205</v>
      </c>
      <c r="H161" s="162">
        <v>20</v>
      </c>
      <c r="I161" s="163"/>
      <c r="L161" s="159"/>
      <c r="M161" s="164"/>
      <c r="T161" s="165"/>
      <c r="AT161" s="160" t="s">
        <v>203</v>
      </c>
      <c r="AU161" s="160" t="s">
        <v>81</v>
      </c>
      <c r="AV161" s="13" t="s">
        <v>201</v>
      </c>
      <c r="AW161" s="13" t="s">
        <v>29</v>
      </c>
      <c r="AX161" s="13" t="s">
        <v>79</v>
      </c>
      <c r="AY161" s="160" t="s">
        <v>195</v>
      </c>
    </row>
    <row r="162" spans="2:65" s="1" customFormat="1" ht="16.5" customHeight="1">
      <c r="B162" s="136"/>
      <c r="C162" s="137" t="s">
        <v>258</v>
      </c>
      <c r="D162" s="137" t="s">
        <v>197</v>
      </c>
      <c r="E162" s="138" t="s">
        <v>1646</v>
      </c>
      <c r="F162" s="139" t="s">
        <v>1647</v>
      </c>
      <c r="G162" s="140" t="s">
        <v>288</v>
      </c>
      <c r="H162" s="141">
        <v>180</v>
      </c>
      <c r="I162" s="142"/>
      <c r="J162" s="143">
        <f>ROUND(I162*H162,2)</f>
        <v>0</v>
      </c>
      <c r="K162" s="144"/>
      <c r="L162" s="31"/>
      <c r="M162" s="145" t="s">
        <v>1</v>
      </c>
      <c r="N162" s="146" t="s">
        <v>37</v>
      </c>
      <c r="P162" s="147">
        <f>O162*H162</f>
        <v>0</v>
      </c>
      <c r="Q162" s="147">
        <v>0</v>
      </c>
      <c r="R162" s="147">
        <f>Q162*H162</f>
        <v>0</v>
      </c>
      <c r="S162" s="147">
        <v>0</v>
      </c>
      <c r="T162" s="148">
        <f>S162*H162</f>
        <v>0</v>
      </c>
      <c r="AR162" s="149" t="s">
        <v>201</v>
      </c>
      <c r="AT162" s="149" t="s">
        <v>197</v>
      </c>
      <c r="AU162" s="149" t="s">
        <v>81</v>
      </c>
      <c r="AY162" s="16" t="s">
        <v>195</v>
      </c>
      <c r="BE162" s="150">
        <f>IF(N162="základní",J162,0)</f>
        <v>0</v>
      </c>
      <c r="BF162" s="150">
        <f>IF(N162="snížená",J162,0)</f>
        <v>0</v>
      </c>
      <c r="BG162" s="150">
        <f>IF(N162="zákl. přenesená",J162,0)</f>
        <v>0</v>
      </c>
      <c r="BH162" s="150">
        <f>IF(N162="sníž. přenesená",J162,0)</f>
        <v>0</v>
      </c>
      <c r="BI162" s="150">
        <f>IF(N162="nulová",J162,0)</f>
        <v>0</v>
      </c>
      <c r="BJ162" s="16" t="s">
        <v>79</v>
      </c>
      <c r="BK162" s="150">
        <f>ROUND(I162*H162,2)</f>
        <v>0</v>
      </c>
      <c r="BL162" s="16" t="s">
        <v>201</v>
      </c>
      <c r="BM162" s="149" t="s">
        <v>1648</v>
      </c>
    </row>
    <row r="163" spans="2:51" s="12" customFormat="1" ht="12">
      <c r="B163" s="151"/>
      <c r="D163" s="152" t="s">
        <v>203</v>
      </c>
      <c r="E163" s="153" t="s">
        <v>1</v>
      </c>
      <c r="F163" s="154" t="s">
        <v>1627</v>
      </c>
      <c r="H163" s="155">
        <v>180</v>
      </c>
      <c r="I163" s="156"/>
      <c r="L163" s="151"/>
      <c r="M163" s="157"/>
      <c r="T163" s="158"/>
      <c r="AT163" s="153" t="s">
        <v>203</v>
      </c>
      <c r="AU163" s="153" t="s">
        <v>81</v>
      </c>
      <c r="AV163" s="12" t="s">
        <v>81</v>
      </c>
      <c r="AW163" s="12" t="s">
        <v>29</v>
      </c>
      <c r="AX163" s="12" t="s">
        <v>72</v>
      </c>
      <c r="AY163" s="153" t="s">
        <v>195</v>
      </c>
    </row>
    <row r="164" spans="2:51" s="13" customFormat="1" ht="12">
      <c r="B164" s="159"/>
      <c r="D164" s="152" t="s">
        <v>203</v>
      </c>
      <c r="E164" s="160" t="s">
        <v>1</v>
      </c>
      <c r="F164" s="161" t="s">
        <v>205</v>
      </c>
      <c r="H164" s="162">
        <v>180</v>
      </c>
      <c r="I164" s="163"/>
      <c r="L164" s="159"/>
      <c r="M164" s="164"/>
      <c r="T164" s="165"/>
      <c r="AT164" s="160" t="s">
        <v>203</v>
      </c>
      <c r="AU164" s="160" t="s">
        <v>81</v>
      </c>
      <c r="AV164" s="13" t="s">
        <v>201</v>
      </c>
      <c r="AW164" s="13" t="s">
        <v>29</v>
      </c>
      <c r="AX164" s="13" t="s">
        <v>79</v>
      </c>
      <c r="AY164" s="160" t="s">
        <v>195</v>
      </c>
    </row>
    <row r="165" spans="2:65" s="1" customFormat="1" ht="16.5" customHeight="1">
      <c r="B165" s="136"/>
      <c r="C165" s="137" t="s">
        <v>264</v>
      </c>
      <c r="D165" s="137" t="s">
        <v>197</v>
      </c>
      <c r="E165" s="138" t="s">
        <v>1649</v>
      </c>
      <c r="F165" s="139" t="s">
        <v>1650</v>
      </c>
      <c r="G165" s="140" t="s">
        <v>288</v>
      </c>
      <c r="H165" s="141">
        <v>930</v>
      </c>
      <c r="I165" s="142"/>
      <c r="J165" s="143">
        <f>ROUND(I165*H165,2)</f>
        <v>0</v>
      </c>
      <c r="K165" s="144"/>
      <c r="L165" s="31"/>
      <c r="M165" s="145" t="s">
        <v>1</v>
      </c>
      <c r="N165" s="146" t="s">
        <v>37</v>
      </c>
      <c r="P165" s="147">
        <f>O165*H165</f>
        <v>0</v>
      </c>
      <c r="Q165" s="147">
        <v>0</v>
      </c>
      <c r="R165" s="147">
        <f>Q165*H165</f>
        <v>0</v>
      </c>
      <c r="S165" s="147">
        <v>0</v>
      </c>
      <c r="T165" s="148">
        <f>S165*H165</f>
        <v>0</v>
      </c>
      <c r="AR165" s="149" t="s">
        <v>201</v>
      </c>
      <c r="AT165" s="149" t="s">
        <v>197</v>
      </c>
      <c r="AU165" s="149" t="s">
        <v>81</v>
      </c>
      <c r="AY165" s="16" t="s">
        <v>195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6" t="s">
        <v>79</v>
      </c>
      <c r="BK165" s="150">
        <f>ROUND(I165*H165,2)</f>
        <v>0</v>
      </c>
      <c r="BL165" s="16" t="s">
        <v>201</v>
      </c>
      <c r="BM165" s="149" t="s">
        <v>1651</v>
      </c>
    </row>
    <row r="166" spans="2:51" s="12" customFormat="1" ht="12">
      <c r="B166" s="151"/>
      <c r="D166" s="152" t="s">
        <v>203</v>
      </c>
      <c r="E166" s="153" t="s">
        <v>1</v>
      </c>
      <c r="F166" s="154" t="s">
        <v>1628</v>
      </c>
      <c r="H166" s="155">
        <v>930</v>
      </c>
      <c r="I166" s="156"/>
      <c r="L166" s="151"/>
      <c r="M166" s="157"/>
      <c r="T166" s="158"/>
      <c r="AT166" s="153" t="s">
        <v>203</v>
      </c>
      <c r="AU166" s="153" t="s">
        <v>81</v>
      </c>
      <c r="AV166" s="12" t="s">
        <v>81</v>
      </c>
      <c r="AW166" s="12" t="s">
        <v>29</v>
      </c>
      <c r="AX166" s="12" t="s">
        <v>72</v>
      </c>
      <c r="AY166" s="153" t="s">
        <v>195</v>
      </c>
    </row>
    <row r="167" spans="2:51" s="13" customFormat="1" ht="12">
      <c r="B167" s="159"/>
      <c r="D167" s="152" t="s">
        <v>203</v>
      </c>
      <c r="E167" s="160" t="s">
        <v>1</v>
      </c>
      <c r="F167" s="161" t="s">
        <v>205</v>
      </c>
      <c r="H167" s="162">
        <v>930</v>
      </c>
      <c r="I167" s="163"/>
      <c r="L167" s="159"/>
      <c r="M167" s="164"/>
      <c r="T167" s="165"/>
      <c r="AT167" s="160" t="s">
        <v>203</v>
      </c>
      <c r="AU167" s="160" t="s">
        <v>81</v>
      </c>
      <c r="AV167" s="13" t="s">
        <v>201</v>
      </c>
      <c r="AW167" s="13" t="s">
        <v>29</v>
      </c>
      <c r="AX167" s="13" t="s">
        <v>79</v>
      </c>
      <c r="AY167" s="160" t="s">
        <v>195</v>
      </c>
    </row>
    <row r="168" spans="2:65" s="1" customFormat="1" ht="24.2" customHeight="1">
      <c r="B168" s="136"/>
      <c r="C168" s="137" t="s">
        <v>270</v>
      </c>
      <c r="D168" s="137" t="s">
        <v>197</v>
      </c>
      <c r="E168" s="138" t="s">
        <v>1652</v>
      </c>
      <c r="F168" s="139" t="s">
        <v>1653</v>
      </c>
      <c r="G168" s="140" t="s">
        <v>288</v>
      </c>
      <c r="H168" s="141">
        <v>180</v>
      </c>
      <c r="I168" s="142"/>
      <c r="J168" s="143">
        <f>ROUND(I168*H168,2)</f>
        <v>0</v>
      </c>
      <c r="K168" s="144"/>
      <c r="L168" s="31"/>
      <c r="M168" s="145" t="s">
        <v>1</v>
      </c>
      <c r="N168" s="146" t="s">
        <v>37</v>
      </c>
      <c r="P168" s="147">
        <f>O168*H168</f>
        <v>0</v>
      </c>
      <c r="Q168" s="147">
        <v>0</v>
      </c>
      <c r="R168" s="147">
        <f>Q168*H168</f>
        <v>0</v>
      </c>
      <c r="S168" s="147">
        <v>0</v>
      </c>
      <c r="T168" s="148">
        <f>S168*H168</f>
        <v>0</v>
      </c>
      <c r="AR168" s="149" t="s">
        <v>201</v>
      </c>
      <c r="AT168" s="149" t="s">
        <v>197</v>
      </c>
      <c r="AU168" s="149" t="s">
        <v>81</v>
      </c>
      <c r="AY168" s="16" t="s">
        <v>195</v>
      </c>
      <c r="BE168" s="150">
        <f>IF(N168="základní",J168,0)</f>
        <v>0</v>
      </c>
      <c r="BF168" s="150">
        <f>IF(N168="snížená",J168,0)</f>
        <v>0</v>
      </c>
      <c r="BG168" s="150">
        <f>IF(N168="zákl. přenesená",J168,0)</f>
        <v>0</v>
      </c>
      <c r="BH168" s="150">
        <f>IF(N168="sníž. přenesená",J168,0)</f>
        <v>0</v>
      </c>
      <c r="BI168" s="150">
        <f>IF(N168="nulová",J168,0)</f>
        <v>0</v>
      </c>
      <c r="BJ168" s="16" t="s">
        <v>79</v>
      </c>
      <c r="BK168" s="150">
        <f>ROUND(I168*H168,2)</f>
        <v>0</v>
      </c>
      <c r="BL168" s="16" t="s">
        <v>201</v>
      </c>
      <c r="BM168" s="149" t="s">
        <v>1654</v>
      </c>
    </row>
    <row r="169" spans="2:51" s="12" customFormat="1" ht="12">
      <c r="B169" s="151"/>
      <c r="D169" s="152" t="s">
        <v>203</v>
      </c>
      <c r="E169" s="153" t="s">
        <v>1</v>
      </c>
      <c r="F169" s="154" t="s">
        <v>1627</v>
      </c>
      <c r="H169" s="155">
        <v>180</v>
      </c>
      <c r="I169" s="156"/>
      <c r="L169" s="151"/>
      <c r="M169" s="157"/>
      <c r="T169" s="158"/>
      <c r="AT169" s="153" t="s">
        <v>203</v>
      </c>
      <c r="AU169" s="153" t="s">
        <v>81</v>
      </c>
      <c r="AV169" s="12" t="s">
        <v>81</v>
      </c>
      <c r="AW169" s="12" t="s">
        <v>29</v>
      </c>
      <c r="AX169" s="12" t="s">
        <v>72</v>
      </c>
      <c r="AY169" s="153" t="s">
        <v>195</v>
      </c>
    </row>
    <row r="170" spans="2:51" s="13" customFormat="1" ht="12">
      <c r="B170" s="159"/>
      <c r="D170" s="152" t="s">
        <v>203</v>
      </c>
      <c r="E170" s="160" t="s">
        <v>1</v>
      </c>
      <c r="F170" s="161" t="s">
        <v>205</v>
      </c>
      <c r="H170" s="162">
        <v>180</v>
      </c>
      <c r="I170" s="163"/>
      <c r="L170" s="159"/>
      <c r="M170" s="164"/>
      <c r="T170" s="165"/>
      <c r="AT170" s="160" t="s">
        <v>203</v>
      </c>
      <c r="AU170" s="160" t="s">
        <v>81</v>
      </c>
      <c r="AV170" s="13" t="s">
        <v>201</v>
      </c>
      <c r="AW170" s="13" t="s">
        <v>29</v>
      </c>
      <c r="AX170" s="13" t="s">
        <v>79</v>
      </c>
      <c r="AY170" s="160" t="s">
        <v>195</v>
      </c>
    </row>
    <row r="171" spans="2:65" s="1" customFormat="1" ht="24.2" customHeight="1">
      <c r="B171" s="136"/>
      <c r="C171" s="137" t="s">
        <v>275</v>
      </c>
      <c r="D171" s="137" t="s">
        <v>197</v>
      </c>
      <c r="E171" s="138" t="s">
        <v>1655</v>
      </c>
      <c r="F171" s="139" t="s">
        <v>1656</v>
      </c>
      <c r="G171" s="140" t="s">
        <v>288</v>
      </c>
      <c r="H171" s="141">
        <v>180</v>
      </c>
      <c r="I171" s="142"/>
      <c r="J171" s="143">
        <f>ROUND(I171*H171,2)</f>
        <v>0</v>
      </c>
      <c r="K171" s="144"/>
      <c r="L171" s="31"/>
      <c r="M171" s="145" t="s">
        <v>1</v>
      </c>
      <c r="N171" s="146" t="s">
        <v>37</v>
      </c>
      <c r="P171" s="147">
        <f>O171*H171</f>
        <v>0</v>
      </c>
      <c r="Q171" s="147">
        <v>0</v>
      </c>
      <c r="R171" s="147">
        <f>Q171*H171</f>
        <v>0</v>
      </c>
      <c r="S171" s="147">
        <v>0</v>
      </c>
      <c r="T171" s="148">
        <f>S171*H171</f>
        <v>0</v>
      </c>
      <c r="AR171" s="149" t="s">
        <v>201</v>
      </c>
      <c r="AT171" s="149" t="s">
        <v>197</v>
      </c>
      <c r="AU171" s="149" t="s">
        <v>81</v>
      </c>
      <c r="AY171" s="16" t="s">
        <v>195</v>
      </c>
      <c r="BE171" s="150">
        <f>IF(N171="základní",J171,0)</f>
        <v>0</v>
      </c>
      <c r="BF171" s="150">
        <f>IF(N171="snížená",J171,0)</f>
        <v>0</v>
      </c>
      <c r="BG171" s="150">
        <f>IF(N171="zákl. přenesená",J171,0)</f>
        <v>0</v>
      </c>
      <c r="BH171" s="150">
        <f>IF(N171="sníž. přenesená",J171,0)</f>
        <v>0</v>
      </c>
      <c r="BI171" s="150">
        <f>IF(N171="nulová",J171,0)</f>
        <v>0</v>
      </c>
      <c r="BJ171" s="16" t="s">
        <v>79</v>
      </c>
      <c r="BK171" s="150">
        <f>ROUND(I171*H171,2)</f>
        <v>0</v>
      </c>
      <c r="BL171" s="16" t="s">
        <v>201</v>
      </c>
      <c r="BM171" s="149" t="s">
        <v>1657</v>
      </c>
    </row>
    <row r="172" spans="2:51" s="12" customFormat="1" ht="12">
      <c r="B172" s="151"/>
      <c r="D172" s="152" t="s">
        <v>203</v>
      </c>
      <c r="E172" s="153" t="s">
        <v>1</v>
      </c>
      <c r="F172" s="154" t="s">
        <v>1627</v>
      </c>
      <c r="H172" s="155">
        <v>180</v>
      </c>
      <c r="I172" s="156"/>
      <c r="L172" s="151"/>
      <c r="M172" s="157"/>
      <c r="T172" s="158"/>
      <c r="AT172" s="153" t="s">
        <v>203</v>
      </c>
      <c r="AU172" s="153" t="s">
        <v>81</v>
      </c>
      <c r="AV172" s="12" t="s">
        <v>81</v>
      </c>
      <c r="AW172" s="12" t="s">
        <v>29</v>
      </c>
      <c r="AX172" s="12" t="s">
        <v>72</v>
      </c>
      <c r="AY172" s="153" t="s">
        <v>195</v>
      </c>
    </row>
    <row r="173" spans="2:51" s="13" customFormat="1" ht="12">
      <c r="B173" s="159"/>
      <c r="D173" s="152" t="s">
        <v>203</v>
      </c>
      <c r="E173" s="160" t="s">
        <v>1</v>
      </c>
      <c r="F173" s="161" t="s">
        <v>205</v>
      </c>
      <c r="H173" s="162">
        <v>180</v>
      </c>
      <c r="I173" s="163"/>
      <c r="L173" s="159"/>
      <c r="M173" s="164"/>
      <c r="T173" s="165"/>
      <c r="AT173" s="160" t="s">
        <v>203</v>
      </c>
      <c r="AU173" s="160" t="s">
        <v>81</v>
      </c>
      <c r="AV173" s="13" t="s">
        <v>201</v>
      </c>
      <c r="AW173" s="13" t="s">
        <v>29</v>
      </c>
      <c r="AX173" s="13" t="s">
        <v>79</v>
      </c>
      <c r="AY173" s="160" t="s">
        <v>195</v>
      </c>
    </row>
    <row r="174" spans="2:65" s="1" customFormat="1" ht="16.5" customHeight="1">
      <c r="B174" s="136"/>
      <c r="C174" s="137" t="s">
        <v>280</v>
      </c>
      <c r="D174" s="137" t="s">
        <v>197</v>
      </c>
      <c r="E174" s="138" t="s">
        <v>1658</v>
      </c>
      <c r="F174" s="139" t="s">
        <v>1659</v>
      </c>
      <c r="G174" s="140" t="s">
        <v>288</v>
      </c>
      <c r="H174" s="141">
        <v>1860</v>
      </c>
      <c r="I174" s="142"/>
      <c r="J174" s="143">
        <f>ROUND(I174*H174,2)</f>
        <v>0</v>
      </c>
      <c r="K174" s="144"/>
      <c r="L174" s="31"/>
      <c r="M174" s="145" t="s">
        <v>1</v>
      </c>
      <c r="N174" s="146" t="s">
        <v>37</v>
      </c>
      <c r="P174" s="147">
        <f>O174*H174</f>
        <v>0</v>
      </c>
      <c r="Q174" s="147">
        <v>0</v>
      </c>
      <c r="R174" s="147">
        <f>Q174*H174</f>
        <v>0</v>
      </c>
      <c r="S174" s="147">
        <v>0</v>
      </c>
      <c r="T174" s="148">
        <f>S174*H174</f>
        <v>0</v>
      </c>
      <c r="AR174" s="149" t="s">
        <v>201</v>
      </c>
      <c r="AT174" s="149" t="s">
        <v>197</v>
      </c>
      <c r="AU174" s="149" t="s">
        <v>81</v>
      </c>
      <c r="AY174" s="16" t="s">
        <v>195</v>
      </c>
      <c r="BE174" s="150">
        <f>IF(N174="základní",J174,0)</f>
        <v>0</v>
      </c>
      <c r="BF174" s="150">
        <f>IF(N174="snížená",J174,0)</f>
        <v>0</v>
      </c>
      <c r="BG174" s="150">
        <f>IF(N174="zákl. přenesená",J174,0)</f>
        <v>0</v>
      </c>
      <c r="BH174" s="150">
        <f>IF(N174="sníž. přenesená",J174,0)</f>
        <v>0</v>
      </c>
      <c r="BI174" s="150">
        <f>IF(N174="nulová",J174,0)</f>
        <v>0</v>
      </c>
      <c r="BJ174" s="16" t="s">
        <v>79</v>
      </c>
      <c r="BK174" s="150">
        <f>ROUND(I174*H174,2)</f>
        <v>0</v>
      </c>
      <c r="BL174" s="16" t="s">
        <v>201</v>
      </c>
      <c r="BM174" s="149" t="s">
        <v>1660</v>
      </c>
    </row>
    <row r="175" spans="2:51" s="12" customFormat="1" ht="12">
      <c r="B175" s="151"/>
      <c r="D175" s="152" t="s">
        <v>203</v>
      </c>
      <c r="E175" s="153" t="s">
        <v>1</v>
      </c>
      <c r="F175" s="154" t="s">
        <v>1661</v>
      </c>
      <c r="H175" s="155">
        <v>1860</v>
      </c>
      <c r="I175" s="156"/>
      <c r="L175" s="151"/>
      <c r="M175" s="157"/>
      <c r="T175" s="158"/>
      <c r="AT175" s="153" t="s">
        <v>203</v>
      </c>
      <c r="AU175" s="153" t="s">
        <v>81</v>
      </c>
      <c r="AV175" s="12" t="s">
        <v>81</v>
      </c>
      <c r="AW175" s="12" t="s">
        <v>29</v>
      </c>
      <c r="AX175" s="12" t="s">
        <v>72</v>
      </c>
      <c r="AY175" s="153" t="s">
        <v>195</v>
      </c>
    </row>
    <row r="176" spans="2:51" s="13" customFormat="1" ht="12">
      <c r="B176" s="159"/>
      <c r="D176" s="152" t="s">
        <v>203</v>
      </c>
      <c r="E176" s="160" t="s">
        <v>1</v>
      </c>
      <c r="F176" s="161" t="s">
        <v>205</v>
      </c>
      <c r="H176" s="162">
        <v>1860</v>
      </c>
      <c r="I176" s="163"/>
      <c r="L176" s="159"/>
      <c r="M176" s="164"/>
      <c r="T176" s="165"/>
      <c r="AT176" s="160" t="s">
        <v>203</v>
      </c>
      <c r="AU176" s="160" t="s">
        <v>81</v>
      </c>
      <c r="AV176" s="13" t="s">
        <v>201</v>
      </c>
      <c r="AW176" s="13" t="s">
        <v>29</v>
      </c>
      <c r="AX176" s="13" t="s">
        <v>79</v>
      </c>
      <c r="AY176" s="160" t="s">
        <v>195</v>
      </c>
    </row>
    <row r="177" spans="2:65" s="1" customFormat="1" ht="16.5" customHeight="1">
      <c r="B177" s="136"/>
      <c r="C177" s="137" t="s">
        <v>8</v>
      </c>
      <c r="D177" s="137" t="s">
        <v>197</v>
      </c>
      <c r="E177" s="138" t="s">
        <v>1662</v>
      </c>
      <c r="F177" s="139" t="s">
        <v>1663</v>
      </c>
      <c r="G177" s="140" t="s">
        <v>288</v>
      </c>
      <c r="H177" s="141">
        <v>930</v>
      </c>
      <c r="I177" s="142"/>
      <c r="J177" s="143">
        <f>ROUND(I177*H177,2)</f>
        <v>0</v>
      </c>
      <c r="K177" s="144"/>
      <c r="L177" s="31"/>
      <c r="M177" s="145" t="s">
        <v>1</v>
      </c>
      <c r="N177" s="146" t="s">
        <v>37</v>
      </c>
      <c r="P177" s="147">
        <f>O177*H177</f>
        <v>0</v>
      </c>
      <c r="Q177" s="147">
        <v>0</v>
      </c>
      <c r="R177" s="147">
        <f>Q177*H177</f>
        <v>0</v>
      </c>
      <c r="S177" s="147">
        <v>0</v>
      </c>
      <c r="T177" s="148">
        <f>S177*H177</f>
        <v>0</v>
      </c>
      <c r="AR177" s="149" t="s">
        <v>201</v>
      </c>
      <c r="AT177" s="149" t="s">
        <v>197</v>
      </c>
      <c r="AU177" s="149" t="s">
        <v>81</v>
      </c>
      <c r="AY177" s="16" t="s">
        <v>195</v>
      </c>
      <c r="BE177" s="150">
        <f>IF(N177="základní",J177,0)</f>
        <v>0</v>
      </c>
      <c r="BF177" s="150">
        <f>IF(N177="snížená",J177,0)</f>
        <v>0</v>
      </c>
      <c r="BG177" s="150">
        <f>IF(N177="zákl. přenesená",J177,0)</f>
        <v>0</v>
      </c>
      <c r="BH177" s="150">
        <f>IF(N177="sníž. přenesená",J177,0)</f>
        <v>0</v>
      </c>
      <c r="BI177" s="150">
        <f>IF(N177="nulová",J177,0)</f>
        <v>0</v>
      </c>
      <c r="BJ177" s="16" t="s">
        <v>79</v>
      </c>
      <c r="BK177" s="150">
        <f>ROUND(I177*H177,2)</f>
        <v>0</v>
      </c>
      <c r="BL177" s="16" t="s">
        <v>201</v>
      </c>
      <c r="BM177" s="149" t="s">
        <v>1664</v>
      </c>
    </row>
    <row r="178" spans="2:51" s="12" customFormat="1" ht="12">
      <c r="B178" s="151"/>
      <c r="D178" s="152" t="s">
        <v>203</v>
      </c>
      <c r="E178" s="153" t="s">
        <v>1</v>
      </c>
      <c r="F178" s="154" t="s">
        <v>1628</v>
      </c>
      <c r="H178" s="155">
        <v>930</v>
      </c>
      <c r="I178" s="156"/>
      <c r="L178" s="151"/>
      <c r="M178" s="157"/>
      <c r="T178" s="158"/>
      <c r="AT178" s="153" t="s">
        <v>203</v>
      </c>
      <c r="AU178" s="153" t="s">
        <v>81</v>
      </c>
      <c r="AV178" s="12" t="s">
        <v>81</v>
      </c>
      <c r="AW178" s="12" t="s">
        <v>29</v>
      </c>
      <c r="AX178" s="12" t="s">
        <v>72</v>
      </c>
      <c r="AY178" s="153" t="s">
        <v>195</v>
      </c>
    </row>
    <row r="179" spans="2:51" s="13" customFormat="1" ht="12">
      <c r="B179" s="159"/>
      <c r="D179" s="152" t="s">
        <v>203</v>
      </c>
      <c r="E179" s="160" t="s">
        <v>1</v>
      </c>
      <c r="F179" s="161" t="s">
        <v>205</v>
      </c>
      <c r="H179" s="162">
        <v>930</v>
      </c>
      <c r="I179" s="163"/>
      <c r="L179" s="159"/>
      <c r="M179" s="164"/>
      <c r="T179" s="165"/>
      <c r="AT179" s="160" t="s">
        <v>203</v>
      </c>
      <c r="AU179" s="160" t="s">
        <v>81</v>
      </c>
      <c r="AV179" s="13" t="s">
        <v>201</v>
      </c>
      <c r="AW179" s="13" t="s">
        <v>29</v>
      </c>
      <c r="AX179" s="13" t="s">
        <v>79</v>
      </c>
      <c r="AY179" s="160" t="s">
        <v>195</v>
      </c>
    </row>
    <row r="180" spans="2:65" s="1" customFormat="1" ht="16.5" customHeight="1">
      <c r="B180" s="136"/>
      <c r="C180" s="137" t="s">
        <v>291</v>
      </c>
      <c r="D180" s="137" t="s">
        <v>197</v>
      </c>
      <c r="E180" s="138" t="s">
        <v>1665</v>
      </c>
      <c r="F180" s="139" t="s">
        <v>1666</v>
      </c>
      <c r="G180" s="140" t="s">
        <v>288</v>
      </c>
      <c r="H180" s="141">
        <v>930</v>
      </c>
      <c r="I180" s="142"/>
      <c r="J180" s="143">
        <f>ROUND(I180*H180,2)</f>
        <v>0</v>
      </c>
      <c r="K180" s="144"/>
      <c r="L180" s="31"/>
      <c r="M180" s="145" t="s">
        <v>1</v>
      </c>
      <c r="N180" s="146" t="s">
        <v>37</v>
      </c>
      <c r="P180" s="147">
        <f>O180*H180</f>
        <v>0</v>
      </c>
      <c r="Q180" s="147">
        <v>0</v>
      </c>
      <c r="R180" s="147">
        <f>Q180*H180</f>
        <v>0</v>
      </c>
      <c r="S180" s="147">
        <v>0</v>
      </c>
      <c r="T180" s="148">
        <f>S180*H180</f>
        <v>0</v>
      </c>
      <c r="AR180" s="149" t="s">
        <v>201</v>
      </c>
      <c r="AT180" s="149" t="s">
        <v>197</v>
      </c>
      <c r="AU180" s="149" t="s">
        <v>81</v>
      </c>
      <c r="AY180" s="16" t="s">
        <v>195</v>
      </c>
      <c r="BE180" s="150">
        <f>IF(N180="základní",J180,0)</f>
        <v>0</v>
      </c>
      <c r="BF180" s="150">
        <f>IF(N180="snížená",J180,0)</f>
        <v>0</v>
      </c>
      <c r="BG180" s="150">
        <f>IF(N180="zákl. přenesená",J180,0)</f>
        <v>0</v>
      </c>
      <c r="BH180" s="150">
        <f>IF(N180="sníž. přenesená",J180,0)</f>
        <v>0</v>
      </c>
      <c r="BI180" s="150">
        <f>IF(N180="nulová",J180,0)</f>
        <v>0</v>
      </c>
      <c r="BJ180" s="16" t="s">
        <v>79</v>
      </c>
      <c r="BK180" s="150">
        <f>ROUND(I180*H180,2)</f>
        <v>0</v>
      </c>
      <c r="BL180" s="16" t="s">
        <v>201</v>
      </c>
      <c r="BM180" s="149" t="s">
        <v>1667</v>
      </c>
    </row>
    <row r="181" spans="2:51" s="12" customFormat="1" ht="12">
      <c r="B181" s="151"/>
      <c r="D181" s="152" t="s">
        <v>203</v>
      </c>
      <c r="E181" s="153" t="s">
        <v>1</v>
      </c>
      <c r="F181" s="154" t="s">
        <v>1628</v>
      </c>
      <c r="H181" s="155">
        <v>930</v>
      </c>
      <c r="I181" s="156"/>
      <c r="L181" s="151"/>
      <c r="M181" s="157"/>
      <c r="T181" s="158"/>
      <c r="AT181" s="153" t="s">
        <v>203</v>
      </c>
      <c r="AU181" s="153" t="s">
        <v>81</v>
      </c>
      <c r="AV181" s="12" t="s">
        <v>81</v>
      </c>
      <c r="AW181" s="12" t="s">
        <v>29</v>
      </c>
      <c r="AX181" s="12" t="s">
        <v>72</v>
      </c>
      <c r="AY181" s="153" t="s">
        <v>195</v>
      </c>
    </row>
    <row r="182" spans="2:51" s="13" customFormat="1" ht="12">
      <c r="B182" s="159"/>
      <c r="D182" s="152" t="s">
        <v>203</v>
      </c>
      <c r="E182" s="160" t="s">
        <v>1</v>
      </c>
      <c r="F182" s="161" t="s">
        <v>205</v>
      </c>
      <c r="H182" s="162">
        <v>930</v>
      </c>
      <c r="I182" s="163"/>
      <c r="L182" s="159"/>
      <c r="M182" s="164"/>
      <c r="T182" s="165"/>
      <c r="AT182" s="160" t="s">
        <v>203</v>
      </c>
      <c r="AU182" s="160" t="s">
        <v>81</v>
      </c>
      <c r="AV182" s="13" t="s">
        <v>201</v>
      </c>
      <c r="AW182" s="13" t="s">
        <v>29</v>
      </c>
      <c r="AX182" s="13" t="s">
        <v>79</v>
      </c>
      <c r="AY182" s="160" t="s">
        <v>195</v>
      </c>
    </row>
    <row r="183" spans="2:65" s="1" customFormat="1" ht="24.2" customHeight="1">
      <c r="B183" s="136"/>
      <c r="C183" s="137" t="s">
        <v>296</v>
      </c>
      <c r="D183" s="137" t="s">
        <v>197</v>
      </c>
      <c r="E183" s="138" t="s">
        <v>1668</v>
      </c>
      <c r="F183" s="139" t="s">
        <v>1669</v>
      </c>
      <c r="G183" s="140" t="s">
        <v>288</v>
      </c>
      <c r="H183" s="141">
        <v>180</v>
      </c>
      <c r="I183" s="142"/>
      <c r="J183" s="143">
        <f>ROUND(I183*H183,2)</f>
        <v>0</v>
      </c>
      <c r="K183" s="144"/>
      <c r="L183" s="31"/>
      <c r="M183" s="145" t="s">
        <v>1</v>
      </c>
      <c r="N183" s="146" t="s">
        <v>37</v>
      </c>
      <c r="P183" s="147">
        <f>O183*H183</f>
        <v>0</v>
      </c>
      <c r="Q183" s="147">
        <v>0</v>
      </c>
      <c r="R183" s="147">
        <f>Q183*H183</f>
        <v>0</v>
      </c>
      <c r="S183" s="147">
        <v>0</v>
      </c>
      <c r="T183" s="148">
        <f>S183*H183</f>
        <v>0</v>
      </c>
      <c r="AR183" s="149" t="s">
        <v>201</v>
      </c>
      <c r="AT183" s="149" t="s">
        <v>197</v>
      </c>
      <c r="AU183" s="149" t="s">
        <v>81</v>
      </c>
      <c r="AY183" s="16" t="s">
        <v>195</v>
      </c>
      <c r="BE183" s="150">
        <f>IF(N183="základní",J183,0)</f>
        <v>0</v>
      </c>
      <c r="BF183" s="150">
        <f>IF(N183="snížená",J183,0)</f>
        <v>0</v>
      </c>
      <c r="BG183" s="150">
        <f>IF(N183="zákl. přenesená",J183,0)</f>
        <v>0</v>
      </c>
      <c r="BH183" s="150">
        <f>IF(N183="sníž. přenesená",J183,0)</f>
        <v>0</v>
      </c>
      <c r="BI183" s="150">
        <f>IF(N183="nulová",J183,0)</f>
        <v>0</v>
      </c>
      <c r="BJ183" s="16" t="s">
        <v>79</v>
      </c>
      <c r="BK183" s="150">
        <f>ROUND(I183*H183,2)</f>
        <v>0</v>
      </c>
      <c r="BL183" s="16" t="s">
        <v>201</v>
      </c>
      <c r="BM183" s="149" t="s">
        <v>1670</v>
      </c>
    </row>
    <row r="184" spans="2:51" s="12" customFormat="1" ht="12">
      <c r="B184" s="151"/>
      <c r="D184" s="152" t="s">
        <v>203</v>
      </c>
      <c r="E184" s="153" t="s">
        <v>1</v>
      </c>
      <c r="F184" s="154" t="s">
        <v>1627</v>
      </c>
      <c r="H184" s="155">
        <v>180</v>
      </c>
      <c r="I184" s="156"/>
      <c r="L184" s="151"/>
      <c r="M184" s="157"/>
      <c r="T184" s="158"/>
      <c r="AT184" s="153" t="s">
        <v>203</v>
      </c>
      <c r="AU184" s="153" t="s">
        <v>81</v>
      </c>
      <c r="AV184" s="12" t="s">
        <v>81</v>
      </c>
      <c r="AW184" s="12" t="s">
        <v>29</v>
      </c>
      <c r="AX184" s="12" t="s">
        <v>72</v>
      </c>
      <c r="AY184" s="153" t="s">
        <v>195</v>
      </c>
    </row>
    <row r="185" spans="2:51" s="13" customFormat="1" ht="12">
      <c r="B185" s="159"/>
      <c r="D185" s="152" t="s">
        <v>203</v>
      </c>
      <c r="E185" s="160" t="s">
        <v>1</v>
      </c>
      <c r="F185" s="161" t="s">
        <v>205</v>
      </c>
      <c r="H185" s="162">
        <v>180</v>
      </c>
      <c r="I185" s="163"/>
      <c r="L185" s="159"/>
      <c r="M185" s="164"/>
      <c r="T185" s="165"/>
      <c r="AT185" s="160" t="s">
        <v>203</v>
      </c>
      <c r="AU185" s="160" t="s">
        <v>81</v>
      </c>
      <c r="AV185" s="13" t="s">
        <v>201</v>
      </c>
      <c r="AW185" s="13" t="s">
        <v>29</v>
      </c>
      <c r="AX185" s="13" t="s">
        <v>79</v>
      </c>
      <c r="AY185" s="160" t="s">
        <v>195</v>
      </c>
    </row>
    <row r="186" spans="2:65" s="1" customFormat="1" ht="16.5" customHeight="1">
      <c r="B186" s="136"/>
      <c r="C186" s="137" t="s">
        <v>301</v>
      </c>
      <c r="D186" s="137" t="s">
        <v>197</v>
      </c>
      <c r="E186" s="138" t="s">
        <v>1671</v>
      </c>
      <c r="F186" s="139" t="s">
        <v>1672</v>
      </c>
      <c r="G186" s="140" t="s">
        <v>288</v>
      </c>
      <c r="H186" s="141">
        <v>930</v>
      </c>
      <c r="I186" s="142"/>
      <c r="J186" s="143">
        <f>ROUND(I186*H186,2)</f>
        <v>0</v>
      </c>
      <c r="K186" s="144"/>
      <c r="L186" s="31"/>
      <c r="M186" s="145" t="s">
        <v>1</v>
      </c>
      <c r="N186" s="146" t="s">
        <v>37</v>
      </c>
      <c r="P186" s="147">
        <f>O186*H186</f>
        <v>0</v>
      </c>
      <c r="Q186" s="147">
        <v>0.0066</v>
      </c>
      <c r="R186" s="147">
        <f>Q186*H186</f>
        <v>6.138</v>
      </c>
      <c r="S186" s="147">
        <v>0</v>
      </c>
      <c r="T186" s="148">
        <f>S186*H186</f>
        <v>0</v>
      </c>
      <c r="AR186" s="149" t="s">
        <v>201</v>
      </c>
      <c r="AT186" s="149" t="s">
        <v>197</v>
      </c>
      <c r="AU186" s="149" t="s">
        <v>81</v>
      </c>
      <c r="AY186" s="16" t="s">
        <v>195</v>
      </c>
      <c r="BE186" s="150">
        <f>IF(N186="základní",J186,0)</f>
        <v>0</v>
      </c>
      <c r="BF186" s="150">
        <f>IF(N186="snížená",J186,0)</f>
        <v>0</v>
      </c>
      <c r="BG186" s="150">
        <f>IF(N186="zákl. přenesená",J186,0)</f>
        <v>0</v>
      </c>
      <c r="BH186" s="150">
        <f>IF(N186="sníž. přenesená",J186,0)</f>
        <v>0</v>
      </c>
      <c r="BI186" s="150">
        <f>IF(N186="nulová",J186,0)</f>
        <v>0</v>
      </c>
      <c r="BJ186" s="16" t="s">
        <v>79</v>
      </c>
      <c r="BK186" s="150">
        <f>ROUND(I186*H186,2)</f>
        <v>0</v>
      </c>
      <c r="BL186" s="16" t="s">
        <v>201</v>
      </c>
      <c r="BM186" s="149" t="s">
        <v>1673</v>
      </c>
    </row>
    <row r="187" spans="2:51" s="12" customFormat="1" ht="12">
      <c r="B187" s="151"/>
      <c r="D187" s="152" t="s">
        <v>203</v>
      </c>
      <c r="E187" s="153" t="s">
        <v>1</v>
      </c>
      <c r="F187" s="154" t="s">
        <v>1628</v>
      </c>
      <c r="H187" s="155">
        <v>930</v>
      </c>
      <c r="I187" s="156"/>
      <c r="L187" s="151"/>
      <c r="M187" s="157"/>
      <c r="T187" s="158"/>
      <c r="AT187" s="153" t="s">
        <v>203</v>
      </c>
      <c r="AU187" s="153" t="s">
        <v>81</v>
      </c>
      <c r="AV187" s="12" t="s">
        <v>81</v>
      </c>
      <c r="AW187" s="12" t="s">
        <v>29</v>
      </c>
      <c r="AX187" s="12" t="s">
        <v>72</v>
      </c>
      <c r="AY187" s="153" t="s">
        <v>195</v>
      </c>
    </row>
    <row r="188" spans="2:51" s="13" customFormat="1" ht="12">
      <c r="B188" s="159"/>
      <c r="D188" s="152" t="s">
        <v>203</v>
      </c>
      <c r="E188" s="160" t="s">
        <v>1</v>
      </c>
      <c r="F188" s="161" t="s">
        <v>205</v>
      </c>
      <c r="H188" s="162">
        <v>930</v>
      </c>
      <c r="I188" s="163"/>
      <c r="L188" s="159"/>
      <c r="M188" s="164"/>
      <c r="T188" s="165"/>
      <c r="AT188" s="160" t="s">
        <v>203</v>
      </c>
      <c r="AU188" s="160" t="s">
        <v>81</v>
      </c>
      <c r="AV188" s="13" t="s">
        <v>201</v>
      </c>
      <c r="AW188" s="13" t="s">
        <v>29</v>
      </c>
      <c r="AX188" s="13" t="s">
        <v>79</v>
      </c>
      <c r="AY188" s="160" t="s">
        <v>195</v>
      </c>
    </row>
    <row r="189" spans="2:65" s="1" customFormat="1" ht="16.5" customHeight="1">
      <c r="B189" s="136"/>
      <c r="C189" s="137" t="s">
        <v>306</v>
      </c>
      <c r="D189" s="137" t="s">
        <v>197</v>
      </c>
      <c r="E189" s="138" t="s">
        <v>1674</v>
      </c>
      <c r="F189" s="139" t="s">
        <v>1675</v>
      </c>
      <c r="G189" s="140" t="s">
        <v>288</v>
      </c>
      <c r="H189" s="141">
        <v>930</v>
      </c>
      <c r="I189" s="142"/>
      <c r="J189" s="143">
        <f>ROUND(I189*H189,2)</f>
        <v>0</v>
      </c>
      <c r="K189" s="144"/>
      <c r="L189" s="31"/>
      <c r="M189" s="145" t="s">
        <v>1</v>
      </c>
      <c r="N189" s="146" t="s">
        <v>37</v>
      </c>
      <c r="P189" s="147">
        <f>O189*H189</f>
        <v>0</v>
      </c>
      <c r="Q189" s="147">
        <v>0.0066</v>
      </c>
      <c r="R189" s="147">
        <f>Q189*H189</f>
        <v>6.138</v>
      </c>
      <c r="S189" s="147">
        <v>0</v>
      </c>
      <c r="T189" s="148">
        <f>S189*H189</f>
        <v>0</v>
      </c>
      <c r="AR189" s="149" t="s">
        <v>201</v>
      </c>
      <c r="AT189" s="149" t="s">
        <v>197</v>
      </c>
      <c r="AU189" s="149" t="s">
        <v>81</v>
      </c>
      <c r="AY189" s="16" t="s">
        <v>195</v>
      </c>
      <c r="BE189" s="150">
        <f>IF(N189="základní",J189,0)</f>
        <v>0</v>
      </c>
      <c r="BF189" s="150">
        <f>IF(N189="snížená",J189,0)</f>
        <v>0</v>
      </c>
      <c r="BG189" s="150">
        <f>IF(N189="zákl. přenesená",J189,0)</f>
        <v>0</v>
      </c>
      <c r="BH189" s="150">
        <f>IF(N189="sníž. přenesená",J189,0)</f>
        <v>0</v>
      </c>
      <c r="BI189" s="150">
        <f>IF(N189="nulová",J189,0)</f>
        <v>0</v>
      </c>
      <c r="BJ189" s="16" t="s">
        <v>79</v>
      </c>
      <c r="BK189" s="150">
        <f>ROUND(I189*H189,2)</f>
        <v>0</v>
      </c>
      <c r="BL189" s="16" t="s">
        <v>201</v>
      </c>
      <c r="BM189" s="149" t="s">
        <v>1676</v>
      </c>
    </row>
    <row r="190" spans="2:51" s="12" customFormat="1" ht="12">
      <c r="B190" s="151"/>
      <c r="D190" s="152" t="s">
        <v>203</v>
      </c>
      <c r="E190" s="153" t="s">
        <v>1</v>
      </c>
      <c r="F190" s="154" t="s">
        <v>1628</v>
      </c>
      <c r="H190" s="155">
        <v>930</v>
      </c>
      <c r="I190" s="156"/>
      <c r="L190" s="151"/>
      <c r="M190" s="157"/>
      <c r="T190" s="158"/>
      <c r="AT190" s="153" t="s">
        <v>203</v>
      </c>
      <c r="AU190" s="153" t="s">
        <v>81</v>
      </c>
      <c r="AV190" s="12" t="s">
        <v>81</v>
      </c>
      <c r="AW190" s="12" t="s">
        <v>29</v>
      </c>
      <c r="AX190" s="12" t="s">
        <v>72</v>
      </c>
      <c r="AY190" s="153" t="s">
        <v>195</v>
      </c>
    </row>
    <row r="191" spans="2:51" s="13" customFormat="1" ht="12">
      <c r="B191" s="159"/>
      <c r="D191" s="152" t="s">
        <v>203</v>
      </c>
      <c r="E191" s="160" t="s">
        <v>1</v>
      </c>
      <c r="F191" s="161" t="s">
        <v>205</v>
      </c>
      <c r="H191" s="162">
        <v>930</v>
      </c>
      <c r="I191" s="163"/>
      <c r="L191" s="159"/>
      <c r="M191" s="164"/>
      <c r="T191" s="165"/>
      <c r="AT191" s="160" t="s">
        <v>203</v>
      </c>
      <c r="AU191" s="160" t="s">
        <v>81</v>
      </c>
      <c r="AV191" s="13" t="s">
        <v>201</v>
      </c>
      <c r="AW191" s="13" t="s">
        <v>29</v>
      </c>
      <c r="AX191" s="13" t="s">
        <v>79</v>
      </c>
      <c r="AY191" s="160" t="s">
        <v>195</v>
      </c>
    </row>
    <row r="192" spans="2:65" s="1" customFormat="1" ht="16.5" customHeight="1">
      <c r="B192" s="136"/>
      <c r="C192" s="137" t="s">
        <v>311</v>
      </c>
      <c r="D192" s="137" t="s">
        <v>197</v>
      </c>
      <c r="E192" s="138" t="s">
        <v>1677</v>
      </c>
      <c r="F192" s="139" t="s">
        <v>1678</v>
      </c>
      <c r="G192" s="140" t="s">
        <v>288</v>
      </c>
      <c r="H192" s="141">
        <v>930</v>
      </c>
      <c r="I192" s="142"/>
      <c r="J192" s="143">
        <f>ROUND(I192*H192,2)</f>
        <v>0</v>
      </c>
      <c r="K192" s="144"/>
      <c r="L192" s="31"/>
      <c r="M192" s="145" t="s">
        <v>1</v>
      </c>
      <c r="N192" s="146" t="s">
        <v>37</v>
      </c>
      <c r="P192" s="147">
        <f>O192*H192</f>
        <v>0</v>
      </c>
      <c r="Q192" s="147">
        <v>0.0066</v>
      </c>
      <c r="R192" s="147">
        <f>Q192*H192</f>
        <v>6.138</v>
      </c>
      <c r="S192" s="147">
        <v>0</v>
      </c>
      <c r="T192" s="148">
        <f>S192*H192</f>
        <v>0</v>
      </c>
      <c r="AR192" s="149" t="s">
        <v>201</v>
      </c>
      <c r="AT192" s="149" t="s">
        <v>197</v>
      </c>
      <c r="AU192" s="149" t="s">
        <v>81</v>
      </c>
      <c r="AY192" s="16" t="s">
        <v>195</v>
      </c>
      <c r="BE192" s="150">
        <f>IF(N192="základní",J192,0)</f>
        <v>0</v>
      </c>
      <c r="BF192" s="150">
        <f>IF(N192="snížená",J192,0)</f>
        <v>0</v>
      </c>
      <c r="BG192" s="150">
        <f>IF(N192="zákl. přenesená",J192,0)</f>
        <v>0</v>
      </c>
      <c r="BH192" s="150">
        <f>IF(N192="sníž. přenesená",J192,0)</f>
        <v>0</v>
      </c>
      <c r="BI192" s="150">
        <f>IF(N192="nulová",J192,0)</f>
        <v>0</v>
      </c>
      <c r="BJ192" s="16" t="s">
        <v>79</v>
      </c>
      <c r="BK192" s="150">
        <f>ROUND(I192*H192,2)</f>
        <v>0</v>
      </c>
      <c r="BL192" s="16" t="s">
        <v>201</v>
      </c>
      <c r="BM192" s="149" t="s">
        <v>1679</v>
      </c>
    </row>
    <row r="193" spans="2:51" s="12" customFormat="1" ht="12">
      <c r="B193" s="151"/>
      <c r="D193" s="152" t="s">
        <v>203</v>
      </c>
      <c r="E193" s="153" t="s">
        <v>1</v>
      </c>
      <c r="F193" s="154" t="s">
        <v>1628</v>
      </c>
      <c r="H193" s="155">
        <v>930</v>
      </c>
      <c r="I193" s="156"/>
      <c r="L193" s="151"/>
      <c r="M193" s="157"/>
      <c r="T193" s="158"/>
      <c r="AT193" s="153" t="s">
        <v>203</v>
      </c>
      <c r="AU193" s="153" t="s">
        <v>81</v>
      </c>
      <c r="AV193" s="12" t="s">
        <v>81</v>
      </c>
      <c r="AW193" s="12" t="s">
        <v>29</v>
      </c>
      <c r="AX193" s="12" t="s">
        <v>72</v>
      </c>
      <c r="AY193" s="153" t="s">
        <v>195</v>
      </c>
    </row>
    <row r="194" spans="2:51" s="13" customFormat="1" ht="12">
      <c r="B194" s="159"/>
      <c r="D194" s="152" t="s">
        <v>203</v>
      </c>
      <c r="E194" s="160" t="s">
        <v>1</v>
      </c>
      <c r="F194" s="161" t="s">
        <v>205</v>
      </c>
      <c r="H194" s="162">
        <v>930</v>
      </c>
      <c r="I194" s="163"/>
      <c r="L194" s="159"/>
      <c r="M194" s="164"/>
      <c r="T194" s="165"/>
      <c r="AT194" s="160" t="s">
        <v>203</v>
      </c>
      <c r="AU194" s="160" t="s">
        <v>81</v>
      </c>
      <c r="AV194" s="13" t="s">
        <v>201</v>
      </c>
      <c r="AW194" s="13" t="s">
        <v>29</v>
      </c>
      <c r="AX194" s="13" t="s">
        <v>79</v>
      </c>
      <c r="AY194" s="160" t="s">
        <v>195</v>
      </c>
    </row>
    <row r="195" spans="2:65" s="1" customFormat="1" ht="24.2" customHeight="1">
      <c r="B195" s="136"/>
      <c r="C195" s="137" t="s">
        <v>7</v>
      </c>
      <c r="D195" s="137" t="s">
        <v>197</v>
      </c>
      <c r="E195" s="138" t="s">
        <v>1680</v>
      </c>
      <c r="F195" s="139" t="s">
        <v>1681</v>
      </c>
      <c r="G195" s="140" t="s">
        <v>288</v>
      </c>
      <c r="H195" s="141">
        <v>20</v>
      </c>
      <c r="I195" s="142"/>
      <c r="J195" s="143">
        <f>ROUND(I195*H195,2)</f>
        <v>0</v>
      </c>
      <c r="K195" s="144"/>
      <c r="L195" s="31"/>
      <c r="M195" s="145" t="s">
        <v>1</v>
      </c>
      <c r="N195" s="146" t="s">
        <v>37</v>
      </c>
      <c r="P195" s="147">
        <f>O195*H195</f>
        <v>0</v>
      </c>
      <c r="Q195" s="147">
        <v>0.08922</v>
      </c>
      <c r="R195" s="147">
        <f>Q195*H195</f>
        <v>1.7843999999999998</v>
      </c>
      <c r="S195" s="147">
        <v>0</v>
      </c>
      <c r="T195" s="148">
        <f>S195*H195</f>
        <v>0</v>
      </c>
      <c r="AR195" s="149" t="s">
        <v>201</v>
      </c>
      <c r="AT195" s="149" t="s">
        <v>197</v>
      </c>
      <c r="AU195" s="149" t="s">
        <v>81</v>
      </c>
      <c r="AY195" s="16" t="s">
        <v>195</v>
      </c>
      <c r="BE195" s="150">
        <f>IF(N195="základní",J195,0)</f>
        <v>0</v>
      </c>
      <c r="BF195" s="150">
        <f>IF(N195="snížená",J195,0)</f>
        <v>0</v>
      </c>
      <c r="BG195" s="150">
        <f>IF(N195="zákl. přenesená",J195,0)</f>
        <v>0</v>
      </c>
      <c r="BH195" s="150">
        <f>IF(N195="sníž. přenesená",J195,0)</f>
        <v>0</v>
      </c>
      <c r="BI195" s="150">
        <f>IF(N195="nulová",J195,0)</f>
        <v>0</v>
      </c>
      <c r="BJ195" s="16" t="s">
        <v>79</v>
      </c>
      <c r="BK195" s="150">
        <f>ROUND(I195*H195,2)</f>
        <v>0</v>
      </c>
      <c r="BL195" s="16" t="s">
        <v>201</v>
      </c>
      <c r="BM195" s="149" t="s">
        <v>1682</v>
      </c>
    </row>
    <row r="196" spans="2:51" s="12" customFormat="1" ht="12">
      <c r="B196" s="151"/>
      <c r="D196" s="152" t="s">
        <v>203</v>
      </c>
      <c r="E196" s="153" t="s">
        <v>1</v>
      </c>
      <c r="F196" s="154" t="s">
        <v>1626</v>
      </c>
      <c r="H196" s="155">
        <v>20</v>
      </c>
      <c r="I196" s="156"/>
      <c r="L196" s="151"/>
      <c r="M196" s="157"/>
      <c r="T196" s="158"/>
      <c r="AT196" s="153" t="s">
        <v>203</v>
      </c>
      <c r="AU196" s="153" t="s">
        <v>81</v>
      </c>
      <c r="AV196" s="12" t="s">
        <v>81</v>
      </c>
      <c r="AW196" s="12" t="s">
        <v>29</v>
      </c>
      <c r="AX196" s="12" t="s">
        <v>72</v>
      </c>
      <c r="AY196" s="153" t="s">
        <v>195</v>
      </c>
    </row>
    <row r="197" spans="2:51" s="13" customFormat="1" ht="12">
      <c r="B197" s="159"/>
      <c r="D197" s="152" t="s">
        <v>203</v>
      </c>
      <c r="E197" s="160" t="s">
        <v>1</v>
      </c>
      <c r="F197" s="161" t="s">
        <v>205</v>
      </c>
      <c r="H197" s="162">
        <v>20</v>
      </c>
      <c r="I197" s="163"/>
      <c r="L197" s="159"/>
      <c r="M197" s="164"/>
      <c r="T197" s="165"/>
      <c r="AT197" s="160" t="s">
        <v>203</v>
      </c>
      <c r="AU197" s="160" t="s">
        <v>81</v>
      </c>
      <c r="AV197" s="13" t="s">
        <v>201</v>
      </c>
      <c r="AW197" s="13" t="s">
        <v>29</v>
      </c>
      <c r="AX197" s="13" t="s">
        <v>79</v>
      </c>
      <c r="AY197" s="160" t="s">
        <v>195</v>
      </c>
    </row>
    <row r="198" spans="2:65" s="1" customFormat="1" ht="16.5" customHeight="1">
      <c r="B198" s="136"/>
      <c r="C198" s="172" t="s">
        <v>320</v>
      </c>
      <c r="D198" s="172" t="s">
        <v>229</v>
      </c>
      <c r="E198" s="173" t="s">
        <v>1683</v>
      </c>
      <c r="F198" s="174" t="s">
        <v>1684</v>
      </c>
      <c r="G198" s="175" t="s">
        <v>288</v>
      </c>
      <c r="H198" s="176">
        <v>20</v>
      </c>
      <c r="I198" s="177"/>
      <c r="J198" s="178">
        <f>ROUND(I198*H198,2)</f>
        <v>0</v>
      </c>
      <c r="K198" s="179"/>
      <c r="L198" s="180"/>
      <c r="M198" s="181" t="s">
        <v>1</v>
      </c>
      <c r="N198" s="182" t="s">
        <v>37</v>
      </c>
      <c r="P198" s="147">
        <f>O198*H198</f>
        <v>0</v>
      </c>
      <c r="Q198" s="147">
        <v>0.113</v>
      </c>
      <c r="R198" s="147">
        <f>Q198*H198</f>
        <v>2.2600000000000002</v>
      </c>
      <c r="S198" s="147">
        <v>0</v>
      </c>
      <c r="T198" s="148">
        <f>S198*H198</f>
        <v>0</v>
      </c>
      <c r="AR198" s="149" t="s">
        <v>233</v>
      </c>
      <c r="AT198" s="149" t="s">
        <v>229</v>
      </c>
      <c r="AU198" s="149" t="s">
        <v>81</v>
      </c>
      <c r="AY198" s="16" t="s">
        <v>195</v>
      </c>
      <c r="BE198" s="150">
        <f>IF(N198="základní",J198,0)</f>
        <v>0</v>
      </c>
      <c r="BF198" s="150">
        <f>IF(N198="snížená",J198,0)</f>
        <v>0</v>
      </c>
      <c r="BG198" s="150">
        <f>IF(N198="zákl. přenesená",J198,0)</f>
        <v>0</v>
      </c>
      <c r="BH198" s="150">
        <f>IF(N198="sníž. přenesená",J198,0)</f>
        <v>0</v>
      </c>
      <c r="BI198" s="150">
        <f>IF(N198="nulová",J198,0)</f>
        <v>0</v>
      </c>
      <c r="BJ198" s="16" t="s">
        <v>79</v>
      </c>
      <c r="BK198" s="150">
        <f>ROUND(I198*H198,2)</f>
        <v>0</v>
      </c>
      <c r="BL198" s="16" t="s">
        <v>201</v>
      </c>
      <c r="BM198" s="149" t="s">
        <v>1685</v>
      </c>
    </row>
    <row r="199" spans="2:63" s="11" customFormat="1" ht="22.9" customHeight="1">
      <c r="B199" s="124"/>
      <c r="D199" s="125" t="s">
        <v>71</v>
      </c>
      <c r="E199" s="134" t="s">
        <v>252</v>
      </c>
      <c r="F199" s="134" t="s">
        <v>503</v>
      </c>
      <c r="I199" s="127"/>
      <c r="J199" s="135">
        <f>BK199</f>
        <v>0</v>
      </c>
      <c r="L199" s="124"/>
      <c r="M199" s="129"/>
      <c r="P199" s="130">
        <f>SUM(P200:P218)</f>
        <v>0</v>
      </c>
      <c r="R199" s="130">
        <f>SUM(R200:R218)</f>
        <v>13.928120000000002</v>
      </c>
      <c r="T199" s="131">
        <f>SUM(T200:T218)</f>
        <v>0</v>
      </c>
      <c r="AR199" s="125" t="s">
        <v>79</v>
      </c>
      <c r="AT199" s="132" t="s">
        <v>71</v>
      </c>
      <c r="AU199" s="132" t="s">
        <v>79</v>
      </c>
      <c r="AY199" s="125" t="s">
        <v>195</v>
      </c>
      <c r="BK199" s="133">
        <f>SUM(BK200:BK218)</f>
        <v>0</v>
      </c>
    </row>
    <row r="200" spans="2:65" s="1" customFormat="1" ht="24.2" customHeight="1">
      <c r="B200" s="136"/>
      <c r="C200" s="137" t="s">
        <v>325</v>
      </c>
      <c r="D200" s="137" t="s">
        <v>197</v>
      </c>
      <c r="E200" s="138" t="s">
        <v>1686</v>
      </c>
      <c r="F200" s="139" t="s">
        <v>1687</v>
      </c>
      <c r="G200" s="140" t="s">
        <v>496</v>
      </c>
      <c r="H200" s="141">
        <v>3</v>
      </c>
      <c r="I200" s="142"/>
      <c r="J200" s="143">
        <f>ROUND(I200*H200,2)</f>
        <v>0</v>
      </c>
      <c r="K200" s="144"/>
      <c r="L200" s="31"/>
      <c r="M200" s="145" t="s">
        <v>1</v>
      </c>
      <c r="N200" s="146" t="s">
        <v>37</v>
      </c>
      <c r="P200" s="147">
        <f>O200*H200</f>
        <v>0</v>
      </c>
      <c r="Q200" s="147">
        <v>0.0007</v>
      </c>
      <c r="R200" s="147">
        <f>Q200*H200</f>
        <v>0.0021</v>
      </c>
      <c r="S200" s="147">
        <v>0</v>
      </c>
      <c r="T200" s="148">
        <f>S200*H200</f>
        <v>0</v>
      </c>
      <c r="AR200" s="149" t="s">
        <v>201</v>
      </c>
      <c r="AT200" s="149" t="s">
        <v>197</v>
      </c>
      <c r="AU200" s="149" t="s">
        <v>81</v>
      </c>
      <c r="AY200" s="16" t="s">
        <v>195</v>
      </c>
      <c r="BE200" s="150">
        <f>IF(N200="základní",J200,0)</f>
        <v>0</v>
      </c>
      <c r="BF200" s="150">
        <f>IF(N200="snížená",J200,0)</f>
        <v>0</v>
      </c>
      <c r="BG200" s="150">
        <f>IF(N200="zákl. přenesená",J200,0)</f>
        <v>0</v>
      </c>
      <c r="BH200" s="150">
        <f>IF(N200="sníž. přenesená",J200,0)</f>
        <v>0</v>
      </c>
      <c r="BI200" s="150">
        <f>IF(N200="nulová",J200,0)</f>
        <v>0</v>
      </c>
      <c r="BJ200" s="16" t="s">
        <v>79</v>
      </c>
      <c r="BK200" s="150">
        <f>ROUND(I200*H200,2)</f>
        <v>0</v>
      </c>
      <c r="BL200" s="16" t="s">
        <v>201</v>
      </c>
      <c r="BM200" s="149" t="s">
        <v>1688</v>
      </c>
    </row>
    <row r="201" spans="2:51" s="12" customFormat="1" ht="12">
      <c r="B201" s="151"/>
      <c r="D201" s="152" t="s">
        <v>203</v>
      </c>
      <c r="E201" s="153" t="s">
        <v>1</v>
      </c>
      <c r="F201" s="154" t="s">
        <v>1689</v>
      </c>
      <c r="H201" s="155">
        <v>3</v>
      </c>
      <c r="I201" s="156"/>
      <c r="L201" s="151"/>
      <c r="M201" s="157"/>
      <c r="T201" s="158"/>
      <c r="AT201" s="153" t="s">
        <v>203</v>
      </c>
      <c r="AU201" s="153" t="s">
        <v>81</v>
      </c>
      <c r="AV201" s="12" t="s">
        <v>81</v>
      </c>
      <c r="AW201" s="12" t="s">
        <v>29</v>
      </c>
      <c r="AX201" s="12" t="s">
        <v>72</v>
      </c>
      <c r="AY201" s="153" t="s">
        <v>195</v>
      </c>
    </row>
    <row r="202" spans="2:51" s="13" customFormat="1" ht="12">
      <c r="B202" s="159"/>
      <c r="D202" s="152" t="s">
        <v>203</v>
      </c>
      <c r="E202" s="160" t="s">
        <v>1</v>
      </c>
      <c r="F202" s="161" t="s">
        <v>205</v>
      </c>
      <c r="H202" s="162">
        <v>3</v>
      </c>
      <c r="I202" s="163"/>
      <c r="L202" s="159"/>
      <c r="M202" s="164"/>
      <c r="T202" s="165"/>
      <c r="AT202" s="160" t="s">
        <v>203</v>
      </c>
      <c r="AU202" s="160" t="s">
        <v>81</v>
      </c>
      <c r="AV202" s="13" t="s">
        <v>201</v>
      </c>
      <c r="AW202" s="13" t="s">
        <v>29</v>
      </c>
      <c r="AX202" s="13" t="s">
        <v>79</v>
      </c>
      <c r="AY202" s="160" t="s">
        <v>195</v>
      </c>
    </row>
    <row r="203" spans="2:65" s="1" customFormat="1" ht="24.2" customHeight="1">
      <c r="B203" s="136"/>
      <c r="C203" s="172" t="s">
        <v>330</v>
      </c>
      <c r="D203" s="172" t="s">
        <v>229</v>
      </c>
      <c r="E203" s="173" t="s">
        <v>1690</v>
      </c>
      <c r="F203" s="174" t="s">
        <v>1691</v>
      </c>
      <c r="G203" s="175" t="s">
        <v>496</v>
      </c>
      <c r="H203" s="176">
        <v>1</v>
      </c>
      <c r="I203" s="177"/>
      <c r="J203" s="178">
        <f>ROUND(I203*H203,2)</f>
        <v>0</v>
      </c>
      <c r="K203" s="179"/>
      <c r="L203" s="180"/>
      <c r="M203" s="181" t="s">
        <v>1</v>
      </c>
      <c r="N203" s="182" t="s">
        <v>37</v>
      </c>
      <c r="P203" s="147">
        <f>O203*H203</f>
        <v>0</v>
      </c>
      <c r="Q203" s="147">
        <v>0.004</v>
      </c>
      <c r="R203" s="147">
        <f>Q203*H203</f>
        <v>0.004</v>
      </c>
      <c r="S203" s="147">
        <v>0</v>
      </c>
      <c r="T203" s="148">
        <f>S203*H203</f>
        <v>0</v>
      </c>
      <c r="AR203" s="149" t="s">
        <v>233</v>
      </c>
      <c r="AT203" s="149" t="s">
        <v>229</v>
      </c>
      <c r="AU203" s="149" t="s">
        <v>81</v>
      </c>
      <c r="AY203" s="16" t="s">
        <v>195</v>
      </c>
      <c r="BE203" s="150">
        <f>IF(N203="základní",J203,0)</f>
        <v>0</v>
      </c>
      <c r="BF203" s="150">
        <f>IF(N203="snížená",J203,0)</f>
        <v>0</v>
      </c>
      <c r="BG203" s="150">
        <f>IF(N203="zákl. přenesená",J203,0)</f>
        <v>0</v>
      </c>
      <c r="BH203" s="150">
        <f>IF(N203="sníž. přenesená",J203,0)</f>
        <v>0</v>
      </c>
      <c r="BI203" s="150">
        <f>IF(N203="nulová",J203,0)</f>
        <v>0</v>
      </c>
      <c r="BJ203" s="16" t="s">
        <v>79</v>
      </c>
      <c r="BK203" s="150">
        <f>ROUND(I203*H203,2)</f>
        <v>0</v>
      </c>
      <c r="BL203" s="16" t="s">
        <v>201</v>
      </c>
      <c r="BM203" s="149" t="s">
        <v>1692</v>
      </c>
    </row>
    <row r="204" spans="2:51" s="12" customFormat="1" ht="12">
      <c r="B204" s="151"/>
      <c r="D204" s="152" t="s">
        <v>203</v>
      </c>
      <c r="E204" s="153" t="s">
        <v>1</v>
      </c>
      <c r="F204" s="154" t="s">
        <v>1693</v>
      </c>
      <c r="H204" s="155">
        <v>1</v>
      </c>
      <c r="I204" s="156"/>
      <c r="L204" s="151"/>
      <c r="M204" s="157"/>
      <c r="T204" s="158"/>
      <c r="AT204" s="153" t="s">
        <v>203</v>
      </c>
      <c r="AU204" s="153" t="s">
        <v>81</v>
      </c>
      <c r="AV204" s="12" t="s">
        <v>81</v>
      </c>
      <c r="AW204" s="12" t="s">
        <v>29</v>
      </c>
      <c r="AX204" s="12" t="s">
        <v>72</v>
      </c>
      <c r="AY204" s="153" t="s">
        <v>195</v>
      </c>
    </row>
    <row r="205" spans="2:51" s="13" customFormat="1" ht="12">
      <c r="B205" s="159"/>
      <c r="D205" s="152" t="s">
        <v>203</v>
      </c>
      <c r="E205" s="160" t="s">
        <v>1</v>
      </c>
      <c r="F205" s="161" t="s">
        <v>205</v>
      </c>
      <c r="H205" s="162">
        <v>1</v>
      </c>
      <c r="I205" s="163"/>
      <c r="L205" s="159"/>
      <c r="M205" s="164"/>
      <c r="T205" s="165"/>
      <c r="AT205" s="160" t="s">
        <v>203</v>
      </c>
      <c r="AU205" s="160" t="s">
        <v>81</v>
      </c>
      <c r="AV205" s="13" t="s">
        <v>201</v>
      </c>
      <c r="AW205" s="13" t="s">
        <v>29</v>
      </c>
      <c r="AX205" s="13" t="s">
        <v>79</v>
      </c>
      <c r="AY205" s="160" t="s">
        <v>195</v>
      </c>
    </row>
    <row r="206" spans="2:65" s="1" customFormat="1" ht="16.5" customHeight="1">
      <c r="B206" s="136"/>
      <c r="C206" s="172" t="s">
        <v>335</v>
      </c>
      <c r="D206" s="172" t="s">
        <v>229</v>
      </c>
      <c r="E206" s="173" t="s">
        <v>1694</v>
      </c>
      <c r="F206" s="174" t="s">
        <v>1695</v>
      </c>
      <c r="G206" s="175" t="s">
        <v>496</v>
      </c>
      <c r="H206" s="176">
        <v>1</v>
      </c>
      <c r="I206" s="177"/>
      <c r="J206" s="178">
        <f>ROUND(I206*H206,2)</f>
        <v>0</v>
      </c>
      <c r="K206" s="179"/>
      <c r="L206" s="180"/>
      <c r="M206" s="181" t="s">
        <v>1</v>
      </c>
      <c r="N206" s="182" t="s">
        <v>37</v>
      </c>
      <c r="P206" s="147">
        <f>O206*H206</f>
        <v>0</v>
      </c>
      <c r="Q206" s="147">
        <v>0.0017</v>
      </c>
      <c r="R206" s="147">
        <f>Q206*H206</f>
        <v>0.0017</v>
      </c>
      <c r="S206" s="147">
        <v>0</v>
      </c>
      <c r="T206" s="148">
        <f>S206*H206</f>
        <v>0</v>
      </c>
      <c r="AR206" s="149" t="s">
        <v>233</v>
      </c>
      <c r="AT206" s="149" t="s">
        <v>229</v>
      </c>
      <c r="AU206" s="149" t="s">
        <v>81</v>
      </c>
      <c r="AY206" s="16" t="s">
        <v>195</v>
      </c>
      <c r="BE206" s="150">
        <f>IF(N206="základní",J206,0)</f>
        <v>0</v>
      </c>
      <c r="BF206" s="150">
        <f>IF(N206="snížená",J206,0)</f>
        <v>0</v>
      </c>
      <c r="BG206" s="150">
        <f>IF(N206="zákl. přenesená",J206,0)</f>
        <v>0</v>
      </c>
      <c r="BH206" s="150">
        <f>IF(N206="sníž. přenesená",J206,0)</f>
        <v>0</v>
      </c>
      <c r="BI206" s="150">
        <f>IF(N206="nulová",J206,0)</f>
        <v>0</v>
      </c>
      <c r="BJ206" s="16" t="s">
        <v>79</v>
      </c>
      <c r="BK206" s="150">
        <f>ROUND(I206*H206,2)</f>
        <v>0</v>
      </c>
      <c r="BL206" s="16" t="s">
        <v>201</v>
      </c>
      <c r="BM206" s="149" t="s">
        <v>1696</v>
      </c>
    </row>
    <row r="207" spans="2:65" s="1" customFormat="1" ht="24.2" customHeight="1">
      <c r="B207" s="136"/>
      <c r="C207" s="172" t="s">
        <v>342</v>
      </c>
      <c r="D207" s="172" t="s">
        <v>229</v>
      </c>
      <c r="E207" s="173" t="s">
        <v>1697</v>
      </c>
      <c r="F207" s="174" t="s">
        <v>1698</v>
      </c>
      <c r="G207" s="175" t="s">
        <v>496</v>
      </c>
      <c r="H207" s="176">
        <v>1</v>
      </c>
      <c r="I207" s="177"/>
      <c r="J207" s="178">
        <f>ROUND(I207*H207,2)</f>
        <v>0</v>
      </c>
      <c r="K207" s="179"/>
      <c r="L207" s="180"/>
      <c r="M207" s="181" t="s">
        <v>1</v>
      </c>
      <c r="N207" s="182" t="s">
        <v>37</v>
      </c>
      <c r="P207" s="147">
        <f>O207*H207</f>
        <v>0</v>
      </c>
      <c r="Q207" s="147">
        <v>0.0013</v>
      </c>
      <c r="R207" s="147">
        <f>Q207*H207</f>
        <v>0.0013</v>
      </c>
      <c r="S207" s="147">
        <v>0</v>
      </c>
      <c r="T207" s="148">
        <f>S207*H207</f>
        <v>0</v>
      </c>
      <c r="AR207" s="149" t="s">
        <v>233</v>
      </c>
      <c r="AT207" s="149" t="s">
        <v>229</v>
      </c>
      <c r="AU207" s="149" t="s">
        <v>81</v>
      </c>
      <c r="AY207" s="16" t="s">
        <v>195</v>
      </c>
      <c r="BE207" s="150">
        <f>IF(N207="základní",J207,0)</f>
        <v>0</v>
      </c>
      <c r="BF207" s="150">
        <f>IF(N207="snížená",J207,0)</f>
        <v>0</v>
      </c>
      <c r="BG207" s="150">
        <f>IF(N207="zákl. přenesená",J207,0)</f>
        <v>0</v>
      </c>
      <c r="BH207" s="150">
        <f>IF(N207="sníž. přenesená",J207,0)</f>
        <v>0</v>
      </c>
      <c r="BI207" s="150">
        <f>IF(N207="nulová",J207,0)</f>
        <v>0</v>
      </c>
      <c r="BJ207" s="16" t="s">
        <v>79</v>
      </c>
      <c r="BK207" s="150">
        <f>ROUND(I207*H207,2)</f>
        <v>0</v>
      </c>
      <c r="BL207" s="16" t="s">
        <v>201</v>
      </c>
      <c r="BM207" s="149" t="s">
        <v>1699</v>
      </c>
    </row>
    <row r="208" spans="2:51" s="12" customFormat="1" ht="12">
      <c r="B208" s="151"/>
      <c r="D208" s="152" t="s">
        <v>203</v>
      </c>
      <c r="E208" s="153" t="s">
        <v>1</v>
      </c>
      <c r="F208" s="154" t="s">
        <v>1700</v>
      </c>
      <c r="H208" s="155">
        <v>1</v>
      </c>
      <c r="I208" s="156"/>
      <c r="L208" s="151"/>
      <c r="M208" s="157"/>
      <c r="T208" s="158"/>
      <c r="AT208" s="153" t="s">
        <v>203</v>
      </c>
      <c r="AU208" s="153" t="s">
        <v>81</v>
      </c>
      <c r="AV208" s="12" t="s">
        <v>81</v>
      </c>
      <c r="AW208" s="12" t="s">
        <v>29</v>
      </c>
      <c r="AX208" s="12" t="s">
        <v>72</v>
      </c>
      <c r="AY208" s="153" t="s">
        <v>195</v>
      </c>
    </row>
    <row r="209" spans="2:51" s="13" customFormat="1" ht="12">
      <c r="B209" s="159"/>
      <c r="D209" s="152" t="s">
        <v>203</v>
      </c>
      <c r="E209" s="160" t="s">
        <v>1</v>
      </c>
      <c r="F209" s="161" t="s">
        <v>205</v>
      </c>
      <c r="H209" s="162">
        <v>1</v>
      </c>
      <c r="I209" s="163"/>
      <c r="L209" s="159"/>
      <c r="M209" s="164"/>
      <c r="T209" s="165"/>
      <c r="AT209" s="160" t="s">
        <v>203</v>
      </c>
      <c r="AU209" s="160" t="s">
        <v>81</v>
      </c>
      <c r="AV209" s="13" t="s">
        <v>201</v>
      </c>
      <c r="AW209" s="13" t="s">
        <v>29</v>
      </c>
      <c r="AX209" s="13" t="s">
        <v>79</v>
      </c>
      <c r="AY209" s="160" t="s">
        <v>195</v>
      </c>
    </row>
    <row r="210" spans="2:65" s="1" customFormat="1" ht="24.2" customHeight="1">
      <c r="B210" s="136"/>
      <c r="C210" s="137" t="s">
        <v>348</v>
      </c>
      <c r="D210" s="137" t="s">
        <v>197</v>
      </c>
      <c r="E210" s="138" t="s">
        <v>1701</v>
      </c>
      <c r="F210" s="139" t="s">
        <v>1702</v>
      </c>
      <c r="G210" s="140" t="s">
        <v>496</v>
      </c>
      <c r="H210" s="141">
        <v>2</v>
      </c>
      <c r="I210" s="142"/>
      <c r="J210" s="143">
        <f>ROUND(I210*H210,2)</f>
        <v>0</v>
      </c>
      <c r="K210" s="144"/>
      <c r="L210" s="31"/>
      <c r="M210" s="145" t="s">
        <v>1</v>
      </c>
      <c r="N210" s="146" t="s">
        <v>37</v>
      </c>
      <c r="P210" s="147">
        <f>O210*H210</f>
        <v>0</v>
      </c>
      <c r="Q210" s="147">
        <v>0.10941</v>
      </c>
      <c r="R210" s="147">
        <f>Q210*H210</f>
        <v>0.21882</v>
      </c>
      <c r="S210" s="147">
        <v>0</v>
      </c>
      <c r="T210" s="148">
        <f>S210*H210</f>
        <v>0</v>
      </c>
      <c r="AR210" s="149" t="s">
        <v>201</v>
      </c>
      <c r="AT210" s="149" t="s">
        <v>197</v>
      </c>
      <c r="AU210" s="149" t="s">
        <v>81</v>
      </c>
      <c r="AY210" s="16" t="s">
        <v>195</v>
      </c>
      <c r="BE210" s="150">
        <f>IF(N210="základní",J210,0)</f>
        <v>0</v>
      </c>
      <c r="BF210" s="150">
        <f>IF(N210="snížená",J210,0)</f>
        <v>0</v>
      </c>
      <c r="BG210" s="150">
        <f>IF(N210="zákl. přenesená",J210,0)</f>
        <v>0</v>
      </c>
      <c r="BH210" s="150">
        <f>IF(N210="sníž. přenesená",J210,0)</f>
        <v>0</v>
      </c>
      <c r="BI210" s="150">
        <f>IF(N210="nulová",J210,0)</f>
        <v>0</v>
      </c>
      <c r="BJ210" s="16" t="s">
        <v>79</v>
      </c>
      <c r="BK210" s="150">
        <f>ROUND(I210*H210,2)</f>
        <v>0</v>
      </c>
      <c r="BL210" s="16" t="s">
        <v>201</v>
      </c>
      <c r="BM210" s="149" t="s">
        <v>1703</v>
      </c>
    </row>
    <row r="211" spans="2:51" s="12" customFormat="1" ht="12">
      <c r="B211" s="151"/>
      <c r="D211" s="152" t="s">
        <v>203</v>
      </c>
      <c r="E211" s="153" t="s">
        <v>1</v>
      </c>
      <c r="F211" s="154" t="s">
        <v>81</v>
      </c>
      <c r="H211" s="155">
        <v>2</v>
      </c>
      <c r="I211" s="156"/>
      <c r="L211" s="151"/>
      <c r="M211" s="157"/>
      <c r="T211" s="158"/>
      <c r="AT211" s="153" t="s">
        <v>203</v>
      </c>
      <c r="AU211" s="153" t="s">
        <v>81</v>
      </c>
      <c r="AV211" s="12" t="s">
        <v>81</v>
      </c>
      <c r="AW211" s="12" t="s">
        <v>29</v>
      </c>
      <c r="AX211" s="12" t="s">
        <v>72</v>
      </c>
      <c r="AY211" s="153" t="s">
        <v>195</v>
      </c>
    </row>
    <row r="212" spans="2:51" s="13" customFormat="1" ht="12">
      <c r="B212" s="159"/>
      <c r="D212" s="152" t="s">
        <v>203</v>
      </c>
      <c r="E212" s="160" t="s">
        <v>1</v>
      </c>
      <c r="F212" s="161" t="s">
        <v>205</v>
      </c>
      <c r="H212" s="162">
        <v>2</v>
      </c>
      <c r="I212" s="163"/>
      <c r="L212" s="159"/>
      <c r="M212" s="164"/>
      <c r="T212" s="165"/>
      <c r="AT212" s="160" t="s">
        <v>203</v>
      </c>
      <c r="AU212" s="160" t="s">
        <v>81</v>
      </c>
      <c r="AV212" s="13" t="s">
        <v>201</v>
      </c>
      <c r="AW212" s="13" t="s">
        <v>29</v>
      </c>
      <c r="AX212" s="13" t="s">
        <v>79</v>
      </c>
      <c r="AY212" s="160" t="s">
        <v>195</v>
      </c>
    </row>
    <row r="213" spans="2:65" s="1" customFormat="1" ht="16.5" customHeight="1">
      <c r="B213" s="136"/>
      <c r="C213" s="172" t="s">
        <v>353</v>
      </c>
      <c r="D213" s="172" t="s">
        <v>229</v>
      </c>
      <c r="E213" s="173" t="s">
        <v>1704</v>
      </c>
      <c r="F213" s="174" t="s">
        <v>1705</v>
      </c>
      <c r="G213" s="175" t="s">
        <v>496</v>
      </c>
      <c r="H213" s="176">
        <v>2</v>
      </c>
      <c r="I213" s="177"/>
      <c r="J213" s="178">
        <f>ROUND(I213*H213,2)</f>
        <v>0</v>
      </c>
      <c r="K213" s="179"/>
      <c r="L213" s="180"/>
      <c r="M213" s="181" t="s">
        <v>1</v>
      </c>
      <c r="N213" s="182" t="s">
        <v>37</v>
      </c>
      <c r="P213" s="147">
        <f>O213*H213</f>
        <v>0</v>
      </c>
      <c r="Q213" s="147">
        <v>0.0025</v>
      </c>
      <c r="R213" s="147">
        <f>Q213*H213</f>
        <v>0.005</v>
      </c>
      <c r="S213" s="147">
        <v>0</v>
      </c>
      <c r="T213" s="148">
        <f>S213*H213</f>
        <v>0</v>
      </c>
      <c r="AR213" s="149" t="s">
        <v>233</v>
      </c>
      <c r="AT213" s="149" t="s">
        <v>229</v>
      </c>
      <c r="AU213" s="149" t="s">
        <v>81</v>
      </c>
      <c r="AY213" s="16" t="s">
        <v>195</v>
      </c>
      <c r="BE213" s="150">
        <f>IF(N213="základní",J213,0)</f>
        <v>0</v>
      </c>
      <c r="BF213" s="150">
        <f>IF(N213="snížená",J213,0)</f>
        <v>0</v>
      </c>
      <c r="BG213" s="150">
        <f>IF(N213="zákl. přenesená",J213,0)</f>
        <v>0</v>
      </c>
      <c r="BH213" s="150">
        <f>IF(N213="sníž. přenesená",J213,0)</f>
        <v>0</v>
      </c>
      <c r="BI213" s="150">
        <f>IF(N213="nulová",J213,0)</f>
        <v>0</v>
      </c>
      <c r="BJ213" s="16" t="s">
        <v>79</v>
      </c>
      <c r="BK213" s="150">
        <f>ROUND(I213*H213,2)</f>
        <v>0</v>
      </c>
      <c r="BL213" s="16" t="s">
        <v>201</v>
      </c>
      <c r="BM213" s="149" t="s">
        <v>1706</v>
      </c>
    </row>
    <row r="214" spans="2:65" s="1" customFormat="1" ht="33" customHeight="1">
      <c r="B214" s="136"/>
      <c r="C214" s="137" t="s">
        <v>358</v>
      </c>
      <c r="D214" s="137" t="s">
        <v>197</v>
      </c>
      <c r="E214" s="138" t="s">
        <v>1707</v>
      </c>
      <c r="F214" s="139" t="s">
        <v>1708</v>
      </c>
      <c r="G214" s="140" t="s">
        <v>223</v>
      </c>
      <c r="H214" s="141">
        <v>68</v>
      </c>
      <c r="I214" s="142"/>
      <c r="J214" s="143">
        <f>ROUND(I214*H214,2)</f>
        <v>0</v>
      </c>
      <c r="K214" s="144"/>
      <c r="L214" s="31"/>
      <c r="M214" s="145" t="s">
        <v>1</v>
      </c>
      <c r="N214" s="146" t="s">
        <v>37</v>
      </c>
      <c r="P214" s="147">
        <f>O214*H214</f>
        <v>0</v>
      </c>
      <c r="Q214" s="147">
        <v>0.1554</v>
      </c>
      <c r="R214" s="147">
        <f>Q214*H214</f>
        <v>10.567200000000001</v>
      </c>
      <c r="S214" s="147">
        <v>0</v>
      </c>
      <c r="T214" s="148">
        <f>S214*H214</f>
        <v>0</v>
      </c>
      <c r="AR214" s="149" t="s">
        <v>201</v>
      </c>
      <c r="AT214" s="149" t="s">
        <v>197</v>
      </c>
      <c r="AU214" s="149" t="s">
        <v>81</v>
      </c>
      <c r="AY214" s="16" t="s">
        <v>195</v>
      </c>
      <c r="BE214" s="150">
        <f>IF(N214="základní",J214,0)</f>
        <v>0</v>
      </c>
      <c r="BF214" s="150">
        <f>IF(N214="snížená",J214,0)</f>
        <v>0</v>
      </c>
      <c r="BG214" s="150">
        <f>IF(N214="zákl. přenesená",J214,0)</f>
        <v>0</v>
      </c>
      <c r="BH214" s="150">
        <f>IF(N214="sníž. přenesená",J214,0)</f>
        <v>0</v>
      </c>
      <c r="BI214" s="150">
        <f>IF(N214="nulová",J214,0)</f>
        <v>0</v>
      </c>
      <c r="BJ214" s="16" t="s">
        <v>79</v>
      </c>
      <c r="BK214" s="150">
        <f>ROUND(I214*H214,2)</f>
        <v>0</v>
      </c>
      <c r="BL214" s="16" t="s">
        <v>201</v>
      </c>
      <c r="BM214" s="149" t="s">
        <v>1709</v>
      </c>
    </row>
    <row r="215" spans="2:51" s="14" customFormat="1" ht="12">
      <c r="B215" s="166"/>
      <c r="D215" s="152" t="s">
        <v>203</v>
      </c>
      <c r="E215" s="167" t="s">
        <v>1</v>
      </c>
      <c r="F215" s="168" t="s">
        <v>362</v>
      </c>
      <c r="H215" s="167" t="s">
        <v>1</v>
      </c>
      <c r="I215" s="169"/>
      <c r="L215" s="166"/>
      <c r="M215" s="170"/>
      <c r="T215" s="171"/>
      <c r="AT215" s="167" t="s">
        <v>203</v>
      </c>
      <c r="AU215" s="167" t="s">
        <v>81</v>
      </c>
      <c r="AV215" s="14" t="s">
        <v>79</v>
      </c>
      <c r="AW215" s="14" t="s">
        <v>29</v>
      </c>
      <c r="AX215" s="14" t="s">
        <v>72</v>
      </c>
      <c r="AY215" s="167" t="s">
        <v>195</v>
      </c>
    </row>
    <row r="216" spans="2:51" s="12" customFormat="1" ht="12">
      <c r="B216" s="151"/>
      <c r="D216" s="152" t="s">
        <v>203</v>
      </c>
      <c r="E216" s="153" t="s">
        <v>1</v>
      </c>
      <c r="F216" s="154" t="s">
        <v>1710</v>
      </c>
      <c r="H216" s="155">
        <v>68</v>
      </c>
      <c r="I216" s="156"/>
      <c r="L216" s="151"/>
      <c r="M216" s="157"/>
      <c r="T216" s="158"/>
      <c r="AT216" s="153" t="s">
        <v>203</v>
      </c>
      <c r="AU216" s="153" t="s">
        <v>81</v>
      </c>
      <c r="AV216" s="12" t="s">
        <v>81</v>
      </c>
      <c r="AW216" s="12" t="s">
        <v>29</v>
      </c>
      <c r="AX216" s="12" t="s">
        <v>72</v>
      </c>
      <c r="AY216" s="153" t="s">
        <v>195</v>
      </c>
    </row>
    <row r="217" spans="2:51" s="13" customFormat="1" ht="12">
      <c r="B217" s="159"/>
      <c r="D217" s="152" t="s">
        <v>203</v>
      </c>
      <c r="E217" s="160" t="s">
        <v>1</v>
      </c>
      <c r="F217" s="161" t="s">
        <v>205</v>
      </c>
      <c r="H217" s="162">
        <v>68</v>
      </c>
      <c r="I217" s="163"/>
      <c r="L217" s="159"/>
      <c r="M217" s="164"/>
      <c r="T217" s="165"/>
      <c r="AT217" s="160" t="s">
        <v>203</v>
      </c>
      <c r="AU217" s="160" t="s">
        <v>81</v>
      </c>
      <c r="AV217" s="13" t="s">
        <v>201</v>
      </c>
      <c r="AW217" s="13" t="s">
        <v>29</v>
      </c>
      <c r="AX217" s="13" t="s">
        <v>79</v>
      </c>
      <c r="AY217" s="160" t="s">
        <v>195</v>
      </c>
    </row>
    <row r="218" spans="2:65" s="1" customFormat="1" ht="16.5" customHeight="1">
      <c r="B218" s="136"/>
      <c r="C218" s="172" t="s">
        <v>364</v>
      </c>
      <c r="D218" s="172" t="s">
        <v>229</v>
      </c>
      <c r="E218" s="173" t="s">
        <v>1711</v>
      </c>
      <c r="F218" s="174" t="s">
        <v>1712</v>
      </c>
      <c r="G218" s="175" t="s">
        <v>223</v>
      </c>
      <c r="H218" s="176">
        <v>68</v>
      </c>
      <c r="I218" s="177"/>
      <c r="J218" s="178">
        <f>ROUND(I218*H218,2)</f>
        <v>0</v>
      </c>
      <c r="K218" s="179"/>
      <c r="L218" s="180"/>
      <c r="M218" s="181" t="s">
        <v>1</v>
      </c>
      <c r="N218" s="182" t="s">
        <v>37</v>
      </c>
      <c r="P218" s="147">
        <f>O218*H218</f>
        <v>0</v>
      </c>
      <c r="Q218" s="147">
        <v>0.046</v>
      </c>
      <c r="R218" s="147">
        <f>Q218*H218</f>
        <v>3.128</v>
      </c>
      <c r="S218" s="147">
        <v>0</v>
      </c>
      <c r="T218" s="148">
        <f>S218*H218</f>
        <v>0</v>
      </c>
      <c r="AR218" s="149" t="s">
        <v>233</v>
      </c>
      <c r="AT218" s="149" t="s">
        <v>229</v>
      </c>
      <c r="AU218" s="149" t="s">
        <v>81</v>
      </c>
      <c r="AY218" s="16" t="s">
        <v>195</v>
      </c>
      <c r="BE218" s="150">
        <f>IF(N218="základní",J218,0)</f>
        <v>0</v>
      </c>
      <c r="BF218" s="150">
        <f>IF(N218="snížená",J218,0)</f>
        <v>0</v>
      </c>
      <c r="BG218" s="150">
        <f>IF(N218="zákl. přenesená",J218,0)</f>
        <v>0</v>
      </c>
      <c r="BH218" s="150">
        <f>IF(N218="sníž. přenesená",J218,0)</f>
        <v>0</v>
      </c>
      <c r="BI218" s="150">
        <f>IF(N218="nulová",J218,0)</f>
        <v>0</v>
      </c>
      <c r="BJ218" s="16" t="s">
        <v>79</v>
      </c>
      <c r="BK218" s="150">
        <f>ROUND(I218*H218,2)</f>
        <v>0</v>
      </c>
      <c r="BL218" s="16" t="s">
        <v>201</v>
      </c>
      <c r="BM218" s="149" t="s">
        <v>1713</v>
      </c>
    </row>
    <row r="219" spans="2:63" s="11" customFormat="1" ht="22.9" customHeight="1">
      <c r="B219" s="124"/>
      <c r="D219" s="125" t="s">
        <v>71</v>
      </c>
      <c r="E219" s="134" t="s">
        <v>570</v>
      </c>
      <c r="F219" s="134" t="s">
        <v>571</v>
      </c>
      <c r="I219" s="127"/>
      <c r="J219" s="135">
        <f>BK219</f>
        <v>0</v>
      </c>
      <c r="L219" s="124"/>
      <c r="M219" s="129"/>
      <c r="P219" s="130">
        <f>P220</f>
        <v>0</v>
      </c>
      <c r="R219" s="130">
        <f>R220</f>
        <v>0</v>
      </c>
      <c r="T219" s="131">
        <f>T220</f>
        <v>0</v>
      </c>
      <c r="AR219" s="125" t="s">
        <v>79</v>
      </c>
      <c r="AT219" s="132" t="s">
        <v>71</v>
      </c>
      <c r="AU219" s="132" t="s">
        <v>79</v>
      </c>
      <c r="AY219" s="125" t="s">
        <v>195</v>
      </c>
      <c r="BK219" s="133">
        <f>BK220</f>
        <v>0</v>
      </c>
    </row>
    <row r="220" spans="2:65" s="1" customFormat="1" ht="33" customHeight="1">
      <c r="B220" s="136"/>
      <c r="C220" s="137" t="s">
        <v>368</v>
      </c>
      <c r="D220" s="137" t="s">
        <v>197</v>
      </c>
      <c r="E220" s="138" t="s">
        <v>1714</v>
      </c>
      <c r="F220" s="139" t="s">
        <v>1715</v>
      </c>
      <c r="G220" s="140" t="s">
        <v>232</v>
      </c>
      <c r="H220" s="141">
        <v>41.836</v>
      </c>
      <c r="I220" s="142"/>
      <c r="J220" s="143">
        <f>ROUND(I220*H220,2)</f>
        <v>0</v>
      </c>
      <c r="K220" s="144"/>
      <c r="L220" s="31"/>
      <c r="M220" s="187" t="s">
        <v>1</v>
      </c>
      <c r="N220" s="188" t="s">
        <v>37</v>
      </c>
      <c r="O220" s="189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AR220" s="149" t="s">
        <v>201</v>
      </c>
      <c r="AT220" s="149" t="s">
        <v>197</v>
      </c>
      <c r="AU220" s="149" t="s">
        <v>81</v>
      </c>
      <c r="AY220" s="16" t="s">
        <v>195</v>
      </c>
      <c r="BE220" s="150">
        <f>IF(N220="základní",J220,0)</f>
        <v>0</v>
      </c>
      <c r="BF220" s="150">
        <f>IF(N220="snížená",J220,0)</f>
        <v>0</v>
      </c>
      <c r="BG220" s="150">
        <f>IF(N220="zákl. přenesená",J220,0)</f>
        <v>0</v>
      </c>
      <c r="BH220" s="150">
        <f>IF(N220="sníž. přenesená",J220,0)</f>
        <v>0</v>
      </c>
      <c r="BI220" s="150">
        <f>IF(N220="nulová",J220,0)</f>
        <v>0</v>
      </c>
      <c r="BJ220" s="16" t="s">
        <v>79</v>
      </c>
      <c r="BK220" s="150">
        <f>ROUND(I220*H220,2)</f>
        <v>0</v>
      </c>
      <c r="BL220" s="16" t="s">
        <v>201</v>
      </c>
      <c r="BM220" s="149" t="s">
        <v>1716</v>
      </c>
    </row>
    <row r="221" spans="2:12" s="1" customFormat="1" ht="6.95" customHeight="1">
      <c r="B221" s="43"/>
      <c r="C221" s="44"/>
      <c r="D221" s="44"/>
      <c r="E221" s="44"/>
      <c r="F221" s="44"/>
      <c r="G221" s="44"/>
      <c r="H221" s="44"/>
      <c r="I221" s="44"/>
      <c r="J221" s="44"/>
      <c r="K221" s="44"/>
      <c r="L221" s="31"/>
    </row>
  </sheetData>
  <autoFilter ref="C125:K220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6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111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147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7" t="str">
        <f>'Rekapitulace stavby'!K6</f>
        <v>Kanalizace a ČOV v obci Rpety</v>
      </c>
      <c r="F7" s="238"/>
      <c r="G7" s="238"/>
      <c r="H7" s="238"/>
      <c r="L7" s="19"/>
    </row>
    <row r="8" spans="2:12" ht="12" customHeight="1">
      <c r="B8" s="19"/>
      <c r="D8" s="26" t="s">
        <v>148</v>
      </c>
      <c r="L8" s="19"/>
    </row>
    <row r="9" spans="2:12" s="1" customFormat="1" ht="16.5" customHeight="1">
      <c r="B9" s="31"/>
      <c r="E9" s="237" t="s">
        <v>149</v>
      </c>
      <c r="F9" s="239"/>
      <c r="G9" s="239"/>
      <c r="H9" s="239"/>
      <c r="L9" s="31"/>
    </row>
    <row r="10" spans="2:12" s="1" customFormat="1" ht="12" customHeight="1">
      <c r="B10" s="31"/>
      <c r="D10" s="26" t="s">
        <v>150</v>
      </c>
      <c r="L10" s="31"/>
    </row>
    <row r="11" spans="2:12" s="1" customFormat="1" ht="16.5" customHeight="1">
      <c r="B11" s="31"/>
      <c r="E11" s="233" t="s">
        <v>1717</v>
      </c>
      <c r="F11" s="239"/>
      <c r="G11" s="239"/>
      <c r="H11" s="239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>
        <f>'Rekapitulace stavby'!AN8</f>
        <v>45110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23</v>
      </c>
      <c r="I16" s="26" t="s">
        <v>24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 xml:space="preserve"> </v>
      </c>
      <c r="I17" s="26" t="s">
        <v>25</v>
      </c>
      <c r="J17" s="24" t="str">
        <f>IF('Rekapitulace stavby'!AN11="","",'Rekapitulace stavby'!AN11)</f>
        <v/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26</v>
      </c>
      <c r="I19" s="26" t="s">
        <v>24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40" t="str">
        <f>'Rekapitulace stavby'!E14</f>
        <v>Vyplň údaj</v>
      </c>
      <c r="F20" s="224"/>
      <c r="G20" s="224"/>
      <c r="H20" s="224"/>
      <c r="I20" s="26" t="s">
        <v>25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28</v>
      </c>
      <c r="I22" s="26" t="s">
        <v>24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 xml:space="preserve"> </v>
      </c>
      <c r="I23" s="26" t="s">
        <v>25</v>
      </c>
      <c r="J23" s="24" t="str">
        <f>IF('Rekapitulace stavby'!AN17="","",'Rekapitulace stavby'!AN17)</f>
        <v/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30</v>
      </c>
      <c r="I25" s="26" t="s">
        <v>24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25</v>
      </c>
      <c r="J26" s="24" t="str">
        <f>IF('Rekapitulace stavby'!AN20="","",'Rekapitulace stavby'!AN20)</f>
        <v/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31</v>
      </c>
      <c r="L28" s="31"/>
    </row>
    <row r="29" spans="2:12" s="7" customFormat="1" ht="16.5" customHeight="1">
      <c r="B29" s="93"/>
      <c r="E29" s="228" t="s">
        <v>1</v>
      </c>
      <c r="F29" s="228"/>
      <c r="G29" s="228"/>
      <c r="H29" s="22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32</v>
      </c>
      <c r="J32" s="65">
        <f>ROUND(J125,2)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34</v>
      </c>
      <c r="I34" s="34" t="s">
        <v>33</v>
      </c>
      <c r="J34" s="34" t="s">
        <v>35</v>
      </c>
      <c r="L34" s="31"/>
    </row>
    <row r="35" spans="2:12" s="1" customFormat="1" ht="14.45" customHeight="1">
      <c r="B35" s="31"/>
      <c r="D35" s="54" t="s">
        <v>36</v>
      </c>
      <c r="E35" s="26" t="s">
        <v>37</v>
      </c>
      <c r="F35" s="84">
        <f>ROUND((SUM(BE125:BE162)),2)</f>
        <v>0</v>
      </c>
      <c r="I35" s="95">
        <v>0.21</v>
      </c>
      <c r="J35" s="84">
        <f>ROUND(((SUM(BE125:BE162))*I35),2)</f>
        <v>0</v>
      </c>
      <c r="L35" s="31"/>
    </row>
    <row r="36" spans="2:12" s="1" customFormat="1" ht="14.45" customHeight="1">
      <c r="B36" s="31"/>
      <c r="E36" s="26" t="s">
        <v>38</v>
      </c>
      <c r="F36" s="84">
        <f>ROUND((SUM(BF125:BF162)),2)</f>
        <v>0</v>
      </c>
      <c r="I36" s="95">
        <v>0.15</v>
      </c>
      <c r="J36" s="84">
        <f>ROUND(((SUM(BF125:BF162))*I36),2)</f>
        <v>0</v>
      </c>
      <c r="L36" s="31"/>
    </row>
    <row r="37" spans="2:12" s="1" customFormat="1" ht="14.45" customHeight="1" hidden="1">
      <c r="B37" s="31"/>
      <c r="E37" s="26" t="s">
        <v>39</v>
      </c>
      <c r="F37" s="84">
        <f>ROUND((SUM(BG125:BG162)),2)</f>
        <v>0</v>
      </c>
      <c r="I37" s="95">
        <v>0.21</v>
      </c>
      <c r="J37" s="84">
        <f>0</f>
        <v>0</v>
      </c>
      <c r="L37" s="31"/>
    </row>
    <row r="38" spans="2:12" s="1" customFormat="1" ht="14.45" customHeight="1" hidden="1">
      <c r="B38" s="31"/>
      <c r="E38" s="26" t="s">
        <v>40</v>
      </c>
      <c r="F38" s="84">
        <f>ROUND((SUM(BH125:BH162)),2)</f>
        <v>0</v>
      </c>
      <c r="I38" s="95">
        <v>0.15</v>
      </c>
      <c r="J38" s="84">
        <f>0</f>
        <v>0</v>
      </c>
      <c r="L38" s="31"/>
    </row>
    <row r="39" spans="2:12" s="1" customFormat="1" ht="14.45" customHeight="1" hidden="1">
      <c r="B39" s="31"/>
      <c r="E39" s="26" t="s">
        <v>41</v>
      </c>
      <c r="F39" s="84">
        <f>ROUND((SUM(BI125:BI162)),2)</f>
        <v>0</v>
      </c>
      <c r="I39" s="95">
        <v>0</v>
      </c>
      <c r="J39" s="84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42</v>
      </c>
      <c r="E41" s="56"/>
      <c r="F41" s="56"/>
      <c r="G41" s="98" t="s">
        <v>43</v>
      </c>
      <c r="H41" s="99" t="s">
        <v>44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47</v>
      </c>
      <c r="E61" s="33"/>
      <c r="F61" s="102" t="s">
        <v>48</v>
      </c>
      <c r="G61" s="42" t="s">
        <v>47</v>
      </c>
      <c r="H61" s="33"/>
      <c r="I61" s="33"/>
      <c r="J61" s="103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47</v>
      </c>
      <c r="E76" s="33"/>
      <c r="F76" s="102" t="s">
        <v>48</v>
      </c>
      <c r="G76" s="42" t="s">
        <v>47</v>
      </c>
      <c r="H76" s="33"/>
      <c r="I76" s="33"/>
      <c r="J76" s="103" t="s">
        <v>48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154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7" t="str">
        <f>E7</f>
        <v>Kanalizace a ČOV v obci Rpety</v>
      </c>
      <c r="F85" s="238"/>
      <c r="G85" s="238"/>
      <c r="H85" s="238"/>
      <c r="L85" s="31"/>
    </row>
    <row r="86" spans="2:12" ht="12" customHeight="1">
      <c r="B86" s="19"/>
      <c r="C86" s="26" t="s">
        <v>148</v>
      </c>
      <c r="L86" s="19"/>
    </row>
    <row r="87" spans="2:12" s="1" customFormat="1" ht="16.5" customHeight="1">
      <c r="B87" s="31"/>
      <c r="E87" s="237" t="s">
        <v>149</v>
      </c>
      <c r="F87" s="239"/>
      <c r="G87" s="239"/>
      <c r="H87" s="239"/>
      <c r="L87" s="31"/>
    </row>
    <row r="88" spans="2:12" s="1" customFormat="1" ht="12" customHeight="1">
      <c r="B88" s="31"/>
      <c r="C88" s="26" t="s">
        <v>150</v>
      </c>
      <c r="L88" s="31"/>
    </row>
    <row r="89" spans="2:12" s="1" customFormat="1" ht="16.5" customHeight="1">
      <c r="B89" s="31"/>
      <c r="E89" s="233" t="str">
        <f>E11</f>
        <v>01.6 - SO 01.6 Oplocení</v>
      </c>
      <c r="F89" s="239"/>
      <c r="G89" s="239"/>
      <c r="H89" s="239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 xml:space="preserve"> </v>
      </c>
      <c r="I91" s="26" t="s">
        <v>22</v>
      </c>
      <c r="J91" s="51">
        <f>IF(J14="","",J14)</f>
        <v>45110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23</v>
      </c>
      <c r="F93" s="24" t="str">
        <f>E17</f>
        <v xml:space="preserve"> </v>
      </c>
      <c r="I93" s="26" t="s">
        <v>28</v>
      </c>
      <c r="J93" s="29" t="str">
        <f>E23</f>
        <v xml:space="preserve"> </v>
      </c>
      <c r="L93" s="31"/>
    </row>
    <row r="94" spans="2:12" s="1" customFormat="1" ht="15.2" customHeight="1">
      <c r="B94" s="31"/>
      <c r="C94" s="26" t="s">
        <v>26</v>
      </c>
      <c r="F94" s="24" t="str">
        <f>IF(E20="","",E20)</f>
        <v>Vyplň údaj</v>
      </c>
      <c r="I94" s="26" t="s">
        <v>30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155</v>
      </c>
      <c r="D96" s="96"/>
      <c r="E96" s="96"/>
      <c r="F96" s="96"/>
      <c r="G96" s="96"/>
      <c r="H96" s="96"/>
      <c r="I96" s="96"/>
      <c r="J96" s="105" t="s">
        <v>156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157</v>
      </c>
      <c r="J98" s="65">
        <f>J125</f>
        <v>0</v>
      </c>
      <c r="L98" s="31"/>
      <c r="AU98" s="16" t="s">
        <v>158</v>
      </c>
    </row>
    <row r="99" spans="2:12" s="8" customFormat="1" ht="24.95" customHeight="1">
      <c r="B99" s="107"/>
      <c r="D99" s="108" t="s">
        <v>159</v>
      </c>
      <c r="E99" s="109"/>
      <c r="F99" s="109"/>
      <c r="G99" s="109"/>
      <c r="H99" s="109"/>
      <c r="I99" s="109"/>
      <c r="J99" s="110">
        <f>J126</f>
        <v>0</v>
      </c>
      <c r="L99" s="107"/>
    </row>
    <row r="100" spans="2:12" s="9" customFormat="1" ht="19.9" customHeight="1">
      <c r="B100" s="111"/>
      <c r="D100" s="112" t="s">
        <v>160</v>
      </c>
      <c r="E100" s="113"/>
      <c r="F100" s="113"/>
      <c r="G100" s="113"/>
      <c r="H100" s="113"/>
      <c r="I100" s="113"/>
      <c r="J100" s="114">
        <f>J127</f>
        <v>0</v>
      </c>
      <c r="L100" s="111"/>
    </row>
    <row r="101" spans="2:12" s="9" customFormat="1" ht="19.9" customHeight="1">
      <c r="B101" s="111"/>
      <c r="D101" s="112" t="s">
        <v>161</v>
      </c>
      <c r="E101" s="113"/>
      <c r="F101" s="113"/>
      <c r="G101" s="113"/>
      <c r="H101" s="113"/>
      <c r="I101" s="113"/>
      <c r="J101" s="114">
        <f>J139</f>
        <v>0</v>
      </c>
      <c r="L101" s="111"/>
    </row>
    <row r="102" spans="2:12" s="9" customFormat="1" ht="19.9" customHeight="1">
      <c r="B102" s="111"/>
      <c r="D102" s="112" t="s">
        <v>162</v>
      </c>
      <c r="E102" s="113"/>
      <c r="F102" s="113"/>
      <c r="G102" s="113"/>
      <c r="H102" s="113"/>
      <c r="I102" s="113"/>
      <c r="J102" s="114">
        <f>J145</f>
        <v>0</v>
      </c>
      <c r="L102" s="111"/>
    </row>
    <row r="103" spans="2:12" s="9" customFormat="1" ht="19.9" customHeight="1">
      <c r="B103" s="111"/>
      <c r="D103" s="112" t="s">
        <v>167</v>
      </c>
      <c r="E103" s="113"/>
      <c r="F103" s="113"/>
      <c r="G103" s="113"/>
      <c r="H103" s="113"/>
      <c r="I103" s="113"/>
      <c r="J103" s="114">
        <f>J161</f>
        <v>0</v>
      </c>
      <c r="L103" s="111"/>
    </row>
    <row r="104" spans="2:12" s="1" customFormat="1" ht="21.75" customHeight="1">
      <c r="B104" s="31"/>
      <c r="L104" s="31"/>
    </row>
    <row r="105" spans="2:12" s="1" customFormat="1" ht="6.9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1"/>
    </row>
    <row r="109" spans="2:12" s="1" customFormat="1" ht="6.9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1"/>
    </row>
    <row r="110" spans="2:12" s="1" customFormat="1" ht="24.95" customHeight="1">
      <c r="B110" s="31"/>
      <c r="C110" s="20" t="s">
        <v>180</v>
      </c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16</v>
      </c>
      <c r="L112" s="31"/>
    </row>
    <row r="113" spans="2:12" s="1" customFormat="1" ht="16.5" customHeight="1">
      <c r="B113" s="31"/>
      <c r="E113" s="237" t="str">
        <f>E7</f>
        <v>Kanalizace a ČOV v obci Rpety</v>
      </c>
      <c r="F113" s="238"/>
      <c r="G113" s="238"/>
      <c r="H113" s="238"/>
      <c r="L113" s="31"/>
    </row>
    <row r="114" spans="2:12" ht="12" customHeight="1">
      <c r="B114" s="19"/>
      <c r="C114" s="26" t="s">
        <v>148</v>
      </c>
      <c r="L114" s="19"/>
    </row>
    <row r="115" spans="2:12" s="1" customFormat="1" ht="16.5" customHeight="1">
      <c r="B115" s="31"/>
      <c r="E115" s="237" t="s">
        <v>149</v>
      </c>
      <c r="F115" s="239"/>
      <c r="G115" s="239"/>
      <c r="H115" s="239"/>
      <c r="L115" s="31"/>
    </row>
    <row r="116" spans="2:12" s="1" customFormat="1" ht="12" customHeight="1">
      <c r="B116" s="31"/>
      <c r="C116" s="26" t="s">
        <v>150</v>
      </c>
      <c r="L116" s="31"/>
    </row>
    <row r="117" spans="2:12" s="1" customFormat="1" ht="16.5" customHeight="1">
      <c r="B117" s="31"/>
      <c r="E117" s="233" t="str">
        <f>E11</f>
        <v>01.6 - SO 01.6 Oplocení</v>
      </c>
      <c r="F117" s="239"/>
      <c r="G117" s="239"/>
      <c r="H117" s="239"/>
      <c r="L117" s="31"/>
    </row>
    <row r="118" spans="2:12" s="1" customFormat="1" ht="6.95" customHeight="1">
      <c r="B118" s="31"/>
      <c r="L118" s="31"/>
    </row>
    <row r="119" spans="2:12" s="1" customFormat="1" ht="12" customHeight="1">
      <c r="B119" s="31"/>
      <c r="C119" s="26" t="s">
        <v>20</v>
      </c>
      <c r="F119" s="24" t="str">
        <f>F14</f>
        <v xml:space="preserve"> </v>
      </c>
      <c r="I119" s="26" t="s">
        <v>22</v>
      </c>
      <c r="J119" s="51">
        <f>IF(J14="","",J14)</f>
        <v>45110</v>
      </c>
      <c r="L119" s="31"/>
    </row>
    <row r="120" spans="2:12" s="1" customFormat="1" ht="6.95" customHeight="1">
      <c r="B120" s="31"/>
      <c r="L120" s="31"/>
    </row>
    <row r="121" spans="2:12" s="1" customFormat="1" ht="15.2" customHeight="1">
      <c r="B121" s="31"/>
      <c r="C121" s="26" t="s">
        <v>23</v>
      </c>
      <c r="F121" s="24" t="str">
        <f>E17</f>
        <v xml:space="preserve"> </v>
      </c>
      <c r="I121" s="26" t="s">
        <v>28</v>
      </c>
      <c r="J121" s="29" t="str">
        <f>E23</f>
        <v xml:space="preserve"> </v>
      </c>
      <c r="L121" s="31"/>
    </row>
    <row r="122" spans="2:12" s="1" customFormat="1" ht="15.2" customHeight="1">
      <c r="B122" s="31"/>
      <c r="C122" s="26" t="s">
        <v>26</v>
      </c>
      <c r="F122" s="24" t="str">
        <f>IF(E20="","",E20)</f>
        <v>Vyplň údaj</v>
      </c>
      <c r="I122" s="26" t="s">
        <v>30</v>
      </c>
      <c r="J122" s="29" t="str">
        <f>E26</f>
        <v xml:space="preserve"> </v>
      </c>
      <c r="L122" s="31"/>
    </row>
    <row r="123" spans="2:12" s="1" customFormat="1" ht="10.35" customHeight="1">
      <c r="B123" s="31"/>
      <c r="L123" s="31"/>
    </row>
    <row r="124" spans="2:20" s="10" customFormat="1" ht="29.25" customHeight="1">
      <c r="B124" s="115"/>
      <c r="C124" s="116" t="s">
        <v>181</v>
      </c>
      <c r="D124" s="117" t="s">
        <v>57</v>
      </c>
      <c r="E124" s="117" t="s">
        <v>53</v>
      </c>
      <c r="F124" s="117" t="s">
        <v>54</v>
      </c>
      <c r="G124" s="117" t="s">
        <v>182</v>
      </c>
      <c r="H124" s="117" t="s">
        <v>183</v>
      </c>
      <c r="I124" s="117" t="s">
        <v>184</v>
      </c>
      <c r="J124" s="118" t="s">
        <v>156</v>
      </c>
      <c r="K124" s="119" t="s">
        <v>185</v>
      </c>
      <c r="L124" s="115"/>
      <c r="M124" s="58" t="s">
        <v>1</v>
      </c>
      <c r="N124" s="59" t="s">
        <v>36</v>
      </c>
      <c r="O124" s="59" t="s">
        <v>186</v>
      </c>
      <c r="P124" s="59" t="s">
        <v>187</v>
      </c>
      <c r="Q124" s="59" t="s">
        <v>188</v>
      </c>
      <c r="R124" s="59" t="s">
        <v>189</v>
      </c>
      <c r="S124" s="59" t="s">
        <v>190</v>
      </c>
      <c r="T124" s="60" t="s">
        <v>191</v>
      </c>
    </row>
    <row r="125" spans="2:63" s="1" customFormat="1" ht="22.9" customHeight="1">
      <c r="B125" s="31"/>
      <c r="C125" s="63" t="s">
        <v>192</v>
      </c>
      <c r="J125" s="120">
        <f>BK125</f>
        <v>0</v>
      </c>
      <c r="L125" s="31"/>
      <c r="M125" s="61"/>
      <c r="N125" s="52"/>
      <c r="O125" s="52"/>
      <c r="P125" s="121">
        <f>P126</f>
        <v>0</v>
      </c>
      <c r="Q125" s="52"/>
      <c r="R125" s="121">
        <f>R126</f>
        <v>15.625053639999999</v>
      </c>
      <c r="S125" s="52"/>
      <c r="T125" s="122">
        <f>T126</f>
        <v>0</v>
      </c>
      <c r="AT125" s="16" t="s">
        <v>71</v>
      </c>
      <c r="AU125" s="16" t="s">
        <v>158</v>
      </c>
      <c r="BK125" s="123">
        <f>BK126</f>
        <v>0</v>
      </c>
    </row>
    <row r="126" spans="2:63" s="11" customFormat="1" ht="25.9" customHeight="1">
      <c r="B126" s="124"/>
      <c r="D126" s="125" t="s">
        <v>71</v>
      </c>
      <c r="E126" s="126" t="s">
        <v>193</v>
      </c>
      <c r="F126" s="126" t="s">
        <v>194</v>
      </c>
      <c r="I126" s="127"/>
      <c r="J126" s="128">
        <f>BK126</f>
        <v>0</v>
      </c>
      <c r="L126" s="124"/>
      <c r="M126" s="129"/>
      <c r="P126" s="130">
        <f>P127+P139+P145+P161</f>
        <v>0</v>
      </c>
      <c r="R126" s="130">
        <f>R127+R139+R145+R161</f>
        <v>15.625053639999999</v>
      </c>
      <c r="T126" s="131">
        <f>T127+T139+T145+T161</f>
        <v>0</v>
      </c>
      <c r="AR126" s="125" t="s">
        <v>79</v>
      </c>
      <c r="AT126" s="132" t="s">
        <v>71</v>
      </c>
      <c r="AU126" s="132" t="s">
        <v>72</v>
      </c>
      <c r="AY126" s="125" t="s">
        <v>195</v>
      </c>
      <c r="BK126" s="133">
        <f>BK127+BK139+BK145+BK161</f>
        <v>0</v>
      </c>
    </row>
    <row r="127" spans="2:63" s="11" customFormat="1" ht="22.9" customHeight="1">
      <c r="B127" s="124"/>
      <c r="D127" s="125" t="s">
        <v>71</v>
      </c>
      <c r="E127" s="134" t="s">
        <v>79</v>
      </c>
      <c r="F127" s="134" t="s">
        <v>196</v>
      </c>
      <c r="I127" s="127"/>
      <c r="J127" s="135">
        <f>BK127</f>
        <v>0</v>
      </c>
      <c r="L127" s="124"/>
      <c r="M127" s="129"/>
      <c r="P127" s="130">
        <f>SUM(P128:P138)</f>
        <v>0</v>
      </c>
      <c r="R127" s="130">
        <f>SUM(R128:R138)</f>
        <v>0</v>
      </c>
      <c r="T127" s="131">
        <f>SUM(T128:T138)</f>
        <v>0</v>
      </c>
      <c r="AR127" s="125" t="s">
        <v>79</v>
      </c>
      <c r="AT127" s="132" t="s">
        <v>71</v>
      </c>
      <c r="AU127" s="132" t="s">
        <v>79</v>
      </c>
      <c r="AY127" s="125" t="s">
        <v>195</v>
      </c>
      <c r="BK127" s="133">
        <f>SUM(BK128:BK138)</f>
        <v>0</v>
      </c>
    </row>
    <row r="128" spans="2:65" s="1" customFormat="1" ht="33" customHeight="1">
      <c r="B128" s="136"/>
      <c r="C128" s="137" t="s">
        <v>79</v>
      </c>
      <c r="D128" s="137" t="s">
        <v>197</v>
      </c>
      <c r="E128" s="138" t="s">
        <v>1718</v>
      </c>
      <c r="F128" s="139" t="s">
        <v>1719</v>
      </c>
      <c r="G128" s="140" t="s">
        <v>212</v>
      </c>
      <c r="H128" s="141">
        <v>5.772</v>
      </c>
      <c r="I128" s="142"/>
      <c r="J128" s="143">
        <f>ROUND(I128*H128,2)</f>
        <v>0</v>
      </c>
      <c r="K128" s="144"/>
      <c r="L128" s="31"/>
      <c r="M128" s="145" t="s">
        <v>1</v>
      </c>
      <c r="N128" s="146" t="s">
        <v>37</v>
      </c>
      <c r="P128" s="147">
        <f>O128*H128</f>
        <v>0</v>
      </c>
      <c r="Q128" s="147">
        <v>0</v>
      </c>
      <c r="R128" s="147">
        <f>Q128*H128</f>
        <v>0</v>
      </c>
      <c r="S128" s="147">
        <v>0</v>
      </c>
      <c r="T128" s="148">
        <f>S128*H128</f>
        <v>0</v>
      </c>
      <c r="AR128" s="149" t="s">
        <v>201</v>
      </c>
      <c r="AT128" s="149" t="s">
        <v>197</v>
      </c>
      <c r="AU128" s="149" t="s">
        <v>81</v>
      </c>
      <c r="AY128" s="16" t="s">
        <v>195</v>
      </c>
      <c r="BE128" s="150">
        <f>IF(N128="základní",J128,0)</f>
        <v>0</v>
      </c>
      <c r="BF128" s="150">
        <f>IF(N128="snížená",J128,0)</f>
        <v>0</v>
      </c>
      <c r="BG128" s="150">
        <f>IF(N128="zákl. přenesená",J128,0)</f>
        <v>0</v>
      </c>
      <c r="BH128" s="150">
        <f>IF(N128="sníž. přenesená",J128,0)</f>
        <v>0</v>
      </c>
      <c r="BI128" s="150">
        <f>IF(N128="nulová",J128,0)</f>
        <v>0</v>
      </c>
      <c r="BJ128" s="16" t="s">
        <v>79</v>
      </c>
      <c r="BK128" s="150">
        <f>ROUND(I128*H128,2)</f>
        <v>0</v>
      </c>
      <c r="BL128" s="16" t="s">
        <v>201</v>
      </c>
      <c r="BM128" s="149" t="s">
        <v>1720</v>
      </c>
    </row>
    <row r="129" spans="2:51" s="14" customFormat="1" ht="12">
      <c r="B129" s="166"/>
      <c r="D129" s="152" t="s">
        <v>203</v>
      </c>
      <c r="E129" s="167" t="s">
        <v>1</v>
      </c>
      <c r="F129" s="168" t="s">
        <v>1721</v>
      </c>
      <c r="H129" s="167" t="s">
        <v>1</v>
      </c>
      <c r="I129" s="169"/>
      <c r="L129" s="166"/>
      <c r="M129" s="170"/>
      <c r="T129" s="171"/>
      <c r="AT129" s="167" t="s">
        <v>203</v>
      </c>
      <c r="AU129" s="167" t="s">
        <v>81</v>
      </c>
      <c r="AV129" s="14" t="s">
        <v>79</v>
      </c>
      <c r="AW129" s="14" t="s">
        <v>29</v>
      </c>
      <c r="AX129" s="14" t="s">
        <v>72</v>
      </c>
      <c r="AY129" s="167" t="s">
        <v>195</v>
      </c>
    </row>
    <row r="130" spans="2:51" s="12" customFormat="1" ht="12">
      <c r="B130" s="151"/>
      <c r="D130" s="152" t="s">
        <v>203</v>
      </c>
      <c r="E130" s="153" t="s">
        <v>1</v>
      </c>
      <c r="F130" s="154" t="s">
        <v>1722</v>
      </c>
      <c r="H130" s="155">
        <v>5.164</v>
      </c>
      <c r="I130" s="156"/>
      <c r="L130" s="151"/>
      <c r="M130" s="157"/>
      <c r="T130" s="158"/>
      <c r="AT130" s="153" t="s">
        <v>203</v>
      </c>
      <c r="AU130" s="153" t="s">
        <v>81</v>
      </c>
      <c r="AV130" s="12" t="s">
        <v>81</v>
      </c>
      <c r="AW130" s="12" t="s">
        <v>29</v>
      </c>
      <c r="AX130" s="12" t="s">
        <v>72</v>
      </c>
      <c r="AY130" s="153" t="s">
        <v>195</v>
      </c>
    </row>
    <row r="131" spans="2:51" s="12" customFormat="1" ht="12">
      <c r="B131" s="151"/>
      <c r="D131" s="152" t="s">
        <v>203</v>
      </c>
      <c r="E131" s="153" t="s">
        <v>1</v>
      </c>
      <c r="F131" s="154" t="s">
        <v>1723</v>
      </c>
      <c r="H131" s="155">
        <v>0.608</v>
      </c>
      <c r="I131" s="156"/>
      <c r="L131" s="151"/>
      <c r="M131" s="157"/>
      <c r="T131" s="158"/>
      <c r="AT131" s="153" t="s">
        <v>203</v>
      </c>
      <c r="AU131" s="153" t="s">
        <v>81</v>
      </c>
      <c r="AV131" s="12" t="s">
        <v>81</v>
      </c>
      <c r="AW131" s="12" t="s">
        <v>29</v>
      </c>
      <c r="AX131" s="12" t="s">
        <v>72</v>
      </c>
      <c r="AY131" s="153" t="s">
        <v>195</v>
      </c>
    </row>
    <row r="132" spans="2:51" s="13" customFormat="1" ht="12">
      <c r="B132" s="159"/>
      <c r="D132" s="152" t="s">
        <v>203</v>
      </c>
      <c r="E132" s="160" t="s">
        <v>1</v>
      </c>
      <c r="F132" s="161" t="s">
        <v>205</v>
      </c>
      <c r="H132" s="162">
        <v>5.772</v>
      </c>
      <c r="I132" s="163"/>
      <c r="L132" s="159"/>
      <c r="M132" s="164"/>
      <c r="T132" s="165"/>
      <c r="AT132" s="160" t="s">
        <v>203</v>
      </c>
      <c r="AU132" s="160" t="s">
        <v>81</v>
      </c>
      <c r="AV132" s="13" t="s">
        <v>201</v>
      </c>
      <c r="AW132" s="13" t="s">
        <v>29</v>
      </c>
      <c r="AX132" s="13" t="s">
        <v>79</v>
      </c>
      <c r="AY132" s="160" t="s">
        <v>195</v>
      </c>
    </row>
    <row r="133" spans="2:65" s="1" customFormat="1" ht="37.9" customHeight="1">
      <c r="B133" s="136"/>
      <c r="C133" s="137" t="s">
        <v>81</v>
      </c>
      <c r="D133" s="137" t="s">
        <v>197</v>
      </c>
      <c r="E133" s="138" t="s">
        <v>307</v>
      </c>
      <c r="F133" s="139" t="s">
        <v>308</v>
      </c>
      <c r="G133" s="140" t="s">
        <v>212</v>
      </c>
      <c r="H133" s="141">
        <v>5.572</v>
      </c>
      <c r="I133" s="142"/>
      <c r="J133" s="143">
        <f>ROUND(I133*H133,2)</f>
        <v>0</v>
      </c>
      <c r="K133" s="144"/>
      <c r="L133" s="31"/>
      <c r="M133" s="145" t="s">
        <v>1</v>
      </c>
      <c r="N133" s="146" t="s">
        <v>37</v>
      </c>
      <c r="P133" s="147">
        <f>O133*H133</f>
        <v>0</v>
      </c>
      <c r="Q133" s="147">
        <v>0</v>
      </c>
      <c r="R133" s="147">
        <f>Q133*H133</f>
        <v>0</v>
      </c>
      <c r="S133" s="147">
        <v>0</v>
      </c>
      <c r="T133" s="148">
        <f>S133*H133</f>
        <v>0</v>
      </c>
      <c r="AR133" s="149" t="s">
        <v>201</v>
      </c>
      <c r="AT133" s="149" t="s">
        <v>197</v>
      </c>
      <c r="AU133" s="149" t="s">
        <v>81</v>
      </c>
      <c r="AY133" s="16" t="s">
        <v>195</v>
      </c>
      <c r="BE133" s="150">
        <f>IF(N133="základní",J133,0)</f>
        <v>0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6" t="s">
        <v>79</v>
      </c>
      <c r="BK133" s="150">
        <f>ROUND(I133*H133,2)</f>
        <v>0</v>
      </c>
      <c r="BL133" s="16" t="s">
        <v>201</v>
      </c>
      <c r="BM133" s="149" t="s">
        <v>1724</v>
      </c>
    </row>
    <row r="134" spans="2:51" s="12" customFormat="1" ht="12">
      <c r="B134" s="151"/>
      <c r="D134" s="152" t="s">
        <v>203</v>
      </c>
      <c r="E134" s="153" t="s">
        <v>1</v>
      </c>
      <c r="F134" s="154" t="s">
        <v>1725</v>
      </c>
      <c r="H134" s="155">
        <v>5.572</v>
      </c>
      <c r="I134" s="156"/>
      <c r="L134" s="151"/>
      <c r="M134" s="157"/>
      <c r="T134" s="158"/>
      <c r="AT134" s="153" t="s">
        <v>203</v>
      </c>
      <c r="AU134" s="153" t="s">
        <v>81</v>
      </c>
      <c r="AV134" s="12" t="s">
        <v>81</v>
      </c>
      <c r="AW134" s="12" t="s">
        <v>29</v>
      </c>
      <c r="AX134" s="12" t="s">
        <v>72</v>
      </c>
      <c r="AY134" s="153" t="s">
        <v>195</v>
      </c>
    </row>
    <row r="135" spans="2:51" s="13" customFormat="1" ht="12">
      <c r="B135" s="159"/>
      <c r="D135" s="152" t="s">
        <v>203</v>
      </c>
      <c r="E135" s="160" t="s">
        <v>1</v>
      </c>
      <c r="F135" s="161" t="s">
        <v>205</v>
      </c>
      <c r="H135" s="162">
        <v>5.572</v>
      </c>
      <c r="I135" s="163"/>
      <c r="L135" s="159"/>
      <c r="M135" s="164"/>
      <c r="T135" s="165"/>
      <c r="AT135" s="160" t="s">
        <v>203</v>
      </c>
      <c r="AU135" s="160" t="s">
        <v>81</v>
      </c>
      <c r="AV135" s="13" t="s">
        <v>201</v>
      </c>
      <c r="AW135" s="13" t="s">
        <v>29</v>
      </c>
      <c r="AX135" s="13" t="s">
        <v>79</v>
      </c>
      <c r="AY135" s="160" t="s">
        <v>195</v>
      </c>
    </row>
    <row r="136" spans="2:65" s="1" customFormat="1" ht="33" customHeight="1">
      <c r="B136" s="136"/>
      <c r="C136" s="137" t="s">
        <v>89</v>
      </c>
      <c r="D136" s="137" t="s">
        <v>197</v>
      </c>
      <c r="E136" s="138" t="s">
        <v>331</v>
      </c>
      <c r="F136" s="139" t="s">
        <v>332</v>
      </c>
      <c r="G136" s="140" t="s">
        <v>232</v>
      </c>
      <c r="H136" s="141">
        <v>10.03</v>
      </c>
      <c r="I136" s="142"/>
      <c r="J136" s="143">
        <f>ROUND(I136*H136,2)</f>
        <v>0</v>
      </c>
      <c r="K136" s="144"/>
      <c r="L136" s="31"/>
      <c r="M136" s="145" t="s">
        <v>1</v>
      </c>
      <c r="N136" s="146" t="s">
        <v>37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AR136" s="149" t="s">
        <v>201</v>
      </c>
      <c r="AT136" s="149" t="s">
        <v>197</v>
      </c>
      <c r="AU136" s="149" t="s">
        <v>81</v>
      </c>
      <c r="AY136" s="16" t="s">
        <v>195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6" t="s">
        <v>79</v>
      </c>
      <c r="BK136" s="150">
        <f>ROUND(I136*H136,2)</f>
        <v>0</v>
      </c>
      <c r="BL136" s="16" t="s">
        <v>201</v>
      </c>
      <c r="BM136" s="149" t="s">
        <v>1726</v>
      </c>
    </row>
    <row r="137" spans="2:51" s="12" customFormat="1" ht="12">
      <c r="B137" s="151"/>
      <c r="D137" s="152" t="s">
        <v>203</v>
      </c>
      <c r="E137" s="153" t="s">
        <v>1</v>
      </c>
      <c r="F137" s="154" t="s">
        <v>1727</v>
      </c>
      <c r="H137" s="155">
        <v>10.03</v>
      </c>
      <c r="I137" s="156"/>
      <c r="L137" s="151"/>
      <c r="M137" s="157"/>
      <c r="T137" s="158"/>
      <c r="AT137" s="153" t="s">
        <v>203</v>
      </c>
      <c r="AU137" s="153" t="s">
        <v>81</v>
      </c>
      <c r="AV137" s="12" t="s">
        <v>81</v>
      </c>
      <c r="AW137" s="12" t="s">
        <v>29</v>
      </c>
      <c r="AX137" s="12" t="s">
        <v>72</v>
      </c>
      <c r="AY137" s="153" t="s">
        <v>195</v>
      </c>
    </row>
    <row r="138" spans="2:51" s="13" customFormat="1" ht="12">
      <c r="B138" s="159"/>
      <c r="D138" s="152" t="s">
        <v>203</v>
      </c>
      <c r="E138" s="160" t="s">
        <v>1</v>
      </c>
      <c r="F138" s="161" t="s">
        <v>205</v>
      </c>
      <c r="H138" s="162">
        <v>10.03</v>
      </c>
      <c r="I138" s="163"/>
      <c r="L138" s="159"/>
      <c r="M138" s="164"/>
      <c r="T138" s="165"/>
      <c r="AT138" s="160" t="s">
        <v>203</v>
      </c>
      <c r="AU138" s="160" t="s">
        <v>81</v>
      </c>
      <c r="AV138" s="13" t="s">
        <v>201</v>
      </c>
      <c r="AW138" s="13" t="s">
        <v>29</v>
      </c>
      <c r="AX138" s="13" t="s">
        <v>79</v>
      </c>
      <c r="AY138" s="160" t="s">
        <v>195</v>
      </c>
    </row>
    <row r="139" spans="2:63" s="11" customFormat="1" ht="22.9" customHeight="1">
      <c r="B139" s="124"/>
      <c r="D139" s="125" t="s">
        <v>71</v>
      </c>
      <c r="E139" s="134" t="s">
        <v>81</v>
      </c>
      <c r="F139" s="134" t="s">
        <v>347</v>
      </c>
      <c r="I139" s="127"/>
      <c r="J139" s="135">
        <f>BK139</f>
        <v>0</v>
      </c>
      <c r="L139" s="124"/>
      <c r="M139" s="129"/>
      <c r="P139" s="130">
        <f>SUM(P140:P144)</f>
        <v>0</v>
      </c>
      <c r="R139" s="130">
        <f>SUM(R140:R144)</f>
        <v>14.440793639999999</v>
      </c>
      <c r="T139" s="131">
        <f>SUM(T140:T144)</f>
        <v>0</v>
      </c>
      <c r="AR139" s="125" t="s">
        <v>79</v>
      </c>
      <c r="AT139" s="132" t="s">
        <v>71</v>
      </c>
      <c r="AU139" s="132" t="s">
        <v>79</v>
      </c>
      <c r="AY139" s="125" t="s">
        <v>195</v>
      </c>
      <c r="BK139" s="133">
        <f>SUM(BK140:BK144)</f>
        <v>0</v>
      </c>
    </row>
    <row r="140" spans="2:65" s="1" customFormat="1" ht="16.5" customHeight="1">
      <c r="B140" s="136"/>
      <c r="C140" s="137" t="s">
        <v>201</v>
      </c>
      <c r="D140" s="137" t="s">
        <v>197</v>
      </c>
      <c r="E140" s="138" t="s">
        <v>1728</v>
      </c>
      <c r="F140" s="139" t="s">
        <v>1729</v>
      </c>
      <c r="G140" s="140" t="s">
        <v>212</v>
      </c>
      <c r="H140" s="141">
        <v>5.772</v>
      </c>
      <c r="I140" s="142"/>
      <c r="J140" s="143">
        <f>ROUND(I140*H140,2)</f>
        <v>0</v>
      </c>
      <c r="K140" s="144"/>
      <c r="L140" s="31"/>
      <c r="M140" s="145" t="s">
        <v>1</v>
      </c>
      <c r="N140" s="146" t="s">
        <v>37</v>
      </c>
      <c r="P140" s="147">
        <f>O140*H140</f>
        <v>0</v>
      </c>
      <c r="Q140" s="147">
        <v>2.50187</v>
      </c>
      <c r="R140" s="147">
        <f>Q140*H140</f>
        <v>14.440793639999999</v>
      </c>
      <c r="S140" s="147">
        <v>0</v>
      </c>
      <c r="T140" s="148">
        <f>S140*H140</f>
        <v>0</v>
      </c>
      <c r="AR140" s="149" t="s">
        <v>201</v>
      </c>
      <c r="AT140" s="149" t="s">
        <v>197</v>
      </c>
      <c r="AU140" s="149" t="s">
        <v>81</v>
      </c>
      <c r="AY140" s="16" t="s">
        <v>195</v>
      </c>
      <c r="BE140" s="150">
        <f>IF(N140="základní",J140,0)</f>
        <v>0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6" t="s">
        <v>79</v>
      </c>
      <c r="BK140" s="150">
        <f>ROUND(I140*H140,2)</f>
        <v>0</v>
      </c>
      <c r="BL140" s="16" t="s">
        <v>201</v>
      </c>
      <c r="BM140" s="149" t="s">
        <v>1730</v>
      </c>
    </row>
    <row r="141" spans="2:51" s="14" customFormat="1" ht="12">
      <c r="B141" s="166"/>
      <c r="D141" s="152" t="s">
        <v>203</v>
      </c>
      <c r="E141" s="167" t="s">
        <v>1</v>
      </c>
      <c r="F141" s="168" t="s">
        <v>1731</v>
      </c>
      <c r="H141" s="167" t="s">
        <v>1</v>
      </c>
      <c r="I141" s="169"/>
      <c r="L141" s="166"/>
      <c r="M141" s="170"/>
      <c r="T141" s="171"/>
      <c r="AT141" s="167" t="s">
        <v>203</v>
      </c>
      <c r="AU141" s="167" t="s">
        <v>81</v>
      </c>
      <c r="AV141" s="14" t="s">
        <v>79</v>
      </c>
      <c r="AW141" s="14" t="s">
        <v>29</v>
      </c>
      <c r="AX141" s="14" t="s">
        <v>72</v>
      </c>
      <c r="AY141" s="167" t="s">
        <v>195</v>
      </c>
    </row>
    <row r="142" spans="2:51" s="12" customFormat="1" ht="12">
      <c r="B142" s="151"/>
      <c r="D142" s="152" t="s">
        <v>203</v>
      </c>
      <c r="E142" s="153" t="s">
        <v>1</v>
      </c>
      <c r="F142" s="154" t="s">
        <v>1722</v>
      </c>
      <c r="H142" s="155">
        <v>5.164</v>
      </c>
      <c r="I142" s="156"/>
      <c r="L142" s="151"/>
      <c r="M142" s="157"/>
      <c r="T142" s="158"/>
      <c r="AT142" s="153" t="s">
        <v>203</v>
      </c>
      <c r="AU142" s="153" t="s">
        <v>81</v>
      </c>
      <c r="AV142" s="12" t="s">
        <v>81</v>
      </c>
      <c r="AW142" s="12" t="s">
        <v>29</v>
      </c>
      <c r="AX142" s="12" t="s">
        <v>72</v>
      </c>
      <c r="AY142" s="153" t="s">
        <v>195</v>
      </c>
    </row>
    <row r="143" spans="2:51" s="12" customFormat="1" ht="12">
      <c r="B143" s="151"/>
      <c r="D143" s="152" t="s">
        <v>203</v>
      </c>
      <c r="E143" s="153" t="s">
        <v>1</v>
      </c>
      <c r="F143" s="154" t="s">
        <v>1723</v>
      </c>
      <c r="H143" s="155">
        <v>0.608</v>
      </c>
      <c r="I143" s="156"/>
      <c r="L143" s="151"/>
      <c r="M143" s="157"/>
      <c r="T143" s="158"/>
      <c r="AT143" s="153" t="s">
        <v>203</v>
      </c>
      <c r="AU143" s="153" t="s">
        <v>81</v>
      </c>
      <c r="AV143" s="12" t="s">
        <v>81</v>
      </c>
      <c r="AW143" s="12" t="s">
        <v>29</v>
      </c>
      <c r="AX143" s="12" t="s">
        <v>72</v>
      </c>
      <c r="AY143" s="153" t="s">
        <v>195</v>
      </c>
    </row>
    <row r="144" spans="2:51" s="13" customFormat="1" ht="12">
      <c r="B144" s="159"/>
      <c r="D144" s="152" t="s">
        <v>203</v>
      </c>
      <c r="E144" s="160" t="s">
        <v>1</v>
      </c>
      <c r="F144" s="161" t="s">
        <v>205</v>
      </c>
      <c r="H144" s="162">
        <v>5.772</v>
      </c>
      <c r="I144" s="163"/>
      <c r="L144" s="159"/>
      <c r="M144" s="164"/>
      <c r="T144" s="165"/>
      <c r="AT144" s="160" t="s">
        <v>203</v>
      </c>
      <c r="AU144" s="160" t="s">
        <v>81</v>
      </c>
      <c r="AV144" s="13" t="s">
        <v>201</v>
      </c>
      <c r="AW144" s="13" t="s">
        <v>29</v>
      </c>
      <c r="AX144" s="13" t="s">
        <v>79</v>
      </c>
      <c r="AY144" s="160" t="s">
        <v>195</v>
      </c>
    </row>
    <row r="145" spans="2:63" s="11" customFormat="1" ht="22.9" customHeight="1">
      <c r="B145" s="124"/>
      <c r="D145" s="125" t="s">
        <v>71</v>
      </c>
      <c r="E145" s="134" t="s">
        <v>89</v>
      </c>
      <c r="F145" s="134" t="s">
        <v>383</v>
      </c>
      <c r="I145" s="127"/>
      <c r="J145" s="135">
        <f>BK145</f>
        <v>0</v>
      </c>
      <c r="L145" s="124"/>
      <c r="M145" s="129"/>
      <c r="P145" s="130">
        <f>SUM(P146:P160)</f>
        <v>0</v>
      </c>
      <c r="R145" s="130">
        <f>SUM(R146:R160)</f>
        <v>1.18426</v>
      </c>
      <c r="T145" s="131">
        <f>SUM(T146:T160)</f>
        <v>0</v>
      </c>
      <c r="AR145" s="125" t="s">
        <v>79</v>
      </c>
      <c r="AT145" s="132" t="s">
        <v>71</v>
      </c>
      <c r="AU145" s="132" t="s">
        <v>79</v>
      </c>
      <c r="AY145" s="125" t="s">
        <v>195</v>
      </c>
      <c r="BK145" s="133">
        <f>SUM(BK146:BK160)</f>
        <v>0</v>
      </c>
    </row>
    <row r="146" spans="2:65" s="1" customFormat="1" ht="24.2" customHeight="1">
      <c r="B146" s="136"/>
      <c r="C146" s="137" t="s">
        <v>220</v>
      </c>
      <c r="D146" s="137" t="s">
        <v>197</v>
      </c>
      <c r="E146" s="138" t="s">
        <v>1732</v>
      </c>
      <c r="F146" s="139" t="s">
        <v>1733</v>
      </c>
      <c r="G146" s="140" t="s">
        <v>496</v>
      </c>
      <c r="H146" s="141">
        <v>38</v>
      </c>
      <c r="I146" s="142"/>
      <c r="J146" s="143">
        <f>ROUND(I146*H146,2)</f>
        <v>0</v>
      </c>
      <c r="K146" s="144"/>
      <c r="L146" s="31"/>
      <c r="M146" s="145" t="s">
        <v>1</v>
      </c>
      <c r="N146" s="146" t="s">
        <v>37</v>
      </c>
      <c r="P146" s="147">
        <f>O146*H146</f>
        <v>0</v>
      </c>
      <c r="Q146" s="147">
        <v>0.00702</v>
      </c>
      <c r="R146" s="147">
        <f>Q146*H146</f>
        <v>0.26676</v>
      </c>
      <c r="S146" s="147">
        <v>0</v>
      </c>
      <c r="T146" s="148">
        <f>S146*H146</f>
        <v>0</v>
      </c>
      <c r="AR146" s="149" t="s">
        <v>201</v>
      </c>
      <c r="AT146" s="149" t="s">
        <v>197</v>
      </c>
      <c r="AU146" s="149" t="s">
        <v>81</v>
      </c>
      <c r="AY146" s="16" t="s">
        <v>195</v>
      </c>
      <c r="BE146" s="150">
        <f>IF(N146="základní",J146,0)</f>
        <v>0</v>
      </c>
      <c r="BF146" s="150">
        <f>IF(N146="snížená",J146,0)</f>
        <v>0</v>
      </c>
      <c r="BG146" s="150">
        <f>IF(N146="zákl. přenesená",J146,0)</f>
        <v>0</v>
      </c>
      <c r="BH146" s="150">
        <f>IF(N146="sníž. přenesená",J146,0)</f>
        <v>0</v>
      </c>
      <c r="BI146" s="150">
        <f>IF(N146="nulová",J146,0)</f>
        <v>0</v>
      </c>
      <c r="BJ146" s="16" t="s">
        <v>79</v>
      </c>
      <c r="BK146" s="150">
        <f>ROUND(I146*H146,2)</f>
        <v>0</v>
      </c>
      <c r="BL146" s="16" t="s">
        <v>201</v>
      </c>
      <c r="BM146" s="149" t="s">
        <v>1734</v>
      </c>
    </row>
    <row r="147" spans="2:51" s="14" customFormat="1" ht="12">
      <c r="B147" s="166"/>
      <c r="D147" s="152" t="s">
        <v>203</v>
      </c>
      <c r="E147" s="167" t="s">
        <v>1</v>
      </c>
      <c r="F147" s="168" t="s">
        <v>1735</v>
      </c>
      <c r="H147" s="167" t="s">
        <v>1</v>
      </c>
      <c r="I147" s="169"/>
      <c r="L147" s="166"/>
      <c r="M147" s="170"/>
      <c r="T147" s="171"/>
      <c r="AT147" s="167" t="s">
        <v>203</v>
      </c>
      <c r="AU147" s="167" t="s">
        <v>81</v>
      </c>
      <c r="AV147" s="14" t="s">
        <v>79</v>
      </c>
      <c r="AW147" s="14" t="s">
        <v>29</v>
      </c>
      <c r="AX147" s="14" t="s">
        <v>72</v>
      </c>
      <c r="AY147" s="167" t="s">
        <v>195</v>
      </c>
    </row>
    <row r="148" spans="2:51" s="12" customFormat="1" ht="12">
      <c r="B148" s="151"/>
      <c r="D148" s="152" t="s">
        <v>203</v>
      </c>
      <c r="E148" s="153" t="s">
        <v>1</v>
      </c>
      <c r="F148" s="154" t="s">
        <v>1736</v>
      </c>
      <c r="H148" s="155">
        <v>38</v>
      </c>
      <c r="I148" s="156"/>
      <c r="L148" s="151"/>
      <c r="M148" s="157"/>
      <c r="T148" s="158"/>
      <c r="AT148" s="153" t="s">
        <v>203</v>
      </c>
      <c r="AU148" s="153" t="s">
        <v>81</v>
      </c>
      <c r="AV148" s="12" t="s">
        <v>81</v>
      </c>
      <c r="AW148" s="12" t="s">
        <v>29</v>
      </c>
      <c r="AX148" s="12" t="s">
        <v>72</v>
      </c>
      <c r="AY148" s="153" t="s">
        <v>195</v>
      </c>
    </row>
    <row r="149" spans="2:51" s="13" customFormat="1" ht="12">
      <c r="B149" s="159"/>
      <c r="D149" s="152" t="s">
        <v>203</v>
      </c>
      <c r="E149" s="160" t="s">
        <v>1</v>
      </c>
      <c r="F149" s="161" t="s">
        <v>205</v>
      </c>
      <c r="H149" s="162">
        <v>38</v>
      </c>
      <c r="I149" s="163"/>
      <c r="L149" s="159"/>
      <c r="M149" s="164"/>
      <c r="T149" s="165"/>
      <c r="AT149" s="160" t="s">
        <v>203</v>
      </c>
      <c r="AU149" s="160" t="s">
        <v>81</v>
      </c>
      <c r="AV149" s="13" t="s">
        <v>201</v>
      </c>
      <c r="AW149" s="13" t="s">
        <v>29</v>
      </c>
      <c r="AX149" s="13" t="s">
        <v>79</v>
      </c>
      <c r="AY149" s="160" t="s">
        <v>195</v>
      </c>
    </row>
    <row r="150" spans="2:65" s="1" customFormat="1" ht="16.5" customHeight="1">
      <c r="B150" s="136"/>
      <c r="C150" s="172" t="s">
        <v>228</v>
      </c>
      <c r="D150" s="172" t="s">
        <v>229</v>
      </c>
      <c r="E150" s="173" t="s">
        <v>1737</v>
      </c>
      <c r="F150" s="174" t="s">
        <v>1738</v>
      </c>
      <c r="G150" s="175" t="s">
        <v>496</v>
      </c>
      <c r="H150" s="176">
        <v>4</v>
      </c>
      <c r="I150" s="177"/>
      <c r="J150" s="178">
        <f aca="true" t="shared" si="0" ref="J150:J156">ROUND(I150*H150,2)</f>
        <v>0</v>
      </c>
      <c r="K150" s="179"/>
      <c r="L150" s="180"/>
      <c r="M150" s="181" t="s">
        <v>1</v>
      </c>
      <c r="N150" s="182" t="s">
        <v>37</v>
      </c>
      <c r="P150" s="147">
        <f aca="true" t="shared" si="1" ref="P150:P156">O150*H150</f>
        <v>0</v>
      </c>
      <c r="Q150" s="147">
        <v>0.0313</v>
      </c>
      <c r="R150" s="147">
        <f aca="true" t="shared" si="2" ref="R150:R156">Q150*H150</f>
        <v>0.1252</v>
      </c>
      <c r="S150" s="147">
        <v>0</v>
      </c>
      <c r="T150" s="148">
        <f aca="true" t="shared" si="3" ref="T150:T156">S150*H150</f>
        <v>0</v>
      </c>
      <c r="AR150" s="149" t="s">
        <v>233</v>
      </c>
      <c r="AT150" s="149" t="s">
        <v>229</v>
      </c>
      <c r="AU150" s="149" t="s">
        <v>81</v>
      </c>
      <c r="AY150" s="16" t="s">
        <v>195</v>
      </c>
      <c r="BE150" s="150">
        <f aca="true" t="shared" si="4" ref="BE150:BE156">IF(N150="základní",J150,0)</f>
        <v>0</v>
      </c>
      <c r="BF150" s="150">
        <f aca="true" t="shared" si="5" ref="BF150:BF156">IF(N150="snížená",J150,0)</f>
        <v>0</v>
      </c>
      <c r="BG150" s="150">
        <f aca="true" t="shared" si="6" ref="BG150:BG156">IF(N150="zákl. přenesená",J150,0)</f>
        <v>0</v>
      </c>
      <c r="BH150" s="150">
        <f aca="true" t="shared" si="7" ref="BH150:BH156">IF(N150="sníž. přenesená",J150,0)</f>
        <v>0</v>
      </c>
      <c r="BI150" s="150">
        <f aca="true" t="shared" si="8" ref="BI150:BI156">IF(N150="nulová",J150,0)</f>
        <v>0</v>
      </c>
      <c r="BJ150" s="16" t="s">
        <v>79</v>
      </c>
      <c r="BK150" s="150">
        <f aca="true" t="shared" si="9" ref="BK150:BK156">ROUND(I150*H150,2)</f>
        <v>0</v>
      </c>
      <c r="BL150" s="16" t="s">
        <v>201</v>
      </c>
      <c r="BM150" s="149" t="s">
        <v>1739</v>
      </c>
    </row>
    <row r="151" spans="2:65" s="1" customFormat="1" ht="21.75" customHeight="1">
      <c r="B151" s="136"/>
      <c r="C151" s="172" t="s">
        <v>237</v>
      </c>
      <c r="D151" s="172" t="s">
        <v>229</v>
      </c>
      <c r="E151" s="173" t="s">
        <v>1740</v>
      </c>
      <c r="F151" s="174" t="s">
        <v>1741</v>
      </c>
      <c r="G151" s="175" t="s">
        <v>496</v>
      </c>
      <c r="H151" s="176">
        <v>30</v>
      </c>
      <c r="I151" s="177"/>
      <c r="J151" s="178">
        <f t="shared" si="0"/>
        <v>0</v>
      </c>
      <c r="K151" s="179"/>
      <c r="L151" s="180"/>
      <c r="M151" s="181" t="s">
        <v>1</v>
      </c>
      <c r="N151" s="182" t="s">
        <v>37</v>
      </c>
      <c r="P151" s="147">
        <f t="shared" si="1"/>
        <v>0</v>
      </c>
      <c r="Q151" s="147">
        <v>0.0043</v>
      </c>
      <c r="R151" s="147">
        <f t="shared" si="2"/>
        <v>0.129</v>
      </c>
      <c r="S151" s="147">
        <v>0</v>
      </c>
      <c r="T151" s="148">
        <f t="shared" si="3"/>
        <v>0</v>
      </c>
      <c r="AR151" s="149" t="s">
        <v>233</v>
      </c>
      <c r="AT151" s="149" t="s">
        <v>229</v>
      </c>
      <c r="AU151" s="149" t="s">
        <v>81</v>
      </c>
      <c r="AY151" s="16" t="s">
        <v>195</v>
      </c>
      <c r="BE151" s="150">
        <f t="shared" si="4"/>
        <v>0</v>
      </c>
      <c r="BF151" s="150">
        <f t="shared" si="5"/>
        <v>0</v>
      </c>
      <c r="BG151" s="150">
        <f t="shared" si="6"/>
        <v>0</v>
      </c>
      <c r="BH151" s="150">
        <f t="shared" si="7"/>
        <v>0</v>
      </c>
      <c r="BI151" s="150">
        <f t="shared" si="8"/>
        <v>0</v>
      </c>
      <c r="BJ151" s="16" t="s">
        <v>79</v>
      </c>
      <c r="BK151" s="150">
        <f t="shared" si="9"/>
        <v>0</v>
      </c>
      <c r="BL151" s="16" t="s">
        <v>201</v>
      </c>
      <c r="BM151" s="149" t="s">
        <v>1742</v>
      </c>
    </row>
    <row r="152" spans="2:65" s="1" customFormat="1" ht="21.75" customHeight="1">
      <c r="B152" s="136"/>
      <c r="C152" s="172" t="s">
        <v>233</v>
      </c>
      <c r="D152" s="172" t="s">
        <v>229</v>
      </c>
      <c r="E152" s="173" t="s">
        <v>1743</v>
      </c>
      <c r="F152" s="174" t="s">
        <v>1744</v>
      </c>
      <c r="G152" s="175" t="s">
        <v>496</v>
      </c>
      <c r="H152" s="176">
        <v>4</v>
      </c>
      <c r="I152" s="177"/>
      <c r="J152" s="178">
        <f t="shared" si="0"/>
        <v>0</v>
      </c>
      <c r="K152" s="179"/>
      <c r="L152" s="180"/>
      <c r="M152" s="181" t="s">
        <v>1</v>
      </c>
      <c r="N152" s="182" t="s">
        <v>37</v>
      </c>
      <c r="P152" s="147">
        <f t="shared" si="1"/>
        <v>0</v>
      </c>
      <c r="Q152" s="147">
        <v>0.0037</v>
      </c>
      <c r="R152" s="147">
        <f t="shared" si="2"/>
        <v>0.0148</v>
      </c>
      <c r="S152" s="147">
        <v>0</v>
      </c>
      <c r="T152" s="148">
        <f t="shared" si="3"/>
        <v>0</v>
      </c>
      <c r="AR152" s="149" t="s">
        <v>233</v>
      </c>
      <c r="AT152" s="149" t="s">
        <v>229</v>
      </c>
      <c r="AU152" s="149" t="s">
        <v>81</v>
      </c>
      <c r="AY152" s="16" t="s">
        <v>195</v>
      </c>
      <c r="BE152" s="150">
        <f t="shared" si="4"/>
        <v>0</v>
      </c>
      <c r="BF152" s="150">
        <f t="shared" si="5"/>
        <v>0</v>
      </c>
      <c r="BG152" s="150">
        <f t="shared" si="6"/>
        <v>0</v>
      </c>
      <c r="BH152" s="150">
        <f t="shared" si="7"/>
        <v>0</v>
      </c>
      <c r="BI152" s="150">
        <f t="shared" si="8"/>
        <v>0</v>
      </c>
      <c r="BJ152" s="16" t="s">
        <v>79</v>
      </c>
      <c r="BK152" s="150">
        <f t="shared" si="9"/>
        <v>0</v>
      </c>
      <c r="BL152" s="16" t="s">
        <v>201</v>
      </c>
      <c r="BM152" s="149" t="s">
        <v>1745</v>
      </c>
    </row>
    <row r="153" spans="2:65" s="1" customFormat="1" ht="24.2" customHeight="1">
      <c r="B153" s="136"/>
      <c r="C153" s="137" t="s">
        <v>252</v>
      </c>
      <c r="D153" s="137" t="s">
        <v>197</v>
      </c>
      <c r="E153" s="138" t="s">
        <v>1746</v>
      </c>
      <c r="F153" s="139" t="s">
        <v>1747</v>
      </c>
      <c r="G153" s="140" t="s">
        <v>496</v>
      </c>
      <c r="H153" s="141">
        <v>2</v>
      </c>
      <c r="I153" s="142"/>
      <c r="J153" s="143">
        <f t="shared" si="0"/>
        <v>0</v>
      </c>
      <c r="K153" s="144"/>
      <c r="L153" s="31"/>
      <c r="M153" s="145" t="s">
        <v>1</v>
      </c>
      <c r="N153" s="146" t="s">
        <v>37</v>
      </c>
      <c r="P153" s="147">
        <f t="shared" si="1"/>
        <v>0</v>
      </c>
      <c r="Q153" s="147">
        <v>0</v>
      </c>
      <c r="R153" s="147">
        <f t="shared" si="2"/>
        <v>0</v>
      </c>
      <c r="S153" s="147">
        <v>0</v>
      </c>
      <c r="T153" s="148">
        <f t="shared" si="3"/>
        <v>0</v>
      </c>
      <c r="AR153" s="149" t="s">
        <v>201</v>
      </c>
      <c r="AT153" s="149" t="s">
        <v>197</v>
      </c>
      <c r="AU153" s="149" t="s">
        <v>81</v>
      </c>
      <c r="AY153" s="16" t="s">
        <v>195</v>
      </c>
      <c r="BE153" s="150">
        <f t="shared" si="4"/>
        <v>0</v>
      </c>
      <c r="BF153" s="150">
        <f t="shared" si="5"/>
        <v>0</v>
      </c>
      <c r="BG153" s="150">
        <f t="shared" si="6"/>
        <v>0</v>
      </c>
      <c r="BH153" s="150">
        <f t="shared" si="7"/>
        <v>0</v>
      </c>
      <c r="BI153" s="150">
        <f t="shared" si="8"/>
        <v>0</v>
      </c>
      <c r="BJ153" s="16" t="s">
        <v>79</v>
      </c>
      <c r="BK153" s="150">
        <f t="shared" si="9"/>
        <v>0</v>
      </c>
      <c r="BL153" s="16" t="s">
        <v>201</v>
      </c>
      <c r="BM153" s="149" t="s">
        <v>1748</v>
      </c>
    </row>
    <row r="154" spans="2:65" s="1" customFormat="1" ht="24.2" customHeight="1">
      <c r="B154" s="136"/>
      <c r="C154" s="172" t="s">
        <v>258</v>
      </c>
      <c r="D154" s="172" t="s">
        <v>229</v>
      </c>
      <c r="E154" s="173" t="s">
        <v>1749</v>
      </c>
      <c r="F154" s="174" t="s">
        <v>1750</v>
      </c>
      <c r="G154" s="175" t="s">
        <v>496</v>
      </c>
      <c r="H154" s="176">
        <v>1</v>
      </c>
      <c r="I154" s="177"/>
      <c r="J154" s="178">
        <f t="shared" si="0"/>
        <v>0</v>
      </c>
      <c r="K154" s="179"/>
      <c r="L154" s="180"/>
      <c r="M154" s="181" t="s">
        <v>1</v>
      </c>
      <c r="N154" s="182" t="s">
        <v>37</v>
      </c>
      <c r="P154" s="147">
        <f t="shared" si="1"/>
        <v>0</v>
      </c>
      <c r="Q154" s="147">
        <v>0.25</v>
      </c>
      <c r="R154" s="147">
        <f t="shared" si="2"/>
        <v>0.25</v>
      </c>
      <c r="S154" s="147">
        <v>0</v>
      </c>
      <c r="T154" s="148">
        <f t="shared" si="3"/>
        <v>0</v>
      </c>
      <c r="AR154" s="149" t="s">
        <v>233</v>
      </c>
      <c r="AT154" s="149" t="s">
        <v>229</v>
      </c>
      <c r="AU154" s="149" t="s">
        <v>81</v>
      </c>
      <c r="AY154" s="16" t="s">
        <v>195</v>
      </c>
      <c r="BE154" s="150">
        <f t="shared" si="4"/>
        <v>0</v>
      </c>
      <c r="BF154" s="150">
        <f t="shared" si="5"/>
        <v>0</v>
      </c>
      <c r="BG154" s="150">
        <f t="shared" si="6"/>
        <v>0</v>
      </c>
      <c r="BH154" s="150">
        <f t="shared" si="7"/>
        <v>0</v>
      </c>
      <c r="BI154" s="150">
        <f t="shared" si="8"/>
        <v>0</v>
      </c>
      <c r="BJ154" s="16" t="s">
        <v>79</v>
      </c>
      <c r="BK154" s="150">
        <f t="shared" si="9"/>
        <v>0</v>
      </c>
      <c r="BL154" s="16" t="s">
        <v>201</v>
      </c>
      <c r="BM154" s="149" t="s">
        <v>1751</v>
      </c>
    </row>
    <row r="155" spans="2:65" s="1" customFormat="1" ht="24.2" customHeight="1">
      <c r="B155" s="136"/>
      <c r="C155" s="172" t="s">
        <v>264</v>
      </c>
      <c r="D155" s="172" t="s">
        <v>229</v>
      </c>
      <c r="E155" s="173" t="s">
        <v>1752</v>
      </c>
      <c r="F155" s="174" t="s">
        <v>1753</v>
      </c>
      <c r="G155" s="175" t="s">
        <v>496</v>
      </c>
      <c r="H155" s="176">
        <v>1</v>
      </c>
      <c r="I155" s="177"/>
      <c r="J155" s="178">
        <f t="shared" si="0"/>
        <v>0</v>
      </c>
      <c r="K155" s="179"/>
      <c r="L155" s="180"/>
      <c r="M155" s="181" t="s">
        <v>1</v>
      </c>
      <c r="N155" s="182" t="s">
        <v>37</v>
      </c>
      <c r="P155" s="147">
        <f t="shared" si="1"/>
        <v>0</v>
      </c>
      <c r="Q155" s="147">
        <v>0.25</v>
      </c>
      <c r="R155" s="147">
        <f t="shared" si="2"/>
        <v>0.25</v>
      </c>
      <c r="S155" s="147">
        <v>0</v>
      </c>
      <c r="T155" s="148">
        <f t="shared" si="3"/>
        <v>0</v>
      </c>
      <c r="AR155" s="149" t="s">
        <v>233</v>
      </c>
      <c r="AT155" s="149" t="s">
        <v>229</v>
      </c>
      <c r="AU155" s="149" t="s">
        <v>81</v>
      </c>
      <c r="AY155" s="16" t="s">
        <v>195</v>
      </c>
      <c r="BE155" s="150">
        <f t="shared" si="4"/>
        <v>0</v>
      </c>
      <c r="BF155" s="150">
        <f t="shared" si="5"/>
        <v>0</v>
      </c>
      <c r="BG155" s="150">
        <f t="shared" si="6"/>
        <v>0</v>
      </c>
      <c r="BH155" s="150">
        <f t="shared" si="7"/>
        <v>0</v>
      </c>
      <c r="BI155" s="150">
        <f t="shared" si="8"/>
        <v>0</v>
      </c>
      <c r="BJ155" s="16" t="s">
        <v>79</v>
      </c>
      <c r="BK155" s="150">
        <f t="shared" si="9"/>
        <v>0</v>
      </c>
      <c r="BL155" s="16" t="s">
        <v>201</v>
      </c>
      <c r="BM155" s="149" t="s">
        <v>1754</v>
      </c>
    </row>
    <row r="156" spans="2:65" s="1" customFormat="1" ht="24.2" customHeight="1">
      <c r="B156" s="136"/>
      <c r="C156" s="137" t="s">
        <v>270</v>
      </c>
      <c r="D156" s="137" t="s">
        <v>197</v>
      </c>
      <c r="E156" s="138" t="s">
        <v>1755</v>
      </c>
      <c r="F156" s="139" t="s">
        <v>1756</v>
      </c>
      <c r="G156" s="140" t="s">
        <v>223</v>
      </c>
      <c r="H156" s="141">
        <v>99</v>
      </c>
      <c r="I156" s="142"/>
      <c r="J156" s="143">
        <f t="shared" si="0"/>
        <v>0</v>
      </c>
      <c r="K156" s="144"/>
      <c r="L156" s="31"/>
      <c r="M156" s="145" t="s">
        <v>1</v>
      </c>
      <c r="N156" s="146" t="s">
        <v>37</v>
      </c>
      <c r="P156" s="147">
        <f t="shared" si="1"/>
        <v>0</v>
      </c>
      <c r="Q156" s="147">
        <v>0</v>
      </c>
      <c r="R156" s="147">
        <f t="shared" si="2"/>
        <v>0</v>
      </c>
      <c r="S156" s="147">
        <v>0</v>
      </c>
      <c r="T156" s="148">
        <f t="shared" si="3"/>
        <v>0</v>
      </c>
      <c r="AR156" s="149" t="s">
        <v>201</v>
      </c>
      <c r="AT156" s="149" t="s">
        <v>197</v>
      </c>
      <c r="AU156" s="149" t="s">
        <v>81</v>
      </c>
      <c r="AY156" s="16" t="s">
        <v>195</v>
      </c>
      <c r="BE156" s="150">
        <f t="shared" si="4"/>
        <v>0</v>
      </c>
      <c r="BF156" s="150">
        <f t="shared" si="5"/>
        <v>0</v>
      </c>
      <c r="BG156" s="150">
        <f t="shared" si="6"/>
        <v>0</v>
      </c>
      <c r="BH156" s="150">
        <f t="shared" si="7"/>
        <v>0</v>
      </c>
      <c r="BI156" s="150">
        <f t="shared" si="8"/>
        <v>0</v>
      </c>
      <c r="BJ156" s="16" t="s">
        <v>79</v>
      </c>
      <c r="BK156" s="150">
        <f t="shared" si="9"/>
        <v>0</v>
      </c>
      <c r="BL156" s="16" t="s">
        <v>201</v>
      </c>
      <c r="BM156" s="149" t="s">
        <v>1757</v>
      </c>
    </row>
    <row r="157" spans="2:51" s="14" customFormat="1" ht="12">
      <c r="B157" s="166"/>
      <c r="D157" s="152" t="s">
        <v>203</v>
      </c>
      <c r="E157" s="167" t="s">
        <v>1</v>
      </c>
      <c r="F157" s="168" t="s">
        <v>1735</v>
      </c>
      <c r="H157" s="167" t="s">
        <v>1</v>
      </c>
      <c r="I157" s="169"/>
      <c r="L157" s="166"/>
      <c r="M157" s="170"/>
      <c r="T157" s="171"/>
      <c r="AT157" s="167" t="s">
        <v>203</v>
      </c>
      <c r="AU157" s="167" t="s">
        <v>81</v>
      </c>
      <c r="AV157" s="14" t="s">
        <v>79</v>
      </c>
      <c r="AW157" s="14" t="s">
        <v>29</v>
      </c>
      <c r="AX157" s="14" t="s">
        <v>72</v>
      </c>
      <c r="AY157" s="167" t="s">
        <v>195</v>
      </c>
    </row>
    <row r="158" spans="2:51" s="12" customFormat="1" ht="12">
      <c r="B158" s="151"/>
      <c r="D158" s="152" t="s">
        <v>203</v>
      </c>
      <c r="E158" s="153" t="s">
        <v>1</v>
      </c>
      <c r="F158" s="154" t="s">
        <v>1758</v>
      </c>
      <c r="H158" s="155">
        <v>99</v>
      </c>
      <c r="I158" s="156"/>
      <c r="L158" s="151"/>
      <c r="M158" s="157"/>
      <c r="T158" s="158"/>
      <c r="AT158" s="153" t="s">
        <v>203</v>
      </c>
      <c r="AU158" s="153" t="s">
        <v>81</v>
      </c>
      <c r="AV158" s="12" t="s">
        <v>81</v>
      </c>
      <c r="AW158" s="12" t="s">
        <v>29</v>
      </c>
      <c r="AX158" s="12" t="s">
        <v>72</v>
      </c>
      <c r="AY158" s="153" t="s">
        <v>195</v>
      </c>
    </row>
    <row r="159" spans="2:51" s="13" customFormat="1" ht="12">
      <c r="B159" s="159"/>
      <c r="D159" s="152" t="s">
        <v>203</v>
      </c>
      <c r="E159" s="160" t="s">
        <v>1</v>
      </c>
      <c r="F159" s="161" t="s">
        <v>205</v>
      </c>
      <c r="H159" s="162">
        <v>99</v>
      </c>
      <c r="I159" s="163"/>
      <c r="L159" s="159"/>
      <c r="M159" s="164"/>
      <c r="T159" s="165"/>
      <c r="AT159" s="160" t="s">
        <v>203</v>
      </c>
      <c r="AU159" s="160" t="s">
        <v>81</v>
      </c>
      <c r="AV159" s="13" t="s">
        <v>201</v>
      </c>
      <c r="AW159" s="13" t="s">
        <v>29</v>
      </c>
      <c r="AX159" s="13" t="s">
        <v>79</v>
      </c>
      <c r="AY159" s="160" t="s">
        <v>195</v>
      </c>
    </row>
    <row r="160" spans="2:65" s="1" customFormat="1" ht="24.2" customHeight="1">
      <c r="B160" s="136"/>
      <c r="C160" s="172" t="s">
        <v>275</v>
      </c>
      <c r="D160" s="172" t="s">
        <v>229</v>
      </c>
      <c r="E160" s="173" t="s">
        <v>1759</v>
      </c>
      <c r="F160" s="174" t="s">
        <v>1760</v>
      </c>
      <c r="G160" s="175" t="s">
        <v>223</v>
      </c>
      <c r="H160" s="176">
        <v>99</v>
      </c>
      <c r="I160" s="177"/>
      <c r="J160" s="178">
        <f>ROUND(I160*H160,2)</f>
        <v>0</v>
      </c>
      <c r="K160" s="179"/>
      <c r="L160" s="180"/>
      <c r="M160" s="181" t="s">
        <v>1</v>
      </c>
      <c r="N160" s="182" t="s">
        <v>37</v>
      </c>
      <c r="P160" s="147">
        <f>O160*H160</f>
        <v>0</v>
      </c>
      <c r="Q160" s="147">
        <v>0.0015</v>
      </c>
      <c r="R160" s="147">
        <f>Q160*H160</f>
        <v>0.1485</v>
      </c>
      <c r="S160" s="147">
        <v>0</v>
      </c>
      <c r="T160" s="148">
        <f>S160*H160</f>
        <v>0</v>
      </c>
      <c r="AR160" s="149" t="s">
        <v>233</v>
      </c>
      <c r="AT160" s="149" t="s">
        <v>229</v>
      </c>
      <c r="AU160" s="149" t="s">
        <v>81</v>
      </c>
      <c r="AY160" s="16" t="s">
        <v>195</v>
      </c>
      <c r="BE160" s="150">
        <f>IF(N160="základní",J160,0)</f>
        <v>0</v>
      </c>
      <c r="BF160" s="150">
        <f>IF(N160="snížená",J160,0)</f>
        <v>0</v>
      </c>
      <c r="BG160" s="150">
        <f>IF(N160="zákl. přenesená",J160,0)</f>
        <v>0</v>
      </c>
      <c r="BH160" s="150">
        <f>IF(N160="sníž. přenesená",J160,0)</f>
        <v>0</v>
      </c>
      <c r="BI160" s="150">
        <f>IF(N160="nulová",J160,0)</f>
        <v>0</v>
      </c>
      <c r="BJ160" s="16" t="s">
        <v>79</v>
      </c>
      <c r="BK160" s="150">
        <f>ROUND(I160*H160,2)</f>
        <v>0</v>
      </c>
      <c r="BL160" s="16" t="s">
        <v>201</v>
      </c>
      <c r="BM160" s="149" t="s">
        <v>1761</v>
      </c>
    </row>
    <row r="161" spans="2:63" s="11" customFormat="1" ht="22.9" customHeight="1">
      <c r="B161" s="124"/>
      <c r="D161" s="125" t="s">
        <v>71</v>
      </c>
      <c r="E161" s="134" t="s">
        <v>570</v>
      </c>
      <c r="F161" s="134" t="s">
        <v>571</v>
      </c>
      <c r="I161" s="127"/>
      <c r="J161" s="135">
        <f>BK161</f>
        <v>0</v>
      </c>
      <c r="L161" s="124"/>
      <c r="M161" s="129"/>
      <c r="P161" s="130">
        <f>P162</f>
        <v>0</v>
      </c>
      <c r="R161" s="130">
        <f>R162</f>
        <v>0</v>
      </c>
      <c r="T161" s="131">
        <f>T162</f>
        <v>0</v>
      </c>
      <c r="AR161" s="125" t="s">
        <v>79</v>
      </c>
      <c r="AT161" s="132" t="s">
        <v>71</v>
      </c>
      <c r="AU161" s="132" t="s">
        <v>79</v>
      </c>
      <c r="AY161" s="125" t="s">
        <v>195</v>
      </c>
      <c r="BK161" s="133">
        <f>BK162</f>
        <v>0</v>
      </c>
    </row>
    <row r="162" spans="2:65" s="1" customFormat="1" ht="24.2" customHeight="1">
      <c r="B162" s="136"/>
      <c r="C162" s="137" t="s">
        <v>280</v>
      </c>
      <c r="D162" s="137" t="s">
        <v>197</v>
      </c>
      <c r="E162" s="138" t="s">
        <v>1762</v>
      </c>
      <c r="F162" s="139" t="s">
        <v>1763</v>
      </c>
      <c r="G162" s="140" t="s">
        <v>232</v>
      </c>
      <c r="H162" s="141">
        <v>15.625</v>
      </c>
      <c r="I162" s="142"/>
      <c r="J162" s="143">
        <f>ROUND(I162*H162,2)</f>
        <v>0</v>
      </c>
      <c r="K162" s="144"/>
      <c r="L162" s="31"/>
      <c r="M162" s="187" t="s">
        <v>1</v>
      </c>
      <c r="N162" s="188" t="s">
        <v>37</v>
      </c>
      <c r="O162" s="189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AR162" s="149" t="s">
        <v>201</v>
      </c>
      <c r="AT162" s="149" t="s">
        <v>197</v>
      </c>
      <c r="AU162" s="149" t="s">
        <v>81</v>
      </c>
      <c r="AY162" s="16" t="s">
        <v>195</v>
      </c>
      <c r="BE162" s="150">
        <f>IF(N162="základní",J162,0)</f>
        <v>0</v>
      </c>
      <c r="BF162" s="150">
        <f>IF(N162="snížená",J162,0)</f>
        <v>0</v>
      </c>
      <c r="BG162" s="150">
        <f>IF(N162="zákl. přenesená",J162,0)</f>
        <v>0</v>
      </c>
      <c r="BH162" s="150">
        <f>IF(N162="sníž. přenesená",J162,0)</f>
        <v>0</v>
      </c>
      <c r="BI162" s="150">
        <f>IF(N162="nulová",J162,0)</f>
        <v>0</v>
      </c>
      <c r="BJ162" s="16" t="s">
        <v>79</v>
      </c>
      <c r="BK162" s="150">
        <f>ROUND(I162*H162,2)</f>
        <v>0</v>
      </c>
      <c r="BL162" s="16" t="s">
        <v>201</v>
      </c>
      <c r="BM162" s="149" t="s">
        <v>1764</v>
      </c>
    </row>
    <row r="163" spans="2:12" s="1" customFormat="1" ht="6.95" customHeight="1">
      <c r="B163" s="43"/>
      <c r="C163" s="44"/>
      <c r="D163" s="44"/>
      <c r="E163" s="44"/>
      <c r="F163" s="44"/>
      <c r="G163" s="44"/>
      <c r="H163" s="44"/>
      <c r="I163" s="44"/>
      <c r="J163" s="44"/>
      <c r="K163" s="44"/>
      <c r="L163" s="31"/>
    </row>
  </sheetData>
  <autoFilter ref="C124:K162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DESKTOP-VCEHUTE\uzivatel</dc:creator>
  <cp:keywords/>
  <dc:description/>
  <cp:lastModifiedBy>uzivatel</cp:lastModifiedBy>
  <dcterms:created xsi:type="dcterms:W3CDTF">2023-07-03T16:51:05Z</dcterms:created>
  <dcterms:modified xsi:type="dcterms:W3CDTF">2023-07-04T06:03:23Z</dcterms:modified>
  <cp:category/>
  <cp:version/>
  <cp:contentType/>
  <cp:contentStatus/>
</cp:coreProperties>
</file>