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F:\INVESTICNI\VEŘEJNÉ ZAKÁZKY\2025\STAVEBNÍ ÚPRAVY V ULICI VRBNOVSKÁ SÍDLIŠTĚ VIŠŇOVÁ - HOŘOVICE\Zadávací dokumentace\"/>
    </mc:Choice>
  </mc:AlternateContent>
  <xr:revisionPtr revIDLastSave="0" documentId="8_{1D0A3548-5936-407B-81B4-BA2F4CCF7EE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kapitulace zakázky" sheetId="1" r:id="rId1"/>
    <sheet name="SO-10 - STAVBA" sheetId="2" r:id="rId2"/>
    <sheet name="SO-40 - VEŘEJNÉ-OSVĚTLENÍ" sheetId="3" r:id="rId3"/>
    <sheet name="SO-98 - VRN" sheetId="4" r:id="rId4"/>
    <sheet name="SO-99 - PRELIMINÁŘE" sheetId="5" r:id="rId5"/>
  </sheets>
  <definedNames>
    <definedName name="_xlnm._FilterDatabase" localSheetId="1" hidden="1">'SO-10 - STAVBA'!$C$123:$K$389</definedName>
    <definedName name="_xlnm._FilterDatabase" localSheetId="2" hidden="1">'SO-40 - VEŘEJNÉ-OSVĚTLENÍ'!$C$121:$K$248</definedName>
    <definedName name="_xlnm._FilterDatabase" localSheetId="3" hidden="1">'SO-98 - VRN'!$C$120:$K$138</definedName>
    <definedName name="_xlnm._FilterDatabase" localSheetId="4" hidden="1">'SO-99 - PRELIMINÁŘE'!$C$117:$K$128</definedName>
    <definedName name="_xlnm.Print_Titles" localSheetId="0">'Rekapitulace zakázky'!$92:$92</definedName>
    <definedName name="_xlnm.Print_Titles" localSheetId="1">'SO-10 - STAVBA'!$123:$123</definedName>
    <definedName name="_xlnm.Print_Titles" localSheetId="2">'SO-40 - VEŘEJNÉ-OSVĚTLENÍ'!$121:$121</definedName>
    <definedName name="_xlnm.Print_Titles" localSheetId="3">'SO-98 - VRN'!$120:$120</definedName>
    <definedName name="_xlnm.Print_Titles" localSheetId="4">'SO-99 - PRELIMINÁŘE'!$117:$117</definedName>
    <definedName name="_xlnm.Print_Area" localSheetId="0">'Rekapitulace zakázky'!$D$4:$AO$35,'Rekapitulace zakázky'!$C$82:$AQ$99</definedName>
    <definedName name="_xlnm.Print_Area" localSheetId="1">'SO-10 - STAVBA'!$C$4:$J$39,'SO-10 - STAVBA'!$C$82:$J$105,'SO-10 - STAVBA'!$C$111:$K$389</definedName>
    <definedName name="_xlnm.Print_Area" localSheetId="2">'SO-40 - VEŘEJNÉ-OSVĚTLENÍ'!$C$4:$J$39,'SO-40 - VEŘEJNÉ-OSVĚTLENÍ'!$C$82:$J$103,'SO-40 - VEŘEJNÉ-OSVĚTLENÍ'!$C$109:$K$248</definedName>
    <definedName name="_xlnm.Print_Area" localSheetId="3">'SO-98 - VRN'!$C$4:$J$39,'SO-98 - VRN'!$C$82:$J$102,'SO-98 - VRN'!$C$108:$K$138</definedName>
    <definedName name="_xlnm.Print_Area" localSheetId="4">'SO-99 - PRELIMINÁŘE'!$C$4:$J$39,'SO-99 - PRELIMINÁŘE'!$C$82:$J$99,'SO-99 - PRELIMINÁŘE'!$C$105:$K$128</definedName>
  </definedNames>
  <calcPr calcId="191029"/>
</workbook>
</file>

<file path=xl/calcChain.xml><?xml version="1.0" encoding="utf-8"?>
<calcChain xmlns="http://schemas.openxmlformats.org/spreadsheetml/2006/main">
  <c r="J37" i="5" l="1"/>
  <c r="J36" i="5"/>
  <c r="AY98" i="1" s="1"/>
  <c r="J35" i="5"/>
  <c r="AX98" i="1" s="1"/>
  <c r="BI125" i="5"/>
  <c r="BH125" i="5"/>
  <c r="BG125" i="5"/>
  <c r="BF125" i="5"/>
  <c r="T125" i="5"/>
  <c r="R125" i="5"/>
  <c r="P125" i="5"/>
  <c r="BI121" i="5"/>
  <c r="BH121" i="5"/>
  <c r="BG121" i="5"/>
  <c r="BF121" i="5"/>
  <c r="T121" i="5"/>
  <c r="R121" i="5"/>
  <c r="P121" i="5"/>
  <c r="J115" i="5"/>
  <c r="J114" i="5"/>
  <c r="F114" i="5"/>
  <c r="F112" i="5"/>
  <c r="E110" i="5"/>
  <c r="J92" i="5"/>
  <c r="J91" i="5"/>
  <c r="F91" i="5"/>
  <c r="F89" i="5"/>
  <c r="E87" i="5"/>
  <c r="J18" i="5"/>
  <c r="E18" i="5"/>
  <c r="F115" i="5"/>
  <c r="J17" i="5"/>
  <c r="J12" i="5"/>
  <c r="J112" i="5"/>
  <c r="E7" i="5"/>
  <c r="E108" i="5" s="1"/>
  <c r="J37" i="4"/>
  <c r="J36" i="4"/>
  <c r="AY97" i="1"/>
  <c r="J35" i="4"/>
  <c r="AX97" i="1" s="1"/>
  <c r="BI137" i="4"/>
  <c r="BH137" i="4"/>
  <c r="BG137" i="4"/>
  <c r="BF137" i="4"/>
  <c r="T137" i="4"/>
  <c r="T136" i="4"/>
  <c r="R137" i="4"/>
  <c r="R136" i="4"/>
  <c r="P137" i="4"/>
  <c r="P136" i="4"/>
  <c r="BI134" i="4"/>
  <c r="BH134" i="4"/>
  <c r="BG134" i="4"/>
  <c r="BF134" i="4"/>
  <c r="T134" i="4"/>
  <c r="T133" i="4"/>
  <c r="R134" i="4"/>
  <c r="R133" i="4"/>
  <c r="P134" i="4"/>
  <c r="P133" i="4"/>
  <c r="BI131" i="4"/>
  <c r="BH131" i="4"/>
  <c r="BG131" i="4"/>
  <c r="BF131" i="4"/>
  <c r="T131" i="4"/>
  <c r="T130" i="4"/>
  <c r="R131" i="4"/>
  <c r="R130" i="4"/>
  <c r="P131" i="4"/>
  <c r="P130" i="4"/>
  <c r="BI128" i="4"/>
  <c r="BH128" i="4"/>
  <c r="BG128" i="4"/>
  <c r="BF128" i="4"/>
  <c r="T128" i="4"/>
  <c r="R128" i="4"/>
  <c r="P128" i="4"/>
  <c r="BI126" i="4"/>
  <c r="BH126" i="4"/>
  <c r="BG126" i="4"/>
  <c r="BF126" i="4"/>
  <c r="T126" i="4"/>
  <c r="R126" i="4"/>
  <c r="P126" i="4"/>
  <c r="BI124" i="4"/>
  <c r="BH124" i="4"/>
  <c r="BG124" i="4"/>
  <c r="BF124" i="4"/>
  <c r="T124" i="4"/>
  <c r="R124" i="4"/>
  <c r="P124" i="4"/>
  <c r="J118" i="4"/>
  <c r="J117" i="4"/>
  <c r="F117" i="4"/>
  <c r="F115" i="4"/>
  <c r="E113" i="4"/>
  <c r="J92" i="4"/>
  <c r="J91" i="4"/>
  <c r="F91" i="4"/>
  <c r="F89" i="4"/>
  <c r="E87" i="4"/>
  <c r="J18" i="4"/>
  <c r="E18" i="4"/>
  <c r="F118" i="4"/>
  <c r="J17" i="4"/>
  <c r="J12" i="4"/>
  <c r="J115" i="4" s="1"/>
  <c r="E7" i="4"/>
  <c r="E85" i="4" s="1"/>
  <c r="J37" i="3"/>
  <c r="J36" i="3"/>
  <c r="AY96" i="1"/>
  <c r="J35" i="3"/>
  <c r="AX96" i="1"/>
  <c r="BI247" i="3"/>
  <c r="BH247" i="3"/>
  <c r="BG247" i="3"/>
  <c r="BF247" i="3"/>
  <c r="T247" i="3"/>
  <c r="R247" i="3"/>
  <c r="P247" i="3"/>
  <c r="BI245" i="3"/>
  <c r="BH245" i="3"/>
  <c r="BG245" i="3"/>
  <c r="BF245" i="3"/>
  <c r="T245" i="3"/>
  <c r="R245" i="3"/>
  <c r="P245" i="3"/>
  <c r="BI242" i="3"/>
  <c r="BH242" i="3"/>
  <c r="BG242" i="3"/>
  <c r="BF242" i="3"/>
  <c r="T242" i="3"/>
  <c r="R242" i="3"/>
  <c r="P242" i="3"/>
  <c r="BI240" i="3"/>
  <c r="BH240" i="3"/>
  <c r="BG240" i="3"/>
  <c r="BF240" i="3"/>
  <c r="T240" i="3"/>
  <c r="R240" i="3"/>
  <c r="P240" i="3"/>
  <c r="BI238" i="3"/>
  <c r="BH238" i="3"/>
  <c r="BG238" i="3"/>
  <c r="BF238" i="3"/>
  <c r="T238" i="3"/>
  <c r="R238" i="3"/>
  <c r="P238" i="3"/>
  <c r="BI234" i="3"/>
  <c r="BH234" i="3"/>
  <c r="BG234" i="3"/>
  <c r="BF234" i="3"/>
  <c r="T234" i="3"/>
  <c r="R234" i="3"/>
  <c r="P234" i="3"/>
  <c r="BI232" i="3"/>
  <c r="BH232" i="3"/>
  <c r="BG232" i="3"/>
  <c r="BF232" i="3"/>
  <c r="T232" i="3"/>
  <c r="R232" i="3"/>
  <c r="P232" i="3"/>
  <c r="BI230" i="3"/>
  <c r="BH230" i="3"/>
  <c r="BG230" i="3"/>
  <c r="BF230" i="3"/>
  <c r="T230" i="3"/>
  <c r="R230" i="3"/>
  <c r="P230" i="3"/>
  <c r="BI228" i="3"/>
  <c r="BH228" i="3"/>
  <c r="BG228" i="3"/>
  <c r="BF228" i="3"/>
  <c r="T228" i="3"/>
  <c r="R228" i="3"/>
  <c r="P228" i="3"/>
  <c r="BI226" i="3"/>
  <c r="BH226" i="3"/>
  <c r="BG226" i="3"/>
  <c r="BF226" i="3"/>
  <c r="T226" i="3"/>
  <c r="R226" i="3"/>
  <c r="P226" i="3"/>
  <c r="BI224" i="3"/>
  <c r="BH224" i="3"/>
  <c r="BG224" i="3"/>
  <c r="BF224" i="3"/>
  <c r="T224" i="3"/>
  <c r="R224" i="3"/>
  <c r="P224" i="3"/>
  <c r="BI222" i="3"/>
  <c r="BH222" i="3"/>
  <c r="BG222" i="3"/>
  <c r="BF222" i="3"/>
  <c r="T222" i="3"/>
  <c r="R222" i="3"/>
  <c r="P222" i="3"/>
  <c r="BI220" i="3"/>
  <c r="BH220" i="3"/>
  <c r="BG220" i="3"/>
  <c r="BF220" i="3"/>
  <c r="T220" i="3"/>
  <c r="R220" i="3"/>
  <c r="P220" i="3"/>
  <c r="BI218" i="3"/>
  <c r="BH218" i="3"/>
  <c r="BG218" i="3"/>
  <c r="BF218" i="3"/>
  <c r="T218" i="3"/>
  <c r="R218" i="3"/>
  <c r="P218" i="3"/>
  <c r="BI216" i="3"/>
  <c r="BH216" i="3"/>
  <c r="BG216" i="3"/>
  <c r="BF216" i="3"/>
  <c r="T216" i="3"/>
  <c r="R216" i="3"/>
  <c r="P216" i="3"/>
  <c r="BI214" i="3"/>
  <c r="BH214" i="3"/>
  <c r="BG214" i="3"/>
  <c r="BF214" i="3"/>
  <c r="T214" i="3"/>
  <c r="R214" i="3"/>
  <c r="P214" i="3"/>
  <c r="BI212" i="3"/>
  <c r="BH212" i="3"/>
  <c r="BG212" i="3"/>
  <c r="BF212" i="3"/>
  <c r="T212" i="3"/>
  <c r="R212" i="3"/>
  <c r="P212" i="3"/>
  <c r="BI210" i="3"/>
  <c r="BH210" i="3"/>
  <c r="BG210" i="3"/>
  <c r="BF210" i="3"/>
  <c r="T210" i="3"/>
  <c r="R210" i="3"/>
  <c r="P210" i="3"/>
  <c r="BI208" i="3"/>
  <c r="BH208" i="3"/>
  <c r="BG208" i="3"/>
  <c r="BF208" i="3"/>
  <c r="T208" i="3"/>
  <c r="R208" i="3"/>
  <c r="P208" i="3"/>
  <c r="BI206" i="3"/>
  <c r="BH206" i="3"/>
  <c r="BG206" i="3"/>
  <c r="BF206" i="3"/>
  <c r="T206" i="3"/>
  <c r="R206" i="3"/>
  <c r="P206" i="3"/>
  <c r="BI204" i="3"/>
  <c r="BH204" i="3"/>
  <c r="BG204" i="3"/>
  <c r="BF204" i="3"/>
  <c r="T204" i="3"/>
  <c r="R204" i="3"/>
  <c r="P204" i="3"/>
  <c r="BI202" i="3"/>
  <c r="BH202" i="3"/>
  <c r="BG202" i="3"/>
  <c r="BF202" i="3"/>
  <c r="T202" i="3"/>
  <c r="R202" i="3"/>
  <c r="P202" i="3"/>
  <c r="BI200" i="3"/>
  <c r="BH200" i="3"/>
  <c r="BG200" i="3"/>
  <c r="BF200" i="3"/>
  <c r="T200" i="3"/>
  <c r="R200" i="3"/>
  <c r="P200" i="3"/>
  <c r="BI198" i="3"/>
  <c r="BH198" i="3"/>
  <c r="BG198" i="3"/>
  <c r="BF198" i="3"/>
  <c r="T198" i="3"/>
  <c r="R198" i="3"/>
  <c r="P198" i="3"/>
  <c r="BI196" i="3"/>
  <c r="BH196" i="3"/>
  <c r="BG196" i="3"/>
  <c r="BF196" i="3"/>
  <c r="T196" i="3"/>
  <c r="R196" i="3"/>
  <c r="P196" i="3"/>
  <c r="BI194" i="3"/>
  <c r="BH194" i="3"/>
  <c r="BG194" i="3"/>
  <c r="BF194" i="3"/>
  <c r="T194" i="3"/>
  <c r="R194" i="3"/>
  <c r="P194" i="3"/>
  <c r="BI191" i="3"/>
  <c r="BH191" i="3"/>
  <c r="BG191" i="3"/>
  <c r="BF191" i="3"/>
  <c r="T191" i="3"/>
  <c r="R191" i="3"/>
  <c r="P191" i="3"/>
  <c r="BI189" i="3"/>
  <c r="BH189" i="3"/>
  <c r="BG189" i="3"/>
  <c r="BF189" i="3"/>
  <c r="T189" i="3"/>
  <c r="R189" i="3"/>
  <c r="P189" i="3"/>
  <c r="BI187" i="3"/>
  <c r="BH187" i="3"/>
  <c r="BG187" i="3"/>
  <c r="BF187" i="3"/>
  <c r="T187" i="3"/>
  <c r="R187" i="3"/>
  <c r="P187" i="3"/>
  <c r="BI185" i="3"/>
  <c r="BH185" i="3"/>
  <c r="BG185" i="3"/>
  <c r="BF185" i="3"/>
  <c r="T185" i="3"/>
  <c r="R185" i="3"/>
  <c r="P185" i="3"/>
  <c r="BI183" i="3"/>
  <c r="BH183" i="3"/>
  <c r="BG183" i="3"/>
  <c r="BF183" i="3"/>
  <c r="T183" i="3"/>
  <c r="R183" i="3"/>
  <c r="P183" i="3"/>
  <c r="BI181" i="3"/>
  <c r="BH181" i="3"/>
  <c r="BG181" i="3"/>
  <c r="BF181" i="3"/>
  <c r="T181" i="3"/>
  <c r="R181" i="3"/>
  <c r="P181" i="3"/>
  <c r="BI179" i="3"/>
  <c r="BH179" i="3"/>
  <c r="BG179" i="3"/>
  <c r="BF179" i="3"/>
  <c r="T179" i="3"/>
  <c r="R179" i="3"/>
  <c r="P179" i="3"/>
  <c r="BI177" i="3"/>
  <c r="BH177" i="3"/>
  <c r="BG177" i="3"/>
  <c r="BF177" i="3"/>
  <c r="T177" i="3"/>
  <c r="R177" i="3"/>
  <c r="P177" i="3"/>
  <c r="BI175" i="3"/>
  <c r="BH175" i="3"/>
  <c r="BG175" i="3"/>
  <c r="BF175" i="3"/>
  <c r="T175" i="3"/>
  <c r="R175" i="3"/>
  <c r="P175" i="3"/>
  <c r="BI173" i="3"/>
  <c r="BH173" i="3"/>
  <c r="BG173" i="3"/>
  <c r="BF173" i="3"/>
  <c r="T173" i="3"/>
  <c r="R173" i="3"/>
  <c r="P173" i="3"/>
  <c r="BI171" i="3"/>
  <c r="BH171" i="3"/>
  <c r="BG171" i="3"/>
  <c r="BF171" i="3"/>
  <c r="T171" i="3"/>
  <c r="R171" i="3"/>
  <c r="P171" i="3"/>
  <c r="BI169" i="3"/>
  <c r="BH169" i="3"/>
  <c r="BG169" i="3"/>
  <c r="BF169" i="3"/>
  <c r="T169" i="3"/>
  <c r="R169" i="3"/>
  <c r="P169" i="3"/>
  <c r="BI167" i="3"/>
  <c r="BH167" i="3"/>
  <c r="BG167" i="3"/>
  <c r="BF167" i="3"/>
  <c r="T167" i="3"/>
  <c r="R167" i="3"/>
  <c r="P167" i="3"/>
  <c r="BI165" i="3"/>
  <c r="BH165" i="3"/>
  <c r="BG165" i="3"/>
  <c r="BF165" i="3"/>
  <c r="T165" i="3"/>
  <c r="R165" i="3"/>
  <c r="P165" i="3"/>
  <c r="BI163" i="3"/>
  <c r="BH163" i="3"/>
  <c r="BG163" i="3"/>
  <c r="BF163" i="3"/>
  <c r="T163" i="3"/>
  <c r="R163" i="3"/>
  <c r="P163" i="3"/>
  <c r="BI161" i="3"/>
  <c r="BH161" i="3"/>
  <c r="BG161" i="3"/>
  <c r="BF161" i="3"/>
  <c r="T161" i="3"/>
  <c r="R161" i="3"/>
  <c r="P161" i="3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R157" i="3"/>
  <c r="P157" i="3"/>
  <c r="BI155" i="3"/>
  <c r="BH155" i="3"/>
  <c r="BG155" i="3"/>
  <c r="BF155" i="3"/>
  <c r="T155" i="3"/>
  <c r="R155" i="3"/>
  <c r="P155" i="3"/>
  <c r="BI153" i="3"/>
  <c r="BH153" i="3"/>
  <c r="BG153" i="3"/>
  <c r="BF153" i="3"/>
  <c r="T153" i="3"/>
  <c r="R153" i="3"/>
  <c r="P153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J119" i="3"/>
  <c r="J118" i="3"/>
  <c r="F118" i="3"/>
  <c r="F116" i="3"/>
  <c r="E114" i="3"/>
  <c r="J92" i="3"/>
  <c r="J91" i="3"/>
  <c r="F91" i="3"/>
  <c r="F89" i="3"/>
  <c r="E87" i="3"/>
  <c r="J18" i="3"/>
  <c r="E18" i="3"/>
  <c r="F119" i="3"/>
  <c r="J17" i="3"/>
  <c r="J12" i="3"/>
  <c r="J116" i="3" s="1"/>
  <c r="E7" i="3"/>
  <c r="E85" i="3" s="1"/>
  <c r="J37" i="2"/>
  <c r="J36" i="2"/>
  <c r="AY95" i="1"/>
  <c r="J35" i="2"/>
  <c r="AX95" i="1"/>
  <c r="BI388" i="2"/>
  <c r="BH388" i="2"/>
  <c r="BG388" i="2"/>
  <c r="BF388" i="2"/>
  <c r="T388" i="2"/>
  <c r="T387" i="2"/>
  <c r="R388" i="2"/>
  <c r="R387" i="2"/>
  <c r="P388" i="2"/>
  <c r="P387" i="2"/>
  <c r="BI385" i="2"/>
  <c r="BH385" i="2"/>
  <c r="BG385" i="2"/>
  <c r="BF385" i="2"/>
  <c r="T385" i="2"/>
  <c r="R385" i="2"/>
  <c r="P385" i="2"/>
  <c r="BI383" i="2"/>
  <c r="BH383" i="2"/>
  <c r="BG383" i="2"/>
  <c r="BF383" i="2"/>
  <c r="T383" i="2"/>
  <c r="R383" i="2"/>
  <c r="P383" i="2"/>
  <c r="BI379" i="2"/>
  <c r="BH379" i="2"/>
  <c r="BG379" i="2"/>
  <c r="BF379" i="2"/>
  <c r="T379" i="2"/>
  <c r="R379" i="2"/>
  <c r="P379" i="2"/>
  <c r="BI371" i="2"/>
  <c r="BH371" i="2"/>
  <c r="BG371" i="2"/>
  <c r="BF371" i="2"/>
  <c r="T371" i="2"/>
  <c r="R371" i="2"/>
  <c r="P371" i="2"/>
  <c r="BI363" i="2"/>
  <c r="BH363" i="2"/>
  <c r="BG363" i="2"/>
  <c r="BF363" i="2"/>
  <c r="T363" i="2"/>
  <c r="R363" i="2"/>
  <c r="P363" i="2"/>
  <c r="BI361" i="2"/>
  <c r="BH361" i="2"/>
  <c r="BG361" i="2"/>
  <c r="BF361" i="2"/>
  <c r="T361" i="2"/>
  <c r="R361" i="2"/>
  <c r="P361" i="2"/>
  <c r="BI358" i="2"/>
  <c r="BH358" i="2"/>
  <c r="BG358" i="2"/>
  <c r="BF358" i="2"/>
  <c r="T358" i="2"/>
  <c r="R358" i="2"/>
  <c r="P358" i="2"/>
  <c r="BI356" i="2"/>
  <c r="BH356" i="2"/>
  <c r="BG356" i="2"/>
  <c r="BF356" i="2"/>
  <c r="T356" i="2"/>
  <c r="R356" i="2"/>
  <c r="P356" i="2"/>
  <c r="BI354" i="2"/>
  <c r="BH354" i="2"/>
  <c r="BG354" i="2"/>
  <c r="BF354" i="2"/>
  <c r="T354" i="2"/>
  <c r="R354" i="2"/>
  <c r="P354" i="2"/>
  <c r="BI352" i="2"/>
  <c r="BH352" i="2"/>
  <c r="BG352" i="2"/>
  <c r="BF352" i="2"/>
  <c r="T352" i="2"/>
  <c r="R352" i="2"/>
  <c r="P352" i="2"/>
  <c r="BI350" i="2"/>
  <c r="BH350" i="2"/>
  <c r="BG350" i="2"/>
  <c r="BF350" i="2"/>
  <c r="T350" i="2"/>
  <c r="R350" i="2"/>
  <c r="P350" i="2"/>
  <c r="BI348" i="2"/>
  <c r="BH348" i="2"/>
  <c r="BG348" i="2"/>
  <c r="BF348" i="2"/>
  <c r="T348" i="2"/>
  <c r="R348" i="2"/>
  <c r="P348" i="2"/>
  <c r="BI346" i="2"/>
  <c r="BH346" i="2"/>
  <c r="BG346" i="2"/>
  <c r="BF346" i="2"/>
  <c r="T346" i="2"/>
  <c r="R346" i="2"/>
  <c r="P346" i="2"/>
  <c r="BI344" i="2"/>
  <c r="BH344" i="2"/>
  <c r="BG344" i="2"/>
  <c r="BF344" i="2"/>
  <c r="T344" i="2"/>
  <c r="R344" i="2"/>
  <c r="P344" i="2"/>
  <c r="BI342" i="2"/>
  <c r="BH342" i="2"/>
  <c r="BG342" i="2"/>
  <c r="BF342" i="2"/>
  <c r="T342" i="2"/>
  <c r="R342" i="2"/>
  <c r="P342" i="2"/>
  <c r="BI340" i="2"/>
  <c r="BH340" i="2"/>
  <c r="BG340" i="2"/>
  <c r="BF340" i="2"/>
  <c r="T340" i="2"/>
  <c r="R340" i="2"/>
  <c r="P340" i="2"/>
  <c r="BI338" i="2"/>
  <c r="BH338" i="2"/>
  <c r="BG338" i="2"/>
  <c r="BF338" i="2"/>
  <c r="T338" i="2"/>
  <c r="R338" i="2"/>
  <c r="P338" i="2"/>
  <c r="BI336" i="2"/>
  <c r="BH336" i="2"/>
  <c r="BG336" i="2"/>
  <c r="BF336" i="2"/>
  <c r="T336" i="2"/>
  <c r="R336" i="2"/>
  <c r="P336" i="2"/>
  <c r="BI334" i="2"/>
  <c r="BH334" i="2"/>
  <c r="BG334" i="2"/>
  <c r="BF334" i="2"/>
  <c r="T334" i="2"/>
  <c r="R334" i="2"/>
  <c r="P334" i="2"/>
  <c r="BI332" i="2"/>
  <c r="BH332" i="2"/>
  <c r="BG332" i="2"/>
  <c r="BF332" i="2"/>
  <c r="T332" i="2"/>
  <c r="R332" i="2"/>
  <c r="P332" i="2"/>
  <c r="BI330" i="2"/>
  <c r="BH330" i="2"/>
  <c r="BG330" i="2"/>
  <c r="BF330" i="2"/>
  <c r="T330" i="2"/>
  <c r="R330" i="2"/>
  <c r="P330" i="2"/>
  <c r="BI328" i="2"/>
  <c r="BH328" i="2"/>
  <c r="BG328" i="2"/>
  <c r="BF328" i="2"/>
  <c r="T328" i="2"/>
  <c r="R328" i="2"/>
  <c r="P328" i="2"/>
  <c r="BI323" i="2"/>
  <c r="BH323" i="2"/>
  <c r="BG323" i="2"/>
  <c r="BF323" i="2"/>
  <c r="T323" i="2"/>
  <c r="R323" i="2"/>
  <c r="P323" i="2"/>
  <c r="BI319" i="2"/>
  <c r="BH319" i="2"/>
  <c r="BG319" i="2"/>
  <c r="BF319" i="2"/>
  <c r="T319" i="2"/>
  <c r="R319" i="2"/>
  <c r="P319" i="2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R315" i="2"/>
  <c r="P315" i="2"/>
  <c r="BI313" i="2"/>
  <c r="BH313" i="2"/>
  <c r="BG313" i="2"/>
  <c r="BF313" i="2"/>
  <c r="T313" i="2"/>
  <c r="R313" i="2"/>
  <c r="P313" i="2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R309" i="2"/>
  <c r="P309" i="2"/>
  <c r="BI307" i="2"/>
  <c r="BH307" i="2"/>
  <c r="BG307" i="2"/>
  <c r="BF307" i="2"/>
  <c r="T307" i="2"/>
  <c r="R307" i="2"/>
  <c r="P307" i="2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5" i="2"/>
  <c r="BH295" i="2"/>
  <c r="BG295" i="2"/>
  <c r="BF295" i="2"/>
  <c r="T295" i="2"/>
  <c r="R295" i="2"/>
  <c r="P295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89" i="2"/>
  <c r="BH289" i="2"/>
  <c r="BG289" i="2"/>
  <c r="BF289" i="2"/>
  <c r="T289" i="2"/>
  <c r="R289" i="2"/>
  <c r="P289" i="2"/>
  <c r="BI286" i="2"/>
  <c r="BH286" i="2"/>
  <c r="BG286" i="2"/>
  <c r="BF286" i="2"/>
  <c r="T286" i="2"/>
  <c r="R286" i="2"/>
  <c r="P286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1" i="2"/>
  <c r="BH221" i="2"/>
  <c r="BG221" i="2"/>
  <c r="BF221" i="2"/>
  <c r="T221" i="2"/>
  <c r="R221" i="2"/>
  <c r="P221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T205" i="2"/>
  <c r="R206" i="2"/>
  <c r="R205" i="2" s="1"/>
  <c r="P206" i="2"/>
  <c r="P205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3" i="2"/>
  <c r="BH183" i="2"/>
  <c r="BG183" i="2"/>
  <c r="BF183" i="2"/>
  <c r="T183" i="2"/>
  <c r="R183" i="2"/>
  <c r="P183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J121" i="2"/>
  <c r="J120" i="2"/>
  <c r="F120" i="2"/>
  <c r="F118" i="2"/>
  <c r="E116" i="2"/>
  <c r="J92" i="2"/>
  <c r="J91" i="2"/>
  <c r="F91" i="2"/>
  <c r="F89" i="2"/>
  <c r="E87" i="2"/>
  <c r="J18" i="2"/>
  <c r="E18" i="2"/>
  <c r="F121" i="2" s="1"/>
  <c r="J17" i="2"/>
  <c r="J12" i="2"/>
  <c r="J118" i="2"/>
  <c r="E7" i="2"/>
  <c r="E85" i="2" s="1"/>
  <c r="L90" i="1"/>
  <c r="AM90" i="1"/>
  <c r="AM89" i="1"/>
  <c r="L89" i="1"/>
  <c r="AM87" i="1"/>
  <c r="L87" i="1"/>
  <c r="L85" i="1"/>
  <c r="L84" i="1"/>
  <c r="BK125" i="5"/>
  <c r="J125" i="5"/>
  <c r="BK121" i="5"/>
  <c r="J121" i="5"/>
  <c r="BK134" i="4"/>
  <c r="J131" i="4"/>
  <c r="BK124" i="4"/>
  <c r="J240" i="3"/>
  <c r="BK234" i="3"/>
  <c r="BK232" i="3"/>
  <c r="BK226" i="3"/>
  <c r="BK220" i="3"/>
  <c r="BK218" i="3"/>
  <c r="J212" i="3"/>
  <c r="J210" i="3"/>
  <c r="BK206" i="3"/>
  <c r="BK204" i="3"/>
  <c r="J200" i="3"/>
  <c r="BK196" i="3"/>
  <c r="J194" i="3"/>
  <c r="BK191" i="3"/>
  <c r="BK187" i="3"/>
  <c r="BK183" i="3"/>
  <c r="J181" i="3"/>
  <c r="BK179" i="3"/>
  <c r="BK175" i="3"/>
  <c r="J173" i="3"/>
  <c r="BK165" i="3"/>
  <c r="BK163" i="3"/>
  <c r="J161" i="3"/>
  <c r="J157" i="3"/>
  <c r="J147" i="3"/>
  <c r="BK145" i="3"/>
  <c r="J143" i="3"/>
  <c r="BK139" i="3"/>
  <c r="BK137" i="3"/>
  <c r="J135" i="3"/>
  <c r="BK131" i="3"/>
  <c r="J129" i="3"/>
  <c r="J125" i="3"/>
  <c r="BK388" i="2"/>
  <c r="J388" i="2"/>
  <c r="BK385" i="2"/>
  <c r="J385" i="2"/>
  <c r="BK383" i="2"/>
  <c r="J363" i="2"/>
  <c r="J358" i="2"/>
  <c r="J356" i="2"/>
  <c r="BK348" i="2"/>
  <c r="BK346" i="2"/>
  <c r="J344" i="2"/>
  <c r="J340" i="2"/>
  <c r="J319" i="2"/>
  <c r="J315" i="2"/>
  <c r="J313" i="2"/>
  <c r="BK311" i="2"/>
  <c r="BK309" i="2"/>
  <c r="BK307" i="2"/>
  <c r="BK305" i="2"/>
  <c r="BK299" i="2"/>
  <c r="J297" i="2"/>
  <c r="BK293" i="2"/>
  <c r="J284" i="2"/>
  <c r="BK276" i="2"/>
  <c r="BK274" i="2"/>
  <c r="J272" i="2"/>
  <c r="J268" i="2"/>
  <c r="J266" i="2"/>
  <c r="J256" i="2"/>
  <c r="BK247" i="2"/>
  <c r="BK245" i="2"/>
  <c r="BK242" i="2"/>
  <c r="J240" i="2"/>
  <c r="BK221" i="2"/>
  <c r="BK214" i="2"/>
  <c r="BK209" i="2"/>
  <c r="BK206" i="2"/>
  <c r="J203" i="2"/>
  <c r="BK201" i="2"/>
  <c r="J199" i="2"/>
  <c r="BK197" i="2"/>
  <c r="BK195" i="2"/>
  <c r="J193" i="2"/>
  <c r="BK191" i="2"/>
  <c r="BK189" i="2"/>
  <c r="BK183" i="2"/>
  <c r="BK180" i="2"/>
  <c r="BK178" i="2"/>
  <c r="J176" i="2"/>
  <c r="BK162" i="2"/>
  <c r="BK159" i="2"/>
  <c r="BK153" i="2"/>
  <c r="J147" i="2"/>
  <c r="BK138" i="2"/>
  <c r="BK129" i="2"/>
  <c r="J183" i="3"/>
  <c r="BK181" i="3"/>
  <c r="BK173" i="3"/>
  <c r="BK171" i="3"/>
  <c r="J167" i="3"/>
  <c r="J165" i="3"/>
  <c r="J163" i="3"/>
  <c r="BK161" i="3"/>
  <c r="BK159" i="3"/>
  <c r="BK157" i="3"/>
  <c r="BK153" i="3"/>
  <c r="BK151" i="3"/>
  <c r="J149" i="3"/>
  <c r="J137" i="3"/>
  <c r="J127" i="3"/>
  <c r="BK379" i="2"/>
  <c r="J371" i="2"/>
  <c r="J354" i="2"/>
  <c r="BK350" i="2"/>
  <c r="J348" i="2"/>
  <c r="BK338" i="2"/>
  <c r="BK334" i="2"/>
  <c r="BK332" i="2"/>
  <c r="J328" i="2"/>
  <c r="BK319" i="2"/>
  <c r="J317" i="2"/>
  <c r="J303" i="2"/>
  <c r="BK301" i="2"/>
  <c r="BK295" i="2"/>
  <c r="J291" i="2"/>
  <c r="BK289" i="2"/>
  <c r="J286" i="2"/>
  <c r="BK284" i="2"/>
  <c r="BK282" i="2"/>
  <c r="J274" i="2"/>
  <c r="BK272" i="2"/>
  <c r="J270" i="2"/>
  <c r="J262" i="2"/>
  <c r="BK260" i="2"/>
  <c r="J258" i="2"/>
  <c r="BK254" i="2"/>
  <c r="BK252" i="2"/>
  <c r="BK250" i="2"/>
  <c r="BK229" i="2"/>
  <c r="J227" i="2"/>
  <c r="BK216" i="2"/>
  <c r="J214" i="2"/>
  <c r="BK203" i="2"/>
  <c r="J201" i="2"/>
  <c r="J189" i="2"/>
  <c r="BK187" i="2"/>
  <c r="J183" i="2"/>
  <c r="J178" i="2"/>
  <c r="BK174" i="2"/>
  <c r="BK170" i="2"/>
  <c r="BK167" i="2"/>
  <c r="J165" i="2"/>
  <c r="J162" i="2"/>
  <c r="BK156" i="2"/>
  <c r="J153" i="2"/>
  <c r="J151" i="2"/>
  <c r="BK149" i="2"/>
  <c r="J142" i="2"/>
  <c r="J129" i="2"/>
  <c r="BK127" i="2"/>
  <c r="BK137" i="4"/>
  <c r="J134" i="4"/>
  <c r="BK131" i="4"/>
  <c r="J128" i="4"/>
  <c r="J126" i="4"/>
  <c r="BK245" i="3"/>
  <c r="J242" i="3"/>
  <c r="BK240" i="3"/>
  <c r="BK238" i="3"/>
  <c r="J234" i="3"/>
  <c r="J232" i="3"/>
  <c r="J230" i="3"/>
  <c r="J228" i="3"/>
  <c r="BK224" i="3"/>
  <c r="BK222" i="3"/>
  <c r="J220" i="3"/>
  <c r="J218" i="3"/>
  <c r="J216" i="3"/>
  <c r="J214" i="3"/>
  <c r="BK208" i="3"/>
  <c r="BK202" i="3"/>
  <c r="J198" i="3"/>
  <c r="BK194" i="3"/>
  <c r="J191" i="3"/>
  <c r="J189" i="3"/>
  <c r="BK185" i="3"/>
  <c r="J179" i="3"/>
  <c r="J177" i="3"/>
  <c r="J171" i="3"/>
  <c r="J169" i="3"/>
  <c r="J155" i="3"/>
  <c r="J151" i="3"/>
  <c r="BK149" i="3"/>
  <c r="J141" i="3"/>
  <c r="J131" i="3"/>
  <c r="BK129" i="3"/>
  <c r="BK127" i="3"/>
  <c r="BK125" i="3"/>
  <c r="J379" i="2"/>
  <c r="BK371" i="2"/>
  <c r="BK363" i="2"/>
  <c r="BK361" i="2"/>
  <c r="J352" i="2"/>
  <c r="J350" i="2"/>
  <c r="BK344" i="2"/>
  <c r="J342" i="2"/>
  <c r="BK340" i="2"/>
  <c r="J338" i="2"/>
  <c r="BK336" i="2"/>
  <c r="J334" i="2"/>
  <c r="BK330" i="2"/>
  <c r="J323" i="2"/>
  <c r="J307" i="2"/>
  <c r="J305" i="2"/>
  <c r="J301" i="2"/>
  <c r="J299" i="2"/>
  <c r="BK297" i="2"/>
  <c r="BK291" i="2"/>
  <c r="J280" i="2"/>
  <c r="BK278" i="2"/>
  <c r="J276" i="2"/>
  <c r="BK270" i="2"/>
  <c r="J264" i="2"/>
  <c r="BK258" i="2"/>
  <c r="BK256" i="2"/>
  <c r="J252" i="2"/>
  <c r="J250" i="2"/>
  <c r="J247" i="2"/>
  <c r="J245" i="2"/>
  <c r="J242" i="2"/>
  <c r="J236" i="2"/>
  <c r="J234" i="2"/>
  <c r="J229" i="2"/>
  <c r="BK227" i="2"/>
  <c r="J221" i="2"/>
  <c r="J191" i="2"/>
  <c r="J180" i="2"/>
  <c r="J167" i="2"/>
  <c r="BK165" i="2"/>
  <c r="BK151" i="2"/>
  <c r="J149" i="2"/>
  <c r="BK147" i="2"/>
  <c r="J144" i="2"/>
  <c r="J140" i="2"/>
  <c r="BK135" i="2"/>
  <c r="BK131" i="2"/>
  <c r="J137" i="4"/>
  <c r="BK128" i="4"/>
  <c r="BK126" i="4"/>
  <c r="J124" i="4"/>
  <c r="BK247" i="3"/>
  <c r="J247" i="3"/>
  <c r="J245" i="3"/>
  <c r="BK242" i="3"/>
  <c r="J238" i="3"/>
  <c r="BK230" i="3"/>
  <c r="BK228" i="3"/>
  <c r="J226" i="3"/>
  <c r="J224" i="3"/>
  <c r="J222" i="3"/>
  <c r="BK216" i="3"/>
  <c r="BK214" i="3"/>
  <c r="BK212" i="3"/>
  <c r="BK210" i="3"/>
  <c r="J208" i="3"/>
  <c r="J206" i="3"/>
  <c r="J204" i="3"/>
  <c r="J202" i="3"/>
  <c r="BK200" i="3"/>
  <c r="BK198" i="3"/>
  <c r="J196" i="3"/>
  <c r="BK189" i="3"/>
  <c r="J187" i="3"/>
  <c r="J185" i="3"/>
  <c r="BK177" i="3"/>
  <c r="J175" i="3"/>
  <c r="BK169" i="3"/>
  <c r="BK167" i="3"/>
  <c r="J159" i="3"/>
  <c r="BK155" i="3"/>
  <c r="J153" i="3"/>
  <c r="BK147" i="3"/>
  <c r="J145" i="3"/>
  <c r="BK143" i="3"/>
  <c r="BK141" i="3"/>
  <c r="J139" i="3"/>
  <c r="BK135" i="3"/>
  <c r="J383" i="2"/>
  <c r="J361" i="2"/>
  <c r="BK358" i="2"/>
  <c r="BK356" i="2"/>
  <c r="BK354" i="2"/>
  <c r="BK352" i="2"/>
  <c r="J346" i="2"/>
  <c r="BK342" i="2"/>
  <c r="J336" i="2"/>
  <c r="J332" i="2"/>
  <c r="J330" i="2"/>
  <c r="BK328" i="2"/>
  <c r="BK323" i="2"/>
  <c r="BK317" i="2"/>
  <c r="BK315" i="2"/>
  <c r="BK313" i="2"/>
  <c r="J311" i="2"/>
  <c r="J309" i="2"/>
  <c r="BK303" i="2"/>
  <c r="J295" i="2"/>
  <c r="J293" i="2"/>
  <c r="J289" i="2"/>
  <c r="BK286" i="2"/>
  <c r="J282" i="2"/>
  <c r="BK280" i="2"/>
  <c r="J278" i="2"/>
  <c r="BK268" i="2"/>
  <c r="BK266" i="2"/>
  <c r="BK264" i="2"/>
  <c r="BK262" i="2"/>
  <c r="J260" i="2"/>
  <c r="J254" i="2"/>
  <c r="BK240" i="2"/>
  <c r="BK236" i="2"/>
  <c r="BK234" i="2"/>
  <c r="J216" i="2"/>
  <c r="J209" i="2"/>
  <c r="J206" i="2"/>
  <c r="BK199" i="2"/>
  <c r="J197" i="2"/>
  <c r="J195" i="2"/>
  <c r="BK193" i="2"/>
  <c r="J187" i="2"/>
  <c r="BK176" i="2"/>
  <c r="J174" i="2"/>
  <c r="J170" i="2"/>
  <c r="J159" i="2"/>
  <c r="J156" i="2"/>
  <c r="BK144" i="2"/>
  <c r="BK142" i="2"/>
  <c r="BK140" i="2"/>
  <c r="J138" i="2"/>
  <c r="J135" i="2"/>
  <c r="J131" i="2"/>
  <c r="J127" i="2"/>
  <c r="AS94" i="1"/>
  <c r="R126" i="2" l="1"/>
  <c r="BK208" i="2"/>
  <c r="J208" i="2"/>
  <c r="J100" i="2"/>
  <c r="P244" i="2"/>
  <c r="T288" i="2"/>
  <c r="T360" i="2"/>
  <c r="P124" i="3"/>
  <c r="BK193" i="3"/>
  <c r="J193" i="3"/>
  <c r="J99" i="3" s="1"/>
  <c r="R193" i="3"/>
  <c r="P237" i="3"/>
  <c r="T237" i="3"/>
  <c r="T244" i="3"/>
  <c r="P126" i="2"/>
  <c r="R208" i="2"/>
  <c r="R244" i="2"/>
  <c r="R288" i="2"/>
  <c r="R360" i="2"/>
  <c r="BK124" i="3"/>
  <c r="J124" i="3"/>
  <c r="J98" i="3"/>
  <c r="T124" i="3"/>
  <c r="T193" i="3"/>
  <c r="BK237" i="3"/>
  <c r="J237" i="3"/>
  <c r="J101" i="3"/>
  <c r="R237" i="3"/>
  <c r="BK244" i="3"/>
  <c r="J244" i="3"/>
  <c r="J102" i="3"/>
  <c r="R244" i="3"/>
  <c r="T126" i="2"/>
  <c r="T208" i="2"/>
  <c r="BK244" i="2"/>
  <c r="J244" i="2" s="1"/>
  <c r="J101" i="2" s="1"/>
  <c r="BK288" i="2"/>
  <c r="J288" i="2"/>
  <c r="J102" i="2" s="1"/>
  <c r="BK360" i="2"/>
  <c r="J360" i="2"/>
  <c r="J103" i="2"/>
  <c r="BK126" i="2"/>
  <c r="J126" i="2" s="1"/>
  <c r="J98" i="2" s="1"/>
  <c r="P208" i="2"/>
  <c r="T244" i="2"/>
  <c r="P288" i="2"/>
  <c r="P360" i="2"/>
  <c r="R124" i="3"/>
  <c r="R123" i="3" s="1"/>
  <c r="P193" i="3"/>
  <c r="P244" i="3"/>
  <c r="BK123" i="4"/>
  <c r="J123" i="4" s="1"/>
  <c r="J98" i="4" s="1"/>
  <c r="P123" i="4"/>
  <c r="P122" i="4"/>
  <c r="P121" i="4" s="1"/>
  <c r="AU97" i="1" s="1"/>
  <c r="R123" i="4"/>
  <c r="R122" i="4"/>
  <c r="R121" i="4" s="1"/>
  <c r="T123" i="4"/>
  <c r="T122" i="4" s="1"/>
  <c r="T121" i="4" s="1"/>
  <c r="BK120" i="5"/>
  <c r="J120" i="5"/>
  <c r="J98" i="5" s="1"/>
  <c r="P120" i="5"/>
  <c r="P119" i="5" s="1"/>
  <c r="P118" i="5" s="1"/>
  <c r="AU98" i="1" s="1"/>
  <c r="R120" i="5"/>
  <c r="R119" i="5" s="1"/>
  <c r="R118" i="5" s="1"/>
  <c r="T120" i="5"/>
  <c r="T119" i="5"/>
  <c r="T118" i="5" s="1"/>
  <c r="J89" i="2"/>
  <c r="E114" i="2"/>
  <c r="BE135" i="2"/>
  <c r="BE147" i="2"/>
  <c r="BE151" i="2"/>
  <c r="BE162" i="2"/>
  <c r="BE170" i="2"/>
  <c r="BE178" i="2"/>
  <c r="BE189" i="2"/>
  <c r="BE216" i="2"/>
  <c r="BE227" i="2"/>
  <c r="BE242" i="2"/>
  <c r="BE247" i="2"/>
  <c r="BE250" i="2"/>
  <c r="BE254" i="2"/>
  <c r="BE270" i="2"/>
  <c r="BE272" i="2"/>
  <c r="BE274" i="2"/>
  <c r="BE295" i="2"/>
  <c r="BE297" i="2"/>
  <c r="BE299" i="2"/>
  <c r="BE319" i="2"/>
  <c r="BE332" i="2"/>
  <c r="BE338" i="2"/>
  <c r="BE348" i="2"/>
  <c r="BE371" i="2"/>
  <c r="BE379" i="2"/>
  <c r="BE125" i="3"/>
  <c r="BE127" i="3"/>
  <c r="BE129" i="3"/>
  <c r="BE163" i="3"/>
  <c r="BE171" i="3"/>
  <c r="BE181" i="3"/>
  <c r="BE189" i="3"/>
  <c r="BE191" i="3"/>
  <c r="BE194" i="3"/>
  <c r="BE198" i="3"/>
  <c r="BE206" i="3"/>
  <c r="BE208" i="3"/>
  <c r="BE210" i="3"/>
  <c r="BE214" i="3"/>
  <c r="BE218" i="3"/>
  <c r="BE222" i="3"/>
  <c r="BE226" i="3"/>
  <c r="BE245" i="3"/>
  <c r="BE247" i="3"/>
  <c r="J89" i="4"/>
  <c r="E111" i="4"/>
  <c r="BE126" i="4"/>
  <c r="BE128" i="4"/>
  <c r="BE127" i="2"/>
  <c r="BE138" i="2"/>
  <c r="BE153" i="2"/>
  <c r="BE156" i="2"/>
  <c r="BE174" i="2"/>
  <c r="BE176" i="2"/>
  <c r="BE183" i="2"/>
  <c r="BE187" i="2"/>
  <c r="BE199" i="2"/>
  <c r="BE201" i="2"/>
  <c r="BE203" i="2"/>
  <c r="BE206" i="2"/>
  <c r="BE209" i="2"/>
  <c r="BE214" i="2"/>
  <c r="BE221" i="2"/>
  <c r="BE258" i="2"/>
  <c r="BE260" i="2"/>
  <c r="BE282" i="2"/>
  <c r="BE284" i="2"/>
  <c r="BE286" i="2"/>
  <c r="BE293" i="2"/>
  <c r="BE305" i="2"/>
  <c r="BE309" i="2"/>
  <c r="BE311" i="2"/>
  <c r="BE315" i="2"/>
  <c r="BE323" i="2"/>
  <c r="BE346" i="2"/>
  <c r="BE356" i="2"/>
  <c r="BK387" i="2"/>
  <c r="J387" i="2" s="1"/>
  <c r="J104" i="2" s="1"/>
  <c r="F92" i="3"/>
  <c r="E112" i="3"/>
  <c r="BE131" i="3"/>
  <c r="BE135" i="3"/>
  <c r="BE141" i="3"/>
  <c r="BE143" i="3"/>
  <c r="BE151" i="3"/>
  <c r="BE155" i="3"/>
  <c r="BE157" i="3"/>
  <c r="BE159" i="3"/>
  <c r="BE161" i="3"/>
  <c r="BE165" i="3"/>
  <c r="BE173" i="3"/>
  <c r="BE175" i="3"/>
  <c r="BE196" i="3"/>
  <c r="BE200" i="3"/>
  <c r="BE204" i="3"/>
  <c r="BE212" i="3"/>
  <c r="BE220" i="3"/>
  <c r="BE228" i="3"/>
  <c r="BE232" i="3"/>
  <c r="BE240" i="3"/>
  <c r="F92" i="4"/>
  <c r="BE124" i="4"/>
  <c r="BE131" i="4"/>
  <c r="BE134" i="4"/>
  <c r="J89" i="5"/>
  <c r="BE129" i="2"/>
  <c r="BE140" i="2"/>
  <c r="BE159" i="2"/>
  <c r="BE180" i="2"/>
  <c r="BE191" i="2"/>
  <c r="BE193" i="2"/>
  <c r="BE195" i="2"/>
  <c r="BE197" i="2"/>
  <c r="BE234" i="2"/>
  <c r="BE236" i="2"/>
  <c r="BE240" i="2"/>
  <c r="BE245" i="2"/>
  <c r="BE264" i="2"/>
  <c r="BE266" i="2"/>
  <c r="BE276" i="2"/>
  <c r="BE291" i="2"/>
  <c r="BE303" i="2"/>
  <c r="BE307" i="2"/>
  <c r="BE317" i="2"/>
  <c r="BE344" i="2"/>
  <c r="BE354" i="2"/>
  <c r="BE358" i="2"/>
  <c r="BE361" i="2"/>
  <c r="BE363" i="2"/>
  <c r="BE137" i="3"/>
  <c r="BE139" i="3"/>
  <c r="BE145" i="3"/>
  <c r="BE177" i="3"/>
  <c r="BE183" i="3"/>
  <c r="BE185" i="3"/>
  <c r="BE125" i="5"/>
  <c r="F92" i="2"/>
  <c r="BE131" i="2"/>
  <c r="BE142" i="2"/>
  <c r="BE144" i="2"/>
  <c r="BE149" i="2"/>
  <c r="BE165" i="2"/>
  <c r="BE167" i="2"/>
  <c r="BE229" i="2"/>
  <c r="BE252" i="2"/>
  <c r="BE256" i="2"/>
  <c r="BE262" i="2"/>
  <c r="BE268" i="2"/>
  <c r="BE278" i="2"/>
  <c r="BE280" i="2"/>
  <c r="BE289" i="2"/>
  <c r="BE301" i="2"/>
  <c r="BE313" i="2"/>
  <c r="BE328" i="2"/>
  <c r="BE330" i="2"/>
  <c r="BE334" i="2"/>
  <c r="BE336" i="2"/>
  <c r="BE340" i="2"/>
  <c r="BE342" i="2"/>
  <c r="BE350" i="2"/>
  <c r="BE352" i="2"/>
  <c r="BE383" i="2"/>
  <c r="BE385" i="2"/>
  <c r="BE388" i="2"/>
  <c r="BK205" i="2"/>
  <c r="J205" i="2"/>
  <c r="J99" i="2" s="1"/>
  <c r="J89" i="3"/>
  <c r="BE147" i="3"/>
  <c r="BE149" i="3"/>
  <c r="BE153" i="3"/>
  <c r="BE167" i="3"/>
  <c r="BE169" i="3"/>
  <c r="BE179" i="3"/>
  <c r="BE187" i="3"/>
  <c r="BE202" i="3"/>
  <c r="BE216" i="3"/>
  <c r="BE224" i="3"/>
  <c r="BE230" i="3"/>
  <c r="BE234" i="3"/>
  <c r="BE238" i="3"/>
  <c r="BE242" i="3"/>
  <c r="BE137" i="4"/>
  <c r="BK130" i="4"/>
  <c r="J130" i="4" s="1"/>
  <c r="J99" i="4" s="1"/>
  <c r="BK133" i="4"/>
  <c r="J133" i="4"/>
  <c r="J100" i="4" s="1"/>
  <c r="BK136" i="4"/>
  <c r="J136" i="4" s="1"/>
  <c r="J101" i="4" s="1"/>
  <c r="E85" i="5"/>
  <c r="F92" i="5"/>
  <c r="BE121" i="5"/>
  <c r="F36" i="2"/>
  <c r="BC95" i="1" s="1"/>
  <c r="J34" i="3"/>
  <c r="AW96" i="1" s="1"/>
  <c r="F34" i="2"/>
  <c r="BA95" i="1" s="1"/>
  <c r="F34" i="4"/>
  <c r="BA97" i="1" s="1"/>
  <c r="F36" i="4"/>
  <c r="BC97" i="1" s="1"/>
  <c r="F34" i="5"/>
  <c r="BA98" i="1" s="1"/>
  <c r="F37" i="5"/>
  <c r="BD98" i="1" s="1"/>
  <c r="F36" i="3"/>
  <c r="BC96" i="1" s="1"/>
  <c r="F35" i="4"/>
  <c r="BB97" i="1" s="1"/>
  <c r="F37" i="3"/>
  <c r="BD96" i="1" s="1"/>
  <c r="J34" i="2"/>
  <c r="AW95" i="1" s="1"/>
  <c r="F37" i="4"/>
  <c r="BD97" i="1" s="1"/>
  <c r="F35" i="5"/>
  <c r="BB98" i="1" s="1"/>
  <c r="J34" i="4"/>
  <c r="AW97" i="1" s="1"/>
  <c r="F37" i="2"/>
  <c r="BD95" i="1" s="1"/>
  <c r="J34" i="5"/>
  <c r="AW98" i="1" s="1"/>
  <c r="F34" i="3"/>
  <c r="BA96" i="1" s="1"/>
  <c r="F35" i="2"/>
  <c r="BB95" i="1" s="1"/>
  <c r="F35" i="3"/>
  <c r="BB96" i="1" s="1"/>
  <c r="F36" i="5"/>
  <c r="BC98" i="1" s="1"/>
  <c r="T125" i="2" l="1"/>
  <c r="T124" i="2" s="1"/>
  <c r="T236" i="3"/>
  <c r="R236" i="3"/>
  <c r="R122" i="3"/>
  <c r="T123" i="3"/>
  <c r="T122" i="3" s="1"/>
  <c r="P123" i="3"/>
  <c r="P236" i="3"/>
  <c r="R125" i="2"/>
  <c r="R124" i="2" s="1"/>
  <c r="P125" i="2"/>
  <c r="P124" i="2"/>
  <c r="AU95" i="1" s="1"/>
  <c r="BK123" i="3"/>
  <c r="J123" i="3"/>
  <c r="J97" i="3"/>
  <c r="BK236" i="3"/>
  <c r="J236" i="3" s="1"/>
  <c r="J100" i="3" s="1"/>
  <c r="BK125" i="2"/>
  <c r="BK124" i="2" s="1"/>
  <c r="J124" i="2" s="1"/>
  <c r="J30" i="2" s="1"/>
  <c r="AG95" i="1" s="1"/>
  <c r="BK122" i="4"/>
  <c r="J122" i="4"/>
  <c r="J97" i="4" s="1"/>
  <c r="BK119" i="5"/>
  <c r="J119" i="5"/>
  <c r="J97" i="5"/>
  <c r="F33" i="2"/>
  <c r="AZ95" i="1" s="1"/>
  <c r="F33" i="3"/>
  <c r="AZ96" i="1" s="1"/>
  <c r="BD94" i="1"/>
  <c r="W33" i="1" s="1"/>
  <c r="J33" i="4"/>
  <c r="AV97" i="1" s="1"/>
  <c r="AT97" i="1" s="1"/>
  <c r="BC94" i="1"/>
  <c r="W32" i="1"/>
  <c r="J33" i="2"/>
  <c r="AV95" i="1"/>
  <c r="AT95" i="1"/>
  <c r="F33" i="4"/>
  <c r="AZ97" i="1" s="1"/>
  <c r="BB94" i="1"/>
  <c r="W31" i="1"/>
  <c r="J33" i="3"/>
  <c r="AV96" i="1" s="1"/>
  <c r="AT96" i="1" s="1"/>
  <c r="BA94" i="1"/>
  <c r="W30" i="1" s="1"/>
  <c r="J33" i="5"/>
  <c r="AV98" i="1"/>
  <c r="AT98" i="1"/>
  <c r="F33" i="5"/>
  <c r="AZ98" i="1" s="1"/>
  <c r="P122" i="3" l="1"/>
  <c r="AU96" i="1"/>
  <c r="J39" i="2"/>
  <c r="J96" i="2"/>
  <c r="BK122" i="3"/>
  <c r="J122" i="3"/>
  <c r="J125" i="2"/>
  <c r="J97" i="2"/>
  <c r="BK121" i="4"/>
  <c r="J121" i="4"/>
  <c r="J96" i="4" s="1"/>
  <c r="BK118" i="5"/>
  <c r="J118" i="5" s="1"/>
  <c r="J96" i="5" s="1"/>
  <c r="AN95" i="1"/>
  <c r="AU94" i="1"/>
  <c r="AX94" i="1"/>
  <c r="J30" i="3"/>
  <c r="AG96" i="1" s="1"/>
  <c r="AN96" i="1" s="1"/>
  <c r="AZ94" i="1"/>
  <c r="W29" i="1"/>
  <c r="AY94" i="1"/>
  <c r="AW94" i="1"/>
  <c r="AK30" i="1" s="1"/>
  <c r="J39" i="3" l="1"/>
  <c r="J96" i="3"/>
  <c r="AV94" i="1"/>
  <c r="AK29" i="1"/>
  <c r="J30" i="5"/>
  <c r="AG98" i="1" s="1"/>
  <c r="AN98" i="1" s="1"/>
  <c r="J30" i="4"/>
  <c r="AG97" i="1" s="1"/>
  <c r="AN97" i="1" s="1"/>
  <c r="J39" i="5" l="1"/>
  <c r="J39" i="4"/>
  <c r="AG94" i="1"/>
  <c r="AK26" i="1"/>
  <c r="AK35" i="1" s="1"/>
  <c r="AT94" i="1"/>
  <c r="AN94" i="1" l="1"/>
</calcChain>
</file>

<file path=xl/sharedStrings.xml><?xml version="1.0" encoding="utf-8"?>
<sst xmlns="http://schemas.openxmlformats.org/spreadsheetml/2006/main" count="5369" uniqueCount="919">
  <si>
    <t>Export Komplet</t>
  </si>
  <si>
    <t/>
  </si>
  <si>
    <t>2.0</t>
  </si>
  <si>
    <t>ZAMOK</t>
  </si>
  <si>
    <t>False</t>
  </si>
  <si>
    <t>{f2ff24ed-a0aa-496e-92e4-9abcfab2b2aa}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</si>
  <si>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</si>
  <si>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</si>
  <si>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</si>
  <si>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</si>
  <si>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</si>
  <si>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</si>
  <si>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</si>
  <si>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</si>
  <si>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2021-006jk-ZADANI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</si>
  <si>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</si>
  <si>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</si>
  <si>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HOROVICE-VISNOVA</t>
  </si>
  <si>
    <t>KSO:</t>
  </si>
  <si>
    <t>CC-CZ:</t>
  </si>
  <si>
    <t>Místo:</t>
  </si>
  <si>
    <t>Hořovice</t>
  </si>
  <si>
    <t>Datum:</t>
  </si>
  <si>
    <t>29. 3. 2021</t>
  </si>
  <si>
    <t>Zadavatel:</t>
  </si>
  <si>
    <t>IČ:</t>
  </si>
  <si>
    <t>00233242</t>
  </si>
  <si>
    <t>Město Hořovice</t>
  </si>
  <si>
    <t>DIČ:</t>
  </si>
  <si>
    <t>CZ00233242</t>
  </si>
  <si>
    <t>Uchazeč:</t>
  </si>
  <si>
    <t>Vyplň údaj</t>
  </si>
  <si>
    <t>Projektant:</t>
  </si>
  <si>
    <t>76409490</t>
  </si>
  <si>
    <t>Ing. Jan Hradil, Ph.D.</t>
  </si>
  <si>
    <t>True</t>
  </si>
  <si>
    <t>Zpracovatel:</t>
  </si>
  <si>
    <t>08034222</t>
  </si>
  <si>
    <t>Jaroslav Klíma</t>
  </si>
  <si>
    <t>Poznámka:</t>
  </si>
  <si>
    <t>Projekt "STAVEBNÍ ÚPRAVY V ULICI VRBNOVSKÁ, SÍDLIŠTĚ VIŠŇOVÁ - HOŘOVICE" z 03/2021, projektant stavební části Ing. Jan Hradil, Ph.D, IČO 74609490, část Veřejné osvětlení ELSOX s.r.o., IČO 24293644._x000D_
PRELIMINÁŘ – položky budou čerpána na základě dodatku SoD investor x zhotovitel, objem čerpání položky bude stanoven dle zkoušek PAU.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</si>
  <si>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</si>
  <si>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</si>
  <si>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</si>
  <si>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</si>
  <si>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</si>
  <si>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</si>
  <si>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</si>
  <si>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</si>
  <si>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</si>
  <si>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</si>
  <si>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</si>
  <si>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</si>
  <si>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</si>
  <si>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</si>
  <si>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</si>
  <si>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</si>
  <si>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</si>
  <si>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</si>
  <si>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</si>
  <si>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</si>
  <si>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</si>
  <si>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</si>
  <si>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</si>
  <si>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</si>
  <si>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</si>
  <si>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</si>
  <si>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</si>
  <si>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</si>
  <si>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</si>
  <si>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</si>
  <si>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</si>
  <si>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</si>
  <si>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</si>
  <si>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</si>
  <si>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</si>
  <si>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</si>
  <si>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</si>
  <si>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</si>
  <si>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</si>
  <si>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</si>
  <si>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</si>
  <si>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</si>
  <si>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</si>
  <si>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</si>
  <si>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</si>
  <si>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SO-10</t>
  </si>
  <si>
    <t>STAVBA</t>
  </si>
  <si>
    <t>STA</t>
  </si>
  <si>
    <t>1</t>
  </si>
  <si>
    <t>{e2009e7e-7196-4db9-bf3c-e4b2e57a2391}</t>
  </si>
  <si>
    <t>2</t>
  </si>
  <si>
    <t>SO-40</t>
  </si>
  <si>
    <t>VEŘEJNÉ-OSVĚTLENÍ</t>
  </si>
  <si>
    <t>{f63f4297-ebe6-4dcd-972e-06df4dca8aa5}</t>
  </si>
  <si>
    <t>SO-98</t>
  </si>
  <si>
    <t>VRN</t>
  </si>
  <si>
    <t>{82e7a5fd-3aa7-430e-9620-3af585da00cb}</t>
  </si>
  <si>
    <t>SO-99</t>
  </si>
  <si>
    <t>PRELIMINÁŘE</t>
  </si>
  <si>
    <t>{11611be7-1013-4674-9994-80d121a037d5}</t>
  </si>
  <si>
    <t>KRYCÍ LIST SOUPISU PRACÍ</t>
  </si>
  <si>
    <t>Objekt:</t>
  </si>
  <si>
    <t>SO-10 - STAVBA</t>
  </si>
  <si>
    <t>Projekt "STAVEBNÍ ÚPRAVY V ULICI VRBNOVSKÁ, SÍDLIŠTĚ VIŠŇOVÁ - HOŘOVICE" z 03/2021, projektant stavební části Ing. Jan Hradil, Ph.D, IČO 74609490, část Veřejné osvětlení ELSOX s.r.o., IČO 24293644. PRELIMINÁŘ – položky budou čerpána na základě dodatku SoD investor x zhotovitel, objem čerpání položky bude stanoven dle zkoušek PAU.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</si>
  <si>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</si>
  <si>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</si>
  <si>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</si>
  <si>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</si>
  <si>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</si>
  <si>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</si>
  <si>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</si>
  <si>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</si>
  <si>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</si>
  <si>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</si>
  <si>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</si>
  <si>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</si>
  <si>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</si>
  <si>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</si>
  <si>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</si>
  <si>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</si>
  <si>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</si>
  <si>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</si>
  <si>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</si>
  <si>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</si>
  <si>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</si>
  <si>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</si>
  <si>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</si>
  <si>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</si>
  <si>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</si>
  <si>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</si>
  <si>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</si>
  <si>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</si>
  <si>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</si>
  <si>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</si>
  <si>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</si>
  <si>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113107162</t>
  </si>
  <si>
    <t>Odstranění podkladu z kameniva drceného tl 200 mm strojně pl přes 50 do 200 m2</t>
  </si>
  <si>
    <t>m2</t>
  </si>
  <si>
    <t>CS ÚRS 2021 01</t>
  </si>
  <si>
    <t>4</t>
  </si>
  <si>
    <t>801538593</t>
  </si>
  <si>
    <t>VV</t>
  </si>
  <si>
    <t>"součet ploch dvou přechodů - chodník - ŠD 15cm"  260</t>
  </si>
  <si>
    <t>113107231</t>
  </si>
  <si>
    <t>Odstranění podkladu z betonu prostého tl 150 mm strojně pl přes 200 m2</t>
  </si>
  <si>
    <t>949281978</t>
  </si>
  <si>
    <t>"součet ploch dvou přechodů - silnice - podkladní beton 13cm"  630</t>
  </si>
  <si>
    <t>3</t>
  </si>
  <si>
    <t>113154114</t>
  </si>
  <si>
    <t>Frézování živičného krytu tl 100 mm pruh š 0,5 m pl do 500 m2 bez překážek v trase</t>
  </si>
  <si>
    <t>-141488340</t>
  </si>
  <si>
    <t>"vybourání živičných vrstev v místech přechodů a upravovaných ploch - součet ploch dvou přechodů - silnice - ACO 4cm + ACL 6cm"  630</t>
  </si>
  <si>
    <t>"obnova krytu - součet ploch dvou přechodů - silnice - ACO 4cm + ACL 6cm"  100</t>
  </si>
  <si>
    <t>Součet</t>
  </si>
  <si>
    <t>113154123</t>
  </si>
  <si>
    <t>Frézování živičného krytu tl 50 mm pruh š 1 m pl do 500 m2 bez překážek v trase</t>
  </si>
  <si>
    <t>1262524816</t>
  </si>
  <si>
    <t>obnova obrusné vrstvy</t>
  </si>
  <si>
    <t>"součet ploch dvou přechodů - silnice - ACO 5cm"  20</t>
  </si>
  <si>
    <t>5</t>
  </si>
  <si>
    <t>113201112</t>
  </si>
  <si>
    <t>Vytrhání obrub silničních ležatých</t>
  </si>
  <si>
    <t>m</t>
  </si>
  <si>
    <t>-1139525752</t>
  </si>
  <si>
    <t>"ABO 2-15"  160</t>
  </si>
  <si>
    <t>6</t>
  </si>
  <si>
    <t>113204111</t>
  </si>
  <si>
    <t>Vytrhání obrub záhonových</t>
  </si>
  <si>
    <t>543880640</t>
  </si>
  <si>
    <t>"ABO 4-8"  110</t>
  </si>
  <si>
    <t>7</t>
  </si>
  <si>
    <t>116951212</t>
  </si>
  <si>
    <t>Zemina promísená s vápnem na deponii v množství 1,5 % vápna z objemové hmotnosti zeminy</t>
  </si>
  <si>
    <t>m3</t>
  </si>
  <si>
    <t>-2072397876</t>
  </si>
  <si>
    <t>"na mezideponii - zemina 122252203"  50</t>
  </si>
  <si>
    <t>8</t>
  </si>
  <si>
    <t>122252203</t>
  </si>
  <si>
    <t>Odkopávky a prokopávky nezapažené pro silnice a dálnice v hornině třídy těžitelnosti I objem do 100 m3 strojně</t>
  </si>
  <si>
    <t>-1138653497</t>
  </si>
  <si>
    <t>odvoz na mezideponii pro další použití</t>
  </si>
  <si>
    <t>"odkopy"  50</t>
  </si>
  <si>
    <t>9</t>
  </si>
  <si>
    <t>132254102</t>
  </si>
  <si>
    <t>Hloubení rýh zapažených š do 800 mm v hornině třídy těžitelnosti I, skupiny 3 objem do 50 m3 strojně</t>
  </si>
  <si>
    <t>873768242</t>
  </si>
  <si>
    <t>"přípojky uličních vpustí"  (25*0,8*2)</t>
  </si>
  <si>
    <t>10</t>
  </si>
  <si>
    <t>151101101</t>
  </si>
  <si>
    <t>Zřízení příložného pažení a rozepření stěn rýh hl do 2 m</t>
  </si>
  <si>
    <t>-1475468121</t>
  </si>
  <si>
    <t>"přípojky uličních vpustí"  (30*2)*2</t>
  </si>
  <si>
    <t>11</t>
  </si>
  <si>
    <t>151101111</t>
  </si>
  <si>
    <t>Odstranění příložného pažení a rozepření stěn rýh hl do 2 m</t>
  </si>
  <si>
    <t>589333944</t>
  </si>
  <si>
    <t>12</t>
  </si>
  <si>
    <t>162451106</t>
  </si>
  <si>
    <t>Vodorovné přemístění do 2000 m výkopku/sypaniny z horniny třídy těžitelnosti I, skupiny 1 až 3</t>
  </si>
  <si>
    <t>1279005762</t>
  </si>
  <si>
    <t xml:space="preserve">na a z mezideponie  - pro další použití </t>
  </si>
  <si>
    <t>"zemina 122252203"  (50*2)</t>
  </si>
  <si>
    <t>13</t>
  </si>
  <si>
    <t>162751117</t>
  </si>
  <si>
    <t>Vodorovné přemístění do 10000 m výkopku/sypaniny z horniny třídy těžitelnosti I, skupiny 1 až 3</t>
  </si>
  <si>
    <t>-512074346</t>
  </si>
  <si>
    <t>na trvalou skládku</t>
  </si>
  <si>
    <t>"přípojky uličních vpustí 132254102"  (25*0,8*2)</t>
  </si>
  <si>
    <t>14</t>
  </si>
  <si>
    <t>162751119</t>
  </si>
  <si>
    <t>Příplatek k vodorovnému přemístění výkopku/sypaniny z horniny třídy těžitelnosti I, skupiny 1 až 3 ZKD 1000 m přes 10000 m</t>
  </si>
  <si>
    <t>-358668667</t>
  </si>
  <si>
    <t>"přípojky uličních vpustí 132254102"  (25*0,8*2)*20</t>
  </si>
  <si>
    <t>167151101</t>
  </si>
  <si>
    <t>Nakládání výkopku z hornin třídy těžitelnosti I, skupiny 1 až 3 do 100 m3</t>
  </si>
  <si>
    <t>293915114</t>
  </si>
  <si>
    <t>z mezideponie</t>
  </si>
  <si>
    <t>"odkopy - materiál z pol 122252203"  50</t>
  </si>
  <si>
    <t>16</t>
  </si>
  <si>
    <t>171152101</t>
  </si>
  <si>
    <t>Uložení sypaniny z hornin soudržných do násypů zhutněných silnic a dálnic</t>
  </si>
  <si>
    <t>89532528</t>
  </si>
  <si>
    <t>"z mezideponie - materiál z pol 122252203"  50</t>
  </si>
  <si>
    <t>17</t>
  </si>
  <si>
    <t>171201231</t>
  </si>
  <si>
    <t>Poplatek za uložení zeminy a kamení na recyklační skládce (skládkovné) kód odpadu 17 05 04</t>
  </si>
  <si>
    <t>t</t>
  </si>
  <si>
    <t>-1063600616</t>
  </si>
  <si>
    <t>18</t>
  </si>
  <si>
    <t>171251201</t>
  </si>
  <si>
    <t>Uložení sypaniny na skládky nebo meziskládky</t>
  </si>
  <si>
    <t>735179457</t>
  </si>
  <si>
    <t>"na mezideponii - zemina 122211101"  50</t>
  </si>
  <si>
    <t>"na trvalou skládku - přípojky uličních vpustí 132254102"  (25*0,8*2)</t>
  </si>
  <si>
    <t>19</t>
  </si>
  <si>
    <t>174151101</t>
  </si>
  <si>
    <t>Zásyp jam, šachet rýh nebo kolem objektů sypaninou se zhutněním</t>
  </si>
  <si>
    <t>-894191809</t>
  </si>
  <si>
    <t>"přípojky uličních vpustí"  (25*0,8*1,3)</t>
  </si>
  <si>
    <t>20</t>
  </si>
  <si>
    <t>M</t>
  </si>
  <si>
    <t>10364100</t>
  </si>
  <si>
    <t>zemina pro terénní úpravy - tříděná</t>
  </si>
  <si>
    <t>142140766</t>
  </si>
  <si>
    <t>"přípojky uličních vpustí"  (25*0,8*1,3)*2</t>
  </si>
  <si>
    <t>175151101</t>
  </si>
  <si>
    <t>Obsypání potrubí strojně sypaninou bez prohození, uloženou do 3 m</t>
  </si>
  <si>
    <t>1831391036</t>
  </si>
  <si>
    <t>"přípojky uličních vpustí"  (25*0,8*0,7)</t>
  </si>
  <si>
    <t>22</t>
  </si>
  <si>
    <t>58331200</t>
  </si>
  <si>
    <t>štěrkopísek netříděný zásypový</t>
  </si>
  <si>
    <t>-601916403</t>
  </si>
  <si>
    <t>"přípojky uličních vpustí"  (25*0,8*0,7)*2</t>
  </si>
  <si>
    <t>28*2 'Přepočtené koeficientem množství</t>
  </si>
  <si>
    <t>23</t>
  </si>
  <si>
    <t>181252305</t>
  </si>
  <si>
    <t>Úprava pláně pro silnice a dálnice na násypech se zhutněním</t>
  </si>
  <si>
    <t>-118711464</t>
  </si>
  <si>
    <t>"nová kce vozovky"  440</t>
  </si>
  <si>
    <t>"nová kce chodníku"  240</t>
  </si>
  <si>
    <t>24</t>
  </si>
  <si>
    <t>181351103</t>
  </si>
  <si>
    <t>Rozprostření ornice tl vrstvy do 200 mm pl do 500 m2 v rovině nebo ve svahu do 1:5 strojně</t>
  </si>
  <si>
    <t>1664969621</t>
  </si>
  <si>
    <t>200</t>
  </si>
  <si>
    <t>25</t>
  </si>
  <si>
    <t>10364101</t>
  </si>
  <si>
    <t>zemina pro terénní úpravy -  ornice</t>
  </si>
  <si>
    <t>-1010826088</t>
  </si>
  <si>
    <t>200*0,1*2</t>
  </si>
  <si>
    <t>26</t>
  </si>
  <si>
    <t>181411121</t>
  </si>
  <si>
    <t>Založení lučního trávníku výsevem plochy do 1000 m2 v rovině a ve svahu do 1:5</t>
  </si>
  <si>
    <t>-259670081</t>
  </si>
  <si>
    <t>27</t>
  </si>
  <si>
    <t>00572100</t>
  </si>
  <si>
    <t>osivo jetelotráva intenzivní víceletá</t>
  </si>
  <si>
    <t>kg</t>
  </si>
  <si>
    <t>504481271</t>
  </si>
  <si>
    <t>200*0,03</t>
  </si>
  <si>
    <t>28</t>
  </si>
  <si>
    <t>185802112</t>
  </si>
  <si>
    <t>Hnojení půdy vitahumem, kompostem nebo chlévskou mrvou v rovině a svahu do 1:5</t>
  </si>
  <si>
    <t>-103566569</t>
  </si>
  <si>
    <t>"1kg/m2"  200*0,001</t>
  </si>
  <si>
    <t>29</t>
  </si>
  <si>
    <t>10311100</t>
  </si>
  <si>
    <t>rašelina zahradnická   VL</t>
  </si>
  <si>
    <t>468343098</t>
  </si>
  <si>
    <t>200*0,005</t>
  </si>
  <si>
    <t>30</t>
  </si>
  <si>
    <t>185803111</t>
  </si>
  <si>
    <t>Ošetření trávníku shrabáním v rovině a svahu do 1:5</t>
  </si>
  <si>
    <t>330566059</t>
  </si>
  <si>
    <t>"3x"  200*3</t>
  </si>
  <si>
    <t>31</t>
  </si>
  <si>
    <t>185851121</t>
  </si>
  <si>
    <t>Dovoz vody pro zálivku rostlin za vzdálenost do 1000 m</t>
  </si>
  <si>
    <t>-1464068072</t>
  </si>
  <si>
    <t>"3x á 10L"  (200*0,01*3)</t>
  </si>
  <si>
    <t>32</t>
  </si>
  <si>
    <t>185851129</t>
  </si>
  <si>
    <t>Příplatek k dovozu vody pro zálivku rostlin do 1000 m ZKD 1000 m</t>
  </si>
  <si>
    <t>1406639713</t>
  </si>
  <si>
    <t>"3x á 10L"  (200*0,01*3)*9</t>
  </si>
  <si>
    <t>Vodorovné konstrukce</t>
  </si>
  <si>
    <t>33</t>
  </si>
  <si>
    <t>451573111</t>
  </si>
  <si>
    <t>Lože pod potrubí otevřený výkop ze štěrkopísku</t>
  </si>
  <si>
    <t>-1915392418</t>
  </si>
  <si>
    <t>"přípojky uličních vpustí"  (25*0,8*0,2)</t>
  </si>
  <si>
    <t>Komunikace pozemní</t>
  </si>
  <si>
    <t>34</t>
  </si>
  <si>
    <t>564851111</t>
  </si>
  <si>
    <t>Podklad ze štěrkodrtě ŠD tl 150 mm</t>
  </si>
  <si>
    <t>385554446</t>
  </si>
  <si>
    <t>"bezbariérové úpravy chodníku"  50</t>
  </si>
  <si>
    <t>35</t>
  </si>
  <si>
    <t>567122112</t>
  </si>
  <si>
    <t>Podklad ze směsi stmelené cementem SC C 8/10 (KSC I) tl 130 mm</t>
  </si>
  <si>
    <t>-748121788</t>
  </si>
  <si>
    <t>36</t>
  </si>
  <si>
    <t>573111113</t>
  </si>
  <si>
    <t>Postřik živičný infiltrační s posypem z asfaltu množství 1,5 kg/m2</t>
  </si>
  <si>
    <t>-108906278</t>
  </si>
  <si>
    <t>"nová kce chodníku - pod ACL 16 5cm"  240</t>
  </si>
  <si>
    <t>"nová kce vozovky - pod ACL 16 7cm"  440</t>
  </si>
  <si>
    <t>"obnova krytu - pod ACL 16 7cm"  100</t>
  </si>
  <si>
    <t>37</t>
  </si>
  <si>
    <t>573211109</t>
  </si>
  <si>
    <t>Postřik živičný spojovací z asfaltu v množství 0,50 kg/m2</t>
  </si>
  <si>
    <t>-163750627</t>
  </si>
  <si>
    <t>"nová kce chodníku - pod ACO 8 4cm"  240</t>
  </si>
  <si>
    <t>"nová kce vozovky - pod ACO 11 4cm"  440</t>
  </si>
  <si>
    <t>"obnova krytu - pod ACO 11 4cm"  100</t>
  </si>
  <si>
    <t>"obnova obrusné vrstvy - pod ACO 11 4cm"  20</t>
  </si>
  <si>
    <t>38</t>
  </si>
  <si>
    <t>577133111</t>
  </si>
  <si>
    <t>Asfaltový beton vrstva obrusná ACO 8 (ABJ) tl 40 mm š do 3 m z nemodifikovaného asfaltu</t>
  </si>
  <si>
    <t>-1374981890</t>
  </si>
  <si>
    <t>39</t>
  </si>
  <si>
    <t>577134111</t>
  </si>
  <si>
    <t>Asfaltový beton vrstva obrusná ACO 11 (ABS) tř. I tl 40 mm š do 3 m z nemodifikovaného asfaltu</t>
  </si>
  <si>
    <t>155083598</t>
  </si>
  <si>
    <t>"obnova krytu"  100</t>
  </si>
  <si>
    <t>"obnova obrusné vrstvy"  20</t>
  </si>
  <si>
    <t>40</t>
  </si>
  <si>
    <t>577145112</t>
  </si>
  <si>
    <t>Asfaltový beton vrstva ložní ACL 16 (ABH) tl 50 mm š do 3 m z nemodifikovaného asfaltu</t>
  </si>
  <si>
    <t>1152241949</t>
  </si>
  <si>
    <t>41</t>
  </si>
  <si>
    <t>577165112</t>
  </si>
  <si>
    <t>Asfaltový beton vrstva ložní ACL 16 (ABH) tl 70 mm š do 3 m z nemodifikovaného asfaltu</t>
  </si>
  <si>
    <t>-590779341</t>
  </si>
  <si>
    <t>42</t>
  </si>
  <si>
    <t>596211110</t>
  </si>
  <si>
    <t>Kladení zámkové dlažby komunikací pro pěší tl 60 mm skupiny A pl do 50 m2</t>
  </si>
  <si>
    <t>-1468471881</t>
  </si>
  <si>
    <t>43</t>
  </si>
  <si>
    <t>59245006</t>
  </si>
  <si>
    <t>dlažba tvar obdélník betonová pro nevidomé 200x100x60mm barevná</t>
  </si>
  <si>
    <t>966277004</t>
  </si>
  <si>
    <t>"bezbariérové úpravy chodníku"  50*1,1</t>
  </si>
  <si>
    <t>Trubní vedení</t>
  </si>
  <si>
    <t>44</t>
  </si>
  <si>
    <t>871350420</t>
  </si>
  <si>
    <t>Montáž kanalizačního potrubí korugovaného SN 12 z polypropylenu DN 200</t>
  </si>
  <si>
    <t>-89829133</t>
  </si>
  <si>
    <t>"přípojky uličních vpustí"  25</t>
  </si>
  <si>
    <t>45</t>
  </si>
  <si>
    <t>28617267</t>
  </si>
  <si>
    <t>trubka kanalizační PP korugovaná DN 200x6000mm SN12</t>
  </si>
  <si>
    <t>-1581522844</t>
  </si>
  <si>
    <t>"přípojky uličních vpustí"  25*1,1</t>
  </si>
  <si>
    <t>27,5*1,015 'Přepočtené koeficientem množství</t>
  </si>
  <si>
    <t>46</t>
  </si>
  <si>
    <t>877350410</t>
  </si>
  <si>
    <t>Montáž kolen na kanalizačním potrubí z PP trub korugovaných DN 200</t>
  </si>
  <si>
    <t>kus</t>
  </si>
  <si>
    <t>-1455227209</t>
  </si>
  <si>
    <t>47</t>
  </si>
  <si>
    <t>28617330</t>
  </si>
  <si>
    <t>koleno kanalizace PP KG DN 200x30°</t>
  </si>
  <si>
    <t>37475958</t>
  </si>
  <si>
    <t>48</t>
  </si>
  <si>
    <t>28617321</t>
  </si>
  <si>
    <t>koleno kanalizace PP KG DN 200x15°</t>
  </si>
  <si>
    <t>41881500</t>
  </si>
  <si>
    <t>49</t>
  </si>
  <si>
    <t>28617339</t>
  </si>
  <si>
    <t>koleno kanalizace PP KG DN 200x45°</t>
  </si>
  <si>
    <t>1385224557</t>
  </si>
  <si>
    <t>50</t>
  </si>
  <si>
    <t>877350420</t>
  </si>
  <si>
    <t>Montáž odboček na kanalizačním potrubí z PP trub korugovaných DN 200</t>
  </si>
  <si>
    <t>1552126541</t>
  </si>
  <si>
    <t>51</t>
  </si>
  <si>
    <t>28617381</t>
  </si>
  <si>
    <t>odbočka kanalizace PP korugované 45° DN 200/200</t>
  </si>
  <si>
    <t>-1989095755</t>
  </si>
  <si>
    <t>52</t>
  </si>
  <si>
    <t>877350430</t>
  </si>
  <si>
    <t>Montáž spojek na kanalizačním potrubí z PP trub korugovaných DN 200</t>
  </si>
  <si>
    <t>-524552646</t>
  </si>
  <si>
    <t>53</t>
  </si>
  <si>
    <t>28617421</t>
  </si>
  <si>
    <t>spojka přesuvná kanalizace PP korugované DN 200</t>
  </si>
  <si>
    <t>636926353</t>
  </si>
  <si>
    <t>54</t>
  </si>
  <si>
    <t>28614745</t>
  </si>
  <si>
    <t>objímka přesuvná 200mm</t>
  </si>
  <si>
    <t>-1605970846</t>
  </si>
  <si>
    <t>55</t>
  </si>
  <si>
    <t>895941111R</t>
  </si>
  <si>
    <t>Kompletní vybourání stávajících uličních vpustí</t>
  </si>
  <si>
    <t>R-položka</t>
  </si>
  <si>
    <t>1848771601</t>
  </si>
  <si>
    <t>56</t>
  </si>
  <si>
    <t>895941111</t>
  </si>
  <si>
    <t>Zřízení vpusti kanalizační uliční z betonových dílců typ UV-50 normální</t>
  </si>
  <si>
    <t>552063297</t>
  </si>
  <si>
    <t>57</t>
  </si>
  <si>
    <t>59223850</t>
  </si>
  <si>
    <t>dno pro uliční vpusť s výtokovým otvorem betonové 450x330x50mm</t>
  </si>
  <si>
    <t>-482013041</t>
  </si>
  <si>
    <t>58</t>
  </si>
  <si>
    <t>59223864R</t>
  </si>
  <si>
    <t>prstenec pro uliční vpusť vyrovnávací betonový 450x60x130mm</t>
  </si>
  <si>
    <t>160068980</t>
  </si>
  <si>
    <t>59</t>
  </si>
  <si>
    <t>59223856</t>
  </si>
  <si>
    <t>skruž pro uliční vpusť horní betonová 450x195x50mm</t>
  </si>
  <si>
    <t>-629805581</t>
  </si>
  <si>
    <t>60</t>
  </si>
  <si>
    <t>59223860</t>
  </si>
  <si>
    <t>skruž pro uliční vpusť středová betonová 450x195x50mm</t>
  </si>
  <si>
    <t>1110317542</t>
  </si>
  <si>
    <t>61</t>
  </si>
  <si>
    <t>59223858</t>
  </si>
  <si>
    <t>skruž pro uliční vpusť horní betonová 450x570x50mm</t>
  </si>
  <si>
    <t>-715050124</t>
  </si>
  <si>
    <t>62</t>
  </si>
  <si>
    <t>55241000R</t>
  </si>
  <si>
    <t>koš kalový pod mříž</t>
  </si>
  <si>
    <t>-2044035556</t>
  </si>
  <si>
    <t>63</t>
  </si>
  <si>
    <t>899204112</t>
  </si>
  <si>
    <t>Osazení mříží litinových včetně rámů a košů na bahno pro třídu zatížení D400, E600</t>
  </si>
  <si>
    <t>1350655271</t>
  </si>
  <si>
    <t>64</t>
  </si>
  <si>
    <t>28661787</t>
  </si>
  <si>
    <t>mříž šachtová dešťová litinová dešťová  DN 425 pro třídu zatížení D400 čtverec</t>
  </si>
  <si>
    <t>-252384308</t>
  </si>
  <si>
    <t>Ostatní konstrukce a práce, bourání</t>
  </si>
  <si>
    <t>65</t>
  </si>
  <si>
    <t>914111111</t>
  </si>
  <si>
    <t>Montáž svislé dopravní značky do velikosti 1 m2 objímkami na sloupek nebo konzolu</t>
  </si>
  <si>
    <t>-1533940096</t>
  </si>
  <si>
    <t>66</t>
  </si>
  <si>
    <t>40445601</t>
  </si>
  <si>
    <t>výstražné dopravní značky A1-A30, A33 900mm</t>
  </si>
  <si>
    <t>1523326339</t>
  </si>
  <si>
    <t>"A7b"  3</t>
  </si>
  <si>
    <t>67</t>
  </si>
  <si>
    <t>40445620</t>
  </si>
  <si>
    <t>zákazové, příkazové dopravní značky B1-B34, C1-15 700mm</t>
  </si>
  <si>
    <t>-1482542444</t>
  </si>
  <si>
    <t>"B4 + B20a"  2+6</t>
  </si>
  <si>
    <t>68</t>
  </si>
  <si>
    <t>40445623</t>
  </si>
  <si>
    <t>informativní značky provozní IP1-IP3, IP4b-IP7, IP10a, b 750x750mm retroreflexní</t>
  </si>
  <si>
    <t>-1839021809</t>
  </si>
  <si>
    <t>"IP2 + IP6 + IP11c"  1+6+1</t>
  </si>
  <si>
    <t>69</t>
  </si>
  <si>
    <t>40445650</t>
  </si>
  <si>
    <t>dodatkové tabulky E7, E12, E13 500x300mm</t>
  </si>
  <si>
    <t>-1868394728</t>
  </si>
  <si>
    <t>"E7b"  2</t>
  </si>
  <si>
    <t>70</t>
  </si>
  <si>
    <t>914511112</t>
  </si>
  <si>
    <t>Montáž sloupku dopravních značek délky do 3,5 m s betonovým základem a patkou</t>
  </si>
  <si>
    <t>-1065601512</t>
  </si>
  <si>
    <t>71</t>
  </si>
  <si>
    <t>40445230</t>
  </si>
  <si>
    <t>sloupek pro dopravní značku Zn D 70mm v 3,5m</t>
  </si>
  <si>
    <t>1958732640</t>
  </si>
  <si>
    <t>72</t>
  </si>
  <si>
    <t>40445241</t>
  </si>
  <si>
    <t>patka pro sloupek Al D 70mm</t>
  </si>
  <si>
    <t>-105587397</t>
  </si>
  <si>
    <t>73</t>
  </si>
  <si>
    <t>40445257</t>
  </si>
  <si>
    <t>svorka upínací na sloupek D 70mm</t>
  </si>
  <si>
    <t>-768922720</t>
  </si>
  <si>
    <t>74</t>
  </si>
  <si>
    <t>40445254</t>
  </si>
  <si>
    <t>víčko plastové na sloupek D 70mm</t>
  </si>
  <si>
    <t>52906949</t>
  </si>
  <si>
    <t>75</t>
  </si>
  <si>
    <t>40445271</t>
  </si>
  <si>
    <t>fólie retroreflexní na sloupek 100x100mm</t>
  </si>
  <si>
    <t>-1814752017</t>
  </si>
  <si>
    <t>9*2</t>
  </si>
  <si>
    <t>76</t>
  </si>
  <si>
    <t>915211111</t>
  </si>
  <si>
    <t>Vodorovné dopravní značení dělící čáry souvislé š 125 mm bílý plast</t>
  </si>
  <si>
    <t>300102908</t>
  </si>
  <si>
    <t>170</t>
  </si>
  <si>
    <t>77</t>
  </si>
  <si>
    <t>915211112</t>
  </si>
  <si>
    <t>Vodorovné dopravní značení dělící čáry souvislé š 125 mm retroreflexní bílý plast</t>
  </si>
  <si>
    <t>-973797969</t>
  </si>
  <si>
    <t>"V1a - podélná čára souvislá"  160</t>
  </si>
  <si>
    <t>78</t>
  </si>
  <si>
    <t>915211121</t>
  </si>
  <si>
    <t>Vodorovné dopravní značení dělící čáry přerušované š 125 mm bílý plast</t>
  </si>
  <si>
    <t>-370678571</t>
  </si>
  <si>
    <t>79</t>
  </si>
  <si>
    <t>915211122</t>
  </si>
  <si>
    <t>Vodorovné dopravní značení dělící čáry přerušované š 125 mm retroreflexní bílý plast</t>
  </si>
  <si>
    <t>-1092564595</t>
  </si>
  <si>
    <t>"V2b - podélná čára přerušovaná"  30</t>
  </si>
  <si>
    <t>80</t>
  </si>
  <si>
    <t>915221122</t>
  </si>
  <si>
    <t>Vodorovné dopravní značení vodící čáry přerušované š 250 mm retroreflexní bílý plast</t>
  </si>
  <si>
    <t>-2073462496</t>
  </si>
  <si>
    <t>"V2b - podélná čára přerušovaná"  60</t>
  </si>
  <si>
    <t>"V10d - parkovací pruh"  160</t>
  </si>
  <si>
    <t>81</t>
  </si>
  <si>
    <t>915231112</t>
  </si>
  <si>
    <t>Vodorovné dopravní značení přechody pro chodce, šipky, symboly retroreflexní bílý plast</t>
  </si>
  <si>
    <t>595757343</t>
  </si>
  <si>
    <t>"V17 - trojúhelníky"  25</t>
  </si>
  <si>
    <t>"V13 šikmé čáry - 50% plochy vyplněná barvou - hmotou"  30</t>
  </si>
  <si>
    <t>"V7a přechod - 50% plochy vyplněná barvou - hmotou"  80</t>
  </si>
  <si>
    <t>82</t>
  </si>
  <si>
    <t>915321115</t>
  </si>
  <si>
    <t>Předformátované vodorovné dopravní značení vodící pás pro slabozraké</t>
  </si>
  <si>
    <t>-1187540478</t>
  </si>
  <si>
    <t>83</t>
  </si>
  <si>
    <t>915611111</t>
  </si>
  <si>
    <t>Předznačení vodorovného liniového značení</t>
  </si>
  <si>
    <t>1723894095</t>
  </si>
  <si>
    <t>"915211112 + 915211122 + 915221122"  (160+30+220)</t>
  </si>
  <si>
    <t>84</t>
  </si>
  <si>
    <t>915621111</t>
  </si>
  <si>
    <t>Předznačení vodorovného plošného značení</t>
  </si>
  <si>
    <t>271281507</t>
  </si>
  <si>
    <t>"915231112"  135</t>
  </si>
  <si>
    <t>85</t>
  </si>
  <si>
    <t>916131213</t>
  </si>
  <si>
    <t>Osazení silničního obrubníku betonového stojatého s boční opěrou do lože z betonu prostého</t>
  </si>
  <si>
    <t>-378734889</t>
  </si>
  <si>
    <t>165</t>
  </si>
  <si>
    <t>86</t>
  </si>
  <si>
    <t>59217031</t>
  </si>
  <si>
    <t>obrubník betonový silniční 1000x150x250mm</t>
  </si>
  <si>
    <t>1414722643</t>
  </si>
  <si>
    <t>165*1,1</t>
  </si>
  <si>
    <t>87</t>
  </si>
  <si>
    <t>916231213</t>
  </si>
  <si>
    <t>Osazení chodníkového obrubníku betonového stojatého s boční opěrou do lože z betonu prostého</t>
  </si>
  <si>
    <t>395929453</t>
  </si>
  <si>
    <t>125</t>
  </si>
  <si>
    <t>88</t>
  </si>
  <si>
    <t>59217016</t>
  </si>
  <si>
    <t>obrubník betonový chodníkový 1000x80x250mm</t>
  </si>
  <si>
    <t>-1887398605</t>
  </si>
  <si>
    <t>125*1,1</t>
  </si>
  <si>
    <t>89</t>
  </si>
  <si>
    <t>916331112</t>
  </si>
  <si>
    <t>Osazení zahradního obrubníku betonového do lože z betonu s boční opěrou</t>
  </si>
  <si>
    <t>1313039788</t>
  </si>
  <si>
    <t>90</t>
  </si>
  <si>
    <t>919112233</t>
  </si>
  <si>
    <t>Řezání spár pro vytvoření komůrky š 20 mm hl 40 mm pro těsnící zálivku v živičném krytu</t>
  </si>
  <si>
    <t>1092796105</t>
  </si>
  <si>
    <t>91</t>
  </si>
  <si>
    <t>919121233</t>
  </si>
  <si>
    <t>Těsnění spár zálivkou za studena pro komůrky š 20 mm hl 40 mm bez těsnicího profilu</t>
  </si>
  <si>
    <t>516516868</t>
  </si>
  <si>
    <t>92</t>
  </si>
  <si>
    <t>919125111</t>
  </si>
  <si>
    <t>Těsnění svislé spáry mezi živičným krytem a ostatními prvky samolepicí asfaltovou páskou š 35 mm</t>
  </si>
  <si>
    <t>-564916037</t>
  </si>
  <si>
    <t>"okolo obrubníků, vpustí"  165+125+20</t>
  </si>
  <si>
    <t>93</t>
  </si>
  <si>
    <t>919731121</t>
  </si>
  <si>
    <t>Zarovnání styčné plochy podkladu nebo krytu živičného tl do 50 mm</t>
  </si>
  <si>
    <t>1982707278</t>
  </si>
  <si>
    <t>94</t>
  </si>
  <si>
    <t>919732211</t>
  </si>
  <si>
    <t>Styčná spára napojení nového živičného povrchu na stávající za tepla š 15 mm hl 25 mm s prořezáním</t>
  </si>
  <si>
    <t>1862940847</t>
  </si>
  <si>
    <t>95</t>
  </si>
  <si>
    <t>919735112</t>
  </si>
  <si>
    <t>Řezání stávajícího živičného krytu hl do 100 mm</t>
  </si>
  <si>
    <t>971116458</t>
  </si>
  <si>
    <t>195</t>
  </si>
  <si>
    <t>96</t>
  </si>
  <si>
    <t>919735114</t>
  </si>
  <si>
    <t>Řezání stávajícího živičného krytu hl do 200 mm</t>
  </si>
  <si>
    <t>1654068634</t>
  </si>
  <si>
    <t>100</t>
  </si>
  <si>
    <t>97</t>
  </si>
  <si>
    <t>966006132</t>
  </si>
  <si>
    <t>Odstranění značek dopravních nebo orientačních se sloupky s betonovými patkami</t>
  </si>
  <si>
    <t>1327066369</t>
  </si>
  <si>
    <t>"stávající SDZ"  8</t>
  </si>
  <si>
    <t>997</t>
  </si>
  <si>
    <t>Přesun sutě</t>
  </si>
  <si>
    <t>98</t>
  </si>
  <si>
    <t>997013635</t>
  </si>
  <si>
    <t>Poplatek za uložení na skládce (skládkovné) komunálního odpadu kód odpadu 20 03 01</t>
  </si>
  <si>
    <t>803161793</t>
  </si>
  <si>
    <t>"směsný odpad ze stavební činnosti"  5</t>
  </si>
  <si>
    <t>99</t>
  </si>
  <si>
    <t>997221551</t>
  </si>
  <si>
    <t>Vodorovná doprava suti ze sypkých materiálů do 1 km</t>
  </si>
  <si>
    <t>-1225474383</t>
  </si>
  <si>
    <t>"kamení 113107162"  76</t>
  </si>
  <si>
    <t>"beton 113107176"  150</t>
  </si>
  <si>
    <t>"živice 113154114 + 113154123"  (170+3)</t>
  </si>
  <si>
    <t>"obrubníky 113201112 + 113204111"  (47+5)</t>
  </si>
  <si>
    <t>"komunální odpad ze stavební činnosti"  5</t>
  </si>
  <si>
    <t>997221559</t>
  </si>
  <si>
    <t>Příplatek ZKD 1 km u vodorovné dopravy suti ze sypkých materiálů</t>
  </si>
  <si>
    <t>323735428</t>
  </si>
  <si>
    <t>"kamení 113107162"  76*29</t>
  </si>
  <si>
    <t>"beton 113107176"  150*29</t>
  </si>
  <si>
    <t>"živice 113154114 + 113154123"  (170+3)*29</t>
  </si>
  <si>
    <t>"obrubníky 113201112 + 113204111"  (47+5)*29</t>
  </si>
  <si>
    <t>"komunální odpad ze stavební činnosti"  5*29</t>
  </si>
  <si>
    <t>101</t>
  </si>
  <si>
    <t>997221615</t>
  </si>
  <si>
    <t>Poplatek za uložení na skládce (skládkovné) stavebního odpadu betonového kód odpadu 17 01 01</t>
  </si>
  <si>
    <t>-2000402413</t>
  </si>
  <si>
    <t>102</t>
  </si>
  <si>
    <t>997221655</t>
  </si>
  <si>
    <t>Poplatek za uložení na skládce (skládkovné) zeminy a kamení kód odpadu 17 05 04</t>
  </si>
  <si>
    <t>-1830513503</t>
  </si>
  <si>
    <t>103</t>
  </si>
  <si>
    <t>997221875</t>
  </si>
  <si>
    <t>Poplatek za uložení stavebního odpadu na recyklační skládce (skládkovné) asfaltového bez obsahu dehtu zatříděného do Katalogu odpadů pod kódem 17 03 02</t>
  </si>
  <si>
    <t>-1073400295</t>
  </si>
  <si>
    <t>998</t>
  </si>
  <si>
    <t>Přesun hmot</t>
  </si>
  <si>
    <t>104</t>
  </si>
  <si>
    <t>998225111</t>
  </si>
  <si>
    <t>Přesun hmot pro pozemní komunikace s krytem z kamene, monolitickým betonovým nebo živičným</t>
  </si>
  <si>
    <t>-1439270932</t>
  </si>
  <si>
    <t>"HSV"  900</t>
  </si>
  <si>
    <t>SO-40 - VEŘEJNÉ-OSVĚTLENÍ</t>
  </si>
  <si>
    <t>M - Práce a dodávky M</t>
  </si>
  <si>
    <t xml:space="preserve">    21-M - Elektromontáže</t>
  </si>
  <si>
    <t xml:space="preserve">    46-M - Zemní práce při extr.mont.pracích</t>
  </si>
  <si>
    <t>VRN - Vedlejší rozpočtové náklady</t>
  </si>
  <si>
    <t xml:space="preserve">    VRN1 - Průzkumné, geodetické a projektové práce</t>
  </si>
  <si>
    <t xml:space="preserve">    VRN4 - Inženýrská činnost</t>
  </si>
  <si>
    <t>Práce a dodávky M</t>
  </si>
  <si>
    <t>21-M</t>
  </si>
  <si>
    <t>Elektromontáže</t>
  </si>
  <si>
    <t>210202013D</t>
  </si>
  <si>
    <t>Demontáž svítidel LED z výložníku, vyčištění znovizprovoznění</t>
  </si>
  <si>
    <t>-779677206</t>
  </si>
  <si>
    <t>210202013R</t>
  </si>
  <si>
    <t>Montáž svítidlo LED průmyslové nebo venkovní na výložník</t>
  </si>
  <si>
    <t>597560817</t>
  </si>
  <si>
    <t>"z toho 4 stávající"  6+4</t>
  </si>
  <si>
    <t>850010283R</t>
  </si>
  <si>
    <t>Svítidlo LED přechodové</t>
  </si>
  <si>
    <t>256</t>
  </si>
  <si>
    <t>1655665083</t>
  </si>
  <si>
    <t>210204011D</t>
  </si>
  <si>
    <t>Demontáž stožárů osvětlení ocelových</t>
  </si>
  <si>
    <t>-1074004576</t>
  </si>
  <si>
    <t>"PAT J8 140/114 - předání správci VO"  2</t>
  </si>
  <si>
    <t>"UZM 8-159/108/89 - znovupoužití pro stavbu, oprava povrchu apod."  2</t>
  </si>
  <si>
    <t>210204011</t>
  </si>
  <si>
    <t>Montáž stožárů osvětlení ocelových samostatně stojících délky do 12 m</t>
  </si>
  <si>
    <t>1468676129</t>
  </si>
  <si>
    <t>"z toho 2 kusy z z demontovaných"  2+2+3</t>
  </si>
  <si>
    <t>1289986</t>
  </si>
  <si>
    <t>STOZAR VER. OSV. UZM 8-159/108/89 Z</t>
  </si>
  <si>
    <t>-1713179083</t>
  </si>
  <si>
    <t>1290883</t>
  </si>
  <si>
    <t>STOZAR VER. OSV. UZM 8-133/108/89 Z</t>
  </si>
  <si>
    <t>1842798762</t>
  </si>
  <si>
    <t>210204103</t>
  </si>
  <si>
    <t>Montáž výložníků osvětlení jednoramenných sloupových hmotnosti do 35 kg</t>
  </si>
  <si>
    <t>-635060203</t>
  </si>
  <si>
    <t>2+2+3+3</t>
  </si>
  <si>
    <t>1290224</t>
  </si>
  <si>
    <t>VYLOZNIK OBLOUKOVY UZB 1-1500/ Z</t>
  </si>
  <si>
    <t>-2033403088</t>
  </si>
  <si>
    <t>2+2</t>
  </si>
  <si>
    <t>1290428</t>
  </si>
  <si>
    <t>VYLOZNIK TRMENOVY TRBC -2500/ Z</t>
  </si>
  <si>
    <t>-1711577664</t>
  </si>
  <si>
    <t>1504929</t>
  </si>
  <si>
    <t>VYLOZNIK UZA 1-2500/ Z</t>
  </si>
  <si>
    <t>-1757070049</t>
  </si>
  <si>
    <t>210204201</t>
  </si>
  <si>
    <t>Montáž elektrovýzbroje stožárů osvětlení 1 okruh</t>
  </si>
  <si>
    <t>1745279135</t>
  </si>
  <si>
    <t>1937593</t>
  </si>
  <si>
    <t>VYZBROJ STOZAROVA</t>
  </si>
  <si>
    <t>-231918605</t>
  </si>
  <si>
    <t>210990000R</t>
  </si>
  <si>
    <t>Montáž štítků - označení kabelů</t>
  </si>
  <si>
    <t>-2074890469</t>
  </si>
  <si>
    <t>35442110R</t>
  </si>
  <si>
    <t>štítek plastový</t>
  </si>
  <si>
    <t>941654470</t>
  </si>
  <si>
    <t>210100286R</t>
  </si>
  <si>
    <t>Ukončení vodičů izolovaných kabelovým okem  průřezu žíly do 25 mm2</t>
  </si>
  <si>
    <t>-215106053</t>
  </si>
  <si>
    <t>34567122</t>
  </si>
  <si>
    <t>oko kabelové Cu 1-36kV lisovací 25x6</t>
  </si>
  <si>
    <t>128</t>
  </si>
  <si>
    <t>-1318949363</t>
  </si>
  <si>
    <t>34567114</t>
  </si>
  <si>
    <t>oko kabelové Cu 1-36kV lisovací 10x5</t>
  </si>
  <si>
    <t>-41420616</t>
  </si>
  <si>
    <t>210101234</t>
  </si>
  <si>
    <t>Propojení kabelů celoplastových spojkou do 1 kV venkovní smršťovací SVCZ 1 až 5 žíly do 4x25 až 35 mm2</t>
  </si>
  <si>
    <t>-73497053</t>
  </si>
  <si>
    <t>"pro kabel AYKY 4x 25"  5</t>
  </si>
  <si>
    <t>35436024</t>
  </si>
  <si>
    <t>spojka kabelová smršťovaná přímé do 1kV 91ah-23s 4x25-95mm</t>
  </si>
  <si>
    <t>-2097471522</t>
  </si>
  <si>
    <t>210220002</t>
  </si>
  <si>
    <t>Montáž uzemňovacích vedení vodičů FeZn pomocí svorek na povrchu drátem nebo lanem do 10 mm</t>
  </si>
  <si>
    <t>1153764327</t>
  </si>
  <si>
    <t>150</t>
  </si>
  <si>
    <t>35441073</t>
  </si>
  <si>
    <t>drát D 10mm FeZn</t>
  </si>
  <si>
    <t>1179243196</t>
  </si>
  <si>
    <t>150*1*1,1</t>
  </si>
  <si>
    <t>35441865</t>
  </si>
  <si>
    <t>svorka FeZn k zemnící tyči - D 28mm</t>
  </si>
  <si>
    <t>-1066892652</t>
  </si>
  <si>
    <t>35441895</t>
  </si>
  <si>
    <t>svorka připojovací k připojení kovových částí</t>
  </si>
  <si>
    <t>-1565634488</t>
  </si>
  <si>
    <t>35441885</t>
  </si>
  <si>
    <t>svorka spojovací pro lano D 8-10mm</t>
  </si>
  <si>
    <t>502464169</t>
  </si>
  <si>
    <t>35431160</t>
  </si>
  <si>
    <t>svorka univerzální 669101 pro lano 4-16mm2</t>
  </si>
  <si>
    <t>1081023098</t>
  </si>
  <si>
    <t>210280211</t>
  </si>
  <si>
    <t>Měření zemních odporů zemniče prvního nebo samostatného</t>
  </si>
  <si>
    <t>-1700162845</t>
  </si>
  <si>
    <t>210280215</t>
  </si>
  <si>
    <t>Připlatek k měření zemních odporů prvního zemniče za každý další zemnič v síti</t>
  </si>
  <si>
    <t>-1598708848</t>
  </si>
  <si>
    <t>210280222</t>
  </si>
  <si>
    <t>Měření zemních odporů zemnící sítě délky pásku do 200 m</t>
  </si>
  <si>
    <t>1247823841</t>
  </si>
  <si>
    <t>210812011</t>
  </si>
  <si>
    <t>Montáž kabel Cu plný kulatý do 1 kV 3x1,5 až 6 mm2 uložený volně nebo v liště (např. CYKY)</t>
  </si>
  <si>
    <t>598815839</t>
  </si>
  <si>
    <t>34111030</t>
  </si>
  <si>
    <t>kabel instalační jádro Cu plné izolace PVC plášť PVC 450/750V (CYKY) 3x1,5mm2</t>
  </si>
  <si>
    <t>-1375065996</t>
  </si>
  <si>
    <t>90*1,2</t>
  </si>
  <si>
    <t>210812037</t>
  </si>
  <si>
    <t>Montáž kabel Cu plný kulatý do 1 kV 4x25 až 35 mm2 uložený volně nebo v liště (např. CYKY)</t>
  </si>
  <si>
    <t>-1460152053</t>
  </si>
  <si>
    <t>34113120</t>
  </si>
  <si>
    <t>kabel silový jádro Al izolace PVC plášť PVC 0,6/1kV (1-AYKY) 4x25mm2</t>
  </si>
  <si>
    <t>480867544</t>
  </si>
  <si>
    <t>150*1,2</t>
  </si>
  <si>
    <t>46-M</t>
  </si>
  <si>
    <t>Zemní práce při extr.mont.pracích</t>
  </si>
  <si>
    <t>460010024</t>
  </si>
  <si>
    <t>Vytyčení trasy vedení kabelového podzemního v zastavěném prostoru</t>
  </si>
  <si>
    <t>km</t>
  </si>
  <si>
    <t>-1190375007</t>
  </si>
  <si>
    <t>(120+30)/1000</t>
  </si>
  <si>
    <t>460161172</t>
  </si>
  <si>
    <t>Hloubení kabelových rýh ručně š 35 cm hl 80 cm v hornině tř I skupiny 3</t>
  </si>
  <si>
    <t>1534843015</t>
  </si>
  <si>
    <t>120</t>
  </si>
  <si>
    <t>460161312</t>
  </si>
  <si>
    <t>Hloubení kabelových rýh ručně š 50 cm hl 120 cm v hornině tř I skupiny 3</t>
  </si>
  <si>
    <t>-1645711695</t>
  </si>
  <si>
    <t>460242111</t>
  </si>
  <si>
    <t>Provizorní zajištění potrubí ve výkopech při křížení s kabelem</t>
  </si>
  <si>
    <t>-1055219915</t>
  </si>
  <si>
    <t>"odhad"  10</t>
  </si>
  <si>
    <t>460242121</t>
  </si>
  <si>
    <t>Provizorní zajištění potrubí ve výkopech při souběhu s kabelem</t>
  </si>
  <si>
    <t>-2051443803</t>
  </si>
  <si>
    <t>"odhad"  50</t>
  </si>
  <si>
    <t>460242211</t>
  </si>
  <si>
    <t>Provizorní zajištění kabelů ve výkopech při jejich křížení</t>
  </si>
  <si>
    <t>-1555549042</t>
  </si>
  <si>
    <t>460242221</t>
  </si>
  <si>
    <t>Provizorní zajištění kabelů ve výkopech při jejich souběhu</t>
  </si>
  <si>
    <t>1355318924</t>
  </si>
  <si>
    <t>460431182</t>
  </si>
  <si>
    <t>Zásyp kabelových rýh ručně se zhutněním š 35 cm hl 80 cm z horniny tř I skupiny 3</t>
  </si>
  <si>
    <t>1159484030</t>
  </si>
  <si>
    <t>460431332</t>
  </si>
  <si>
    <t>Zásyp kabelových rýh ručně se zhutněním š 50 cm hl 120 cm z horniny tř I skupiny 3</t>
  </si>
  <si>
    <t>-688224061</t>
  </si>
  <si>
    <t>460481122</t>
  </si>
  <si>
    <t>Úprava pláně při elektromontážích v hornině třídy těžitelnosti I skupiny 3 se zhutněním ručně</t>
  </si>
  <si>
    <t>-1778319043</t>
  </si>
  <si>
    <t>(120+30)*0,5</t>
  </si>
  <si>
    <t>460641113</t>
  </si>
  <si>
    <t>Základové konstrukce při elektromontážích z monolitického betonu tř. C 16/20</t>
  </si>
  <si>
    <t>1769017882</t>
  </si>
  <si>
    <t>"základ pro stožár"  ((0,5*0,5*1)*7)</t>
  </si>
  <si>
    <t>460641411</t>
  </si>
  <si>
    <t>Zřízení nezabudovaného bednění základových konstrukcí při elektromontážích</t>
  </si>
  <si>
    <t>209156393</t>
  </si>
  <si>
    <t>"základ pro stožár"  (((0,5*4)*1)*7)</t>
  </si>
  <si>
    <t>460641412</t>
  </si>
  <si>
    <t>Odstranění nezabudovaného bednění základových konstrukcí při elektromontážích</t>
  </si>
  <si>
    <t>253465822</t>
  </si>
  <si>
    <t>460662111</t>
  </si>
  <si>
    <t>Kabelové lože z písku pro kabely vn a vvn bez zakrytí š do 35 cm</t>
  </si>
  <si>
    <t>-666614373</t>
  </si>
  <si>
    <t>460662214</t>
  </si>
  <si>
    <t>Kabelové lože z písku pro kabely vn a vvn zakryté cihlami š lože do 60 cm</t>
  </si>
  <si>
    <t>774473551</t>
  </si>
  <si>
    <t>460671113</t>
  </si>
  <si>
    <t>Výstražná fólie pro krytí kabelů šířky 34 cm</t>
  </si>
  <si>
    <t>-1456657415</t>
  </si>
  <si>
    <t>460671114</t>
  </si>
  <si>
    <t>Výstražná fólie pro krytí kabelů šířky 40 cm</t>
  </si>
  <si>
    <t>-1377276088</t>
  </si>
  <si>
    <t>460791214</t>
  </si>
  <si>
    <t>Montáž trubek ochranných plastových ohebných do 110 mm uložených do rýhy</t>
  </si>
  <si>
    <t>4879796</t>
  </si>
  <si>
    <t>34571355</t>
  </si>
  <si>
    <t>trubka elektroinstalační ohebná dvouplášťová korugovaná (chránička) D 94/110mm, HDPE+LDPE</t>
  </si>
  <si>
    <t>-1352619238</t>
  </si>
  <si>
    <t>90*1,1</t>
  </si>
  <si>
    <t>468051131</t>
  </si>
  <si>
    <t>Bourání základu železobetonového při elektromontážích</t>
  </si>
  <si>
    <t>1244808571</t>
  </si>
  <si>
    <t>"základ pro stávající lampy HE00373, 00378, 00379"  0,5*3</t>
  </si>
  <si>
    <t>469981111</t>
  </si>
  <si>
    <t>Přesun hmot pro pomocné stavební práce při elektromotážích</t>
  </si>
  <si>
    <t>-1934159634</t>
  </si>
  <si>
    <t>"21-M + 46-M"  40+40</t>
  </si>
  <si>
    <t>Vedlejší rozpočtové náklady</t>
  </si>
  <si>
    <t>VRN1</t>
  </si>
  <si>
    <t>Průzkumné, geodetické a projektové práce</t>
  </si>
  <si>
    <t>012303000</t>
  </si>
  <si>
    <t>Geodetické práce po výstavbě</t>
  </si>
  <si>
    <t>kpl</t>
  </si>
  <si>
    <t>1024</t>
  </si>
  <si>
    <t>-933928571</t>
  </si>
  <si>
    <t>"digitální zaměření nových sítí"  1</t>
  </si>
  <si>
    <t>013244000</t>
  </si>
  <si>
    <t>Dokumentace pro provádění stavby</t>
  </si>
  <si>
    <t>1404992745</t>
  </si>
  <si>
    <t>"dokumnetace pro provádění, stavby + dílenská dokumentace"  1</t>
  </si>
  <si>
    <t>013254000</t>
  </si>
  <si>
    <t>Dokumentace skutečného provedení stavby</t>
  </si>
  <si>
    <t>-379424683</t>
  </si>
  <si>
    <t>VRN4</t>
  </si>
  <si>
    <t>Inženýrská činnost</t>
  </si>
  <si>
    <t>041103000</t>
  </si>
  <si>
    <t>Autorský dozor projektanta</t>
  </si>
  <si>
    <t>1798697314</t>
  </si>
  <si>
    <t>044002000</t>
  </si>
  <si>
    <t>Revize</t>
  </si>
  <si>
    <t>1820911780</t>
  </si>
  <si>
    <t>"výchozí revize elektro"  1</t>
  </si>
  <si>
    <t>SO-98 - VRN</t>
  </si>
  <si>
    <t xml:space="preserve">    VRN3 - Zařízení staveniště</t>
  </si>
  <si>
    <t xml:space="preserve">    VRN7 - Provozní vlivy</t>
  </si>
  <si>
    <t>011002000</t>
  </si>
  <si>
    <t>Průzkumné práce</t>
  </si>
  <si>
    <t>-1580785436</t>
  </si>
  <si>
    <t>"zjištění stávajících podzemních sítí, jejich křížení se stavbou apod."  1</t>
  </si>
  <si>
    <t>012002000</t>
  </si>
  <si>
    <t>Geodetické práce</t>
  </si>
  <si>
    <t>-1040329585</t>
  </si>
  <si>
    <t>"geodetické práce před a při výstavbě, geodetické zaměření realizované stavby"  1</t>
  </si>
  <si>
    <t>013002000</t>
  </si>
  <si>
    <t>Projektové práce</t>
  </si>
  <si>
    <t>-314919836</t>
  </si>
  <si>
    <t>"RDS + DSPS"  1</t>
  </si>
  <si>
    <t>VRN3</t>
  </si>
  <si>
    <t>Zařízení staveniště</t>
  </si>
  <si>
    <t>030001000</t>
  </si>
  <si>
    <t>277461158</t>
  </si>
  <si>
    <t>"buňky, mobilní WC, oplocení, dopravní značení na staveništi"  1</t>
  </si>
  <si>
    <t>043002000</t>
  </si>
  <si>
    <t>Zkoušky a ostatní měření</t>
  </si>
  <si>
    <t>1584890829</t>
  </si>
  <si>
    <t>"zkoušky PAU, hutnící zkoušky"  1</t>
  </si>
  <si>
    <t>VRN7</t>
  </si>
  <si>
    <t>Provozní vlivy</t>
  </si>
  <si>
    <t>072002000</t>
  </si>
  <si>
    <t>Silniční provoz</t>
  </si>
  <si>
    <t>-2088578729</t>
  </si>
  <si>
    <t>"DIO - dopravní opatření v okolí stavby během realizace, projednání na příslušném úřadě, projekt DIO, pronájem a osazení značení DIO"  1</t>
  </si>
  <si>
    <t>SO-99 - PRELIMINÁŘE</t>
  </si>
  <si>
    <t>P997013847</t>
  </si>
  <si>
    <t>PRELIMINÁŘ - Poplatek za uložení na skládce (skládkovné) odpadu asfaltového s dehtem kód odpadu 17 03 01</t>
  </si>
  <si>
    <t>PRELIMINÁŘ</t>
  </si>
  <si>
    <t>-437428359</t>
  </si>
  <si>
    <t>PRELIMINÁŘ – položka bude čerpána na základě dodatku SoD investor x zhotovitel, objem čerpání položky bude stanoven dle zkoušek PAU</t>
  </si>
  <si>
    <t>na trvalou skládku, polovina vybouraných živičných směsí, navýšení dopravní vzdálenosti o 30km na skládku nebezpečného odpadu</t>
  </si>
  <si>
    <t>"živice 113154114 + 113154123"  ((170+3)/2)</t>
  </si>
  <si>
    <t>P997221559</t>
  </si>
  <si>
    <t>PRELIMINÁŘ - Příplatek ZKD 1 km u vodorovné dopravy suti ze sypkých materiálů</t>
  </si>
  <si>
    <t>1724818533</t>
  </si>
  <si>
    <t>"živice 113154114 + 113154123"  ((170+3)/2)*30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</si>
</sst>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2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>
      <alignment horizontal="center" vertical="center"/>
    </xf>
    <xf numFmtId="49" fontId="35" fillId="0" borderId="22" xfId="0" applyNumberFormat="1" applyFont="1" applyBorder="1" applyAlignment="1">
      <alignment horizontal="left" vertical="center" wrapText="1"/>
    </xf>
    <xf numFmtId="0" fontId="35" fillId="0" borderId="22" xfId="0" applyFont="1" applyBorder="1" applyAlignment="1">
      <alignment horizontal="left" vertical="center" wrapText="1"/>
    </xf>
    <xf numFmtId="0" fontId="35" fillId="0" borderId="22" xfId="0" applyFont="1" applyBorder="1" applyAlignment="1">
      <alignment horizontal="center" vertical="center" wrapText="1"/>
    </xf>
    <xf numFmtId="167" fontId="35" fillId="0" borderId="22" xfId="0" applyNumberFormat="1" applyFont="1" applyBorder="1" applyAlignment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Alignment="1">
      <alignment horizontal="center"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0" fillId="0" borderId="0" xfId="0"/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2" fillId="4" borderId="7" xfId="0" applyFont="1" applyFill="1" applyBorder="1" applyAlignment="1">
      <alignment horizontal="righ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0"/>
  <sheetViews>
    <sheetView showGridLines="0" tabSelected="1" zoomScaleNormal="100" workbookViewId="0">
      <selection activeCell="A2" sqref="A2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" customHeight="1">
      <c r="AR2" s="178"/>
      <c r="AS2" s="178"/>
      <c r="AT2" s="178"/>
      <c r="AU2" s="178"/>
      <c r="AV2" s="178"/>
      <c r="AW2" s="178"/>
      <c r="AX2" s="178"/>
      <c r="AY2" s="178"/>
      <c r="AZ2" s="178"/>
      <c r="BA2" s="178"/>
      <c r="BB2" s="178"/>
      <c r="BC2" s="178"/>
      <c r="BD2" s="178"/>
      <c r="BE2" s="178"/>
      <c r="BS2" s="16" t="s">
        <v>6</v>
      </c>
      <c r="BT2" s="16" t="s">
        <v>7</v>
      </c>
    </row>
    <row r="3" spans="1:74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189" t="s">
        <v>14</v>
      </c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78"/>
      <c r="AA5" s="178"/>
      <c r="AB5" s="178"/>
      <c r="AC5" s="178"/>
      <c r="AD5" s="178"/>
      <c r="AE5" s="178"/>
      <c r="AF5" s="178"/>
      <c r="AG5" s="178"/>
      <c r="AH5" s="178"/>
      <c r="AI5" s="178"/>
      <c r="AJ5" s="178"/>
      <c r="AK5" s="178"/>
      <c r="AL5" s="178"/>
      <c r="AM5" s="178"/>
      <c r="AN5" s="178"/>
      <c r="AO5" s="178"/>
      <c r="AR5" s="19"/>
      <c r="BE5" s="186" t="s">
        <v>15</v>
      </c>
      <c r="BS5" s="16" t="s">
        <v>6</v>
      </c>
    </row>
    <row r="6" spans="1:74" ht="36.9" customHeight="1">
      <c r="B6" s="19"/>
      <c r="D6" s="25" t="s">
        <v>16</v>
      </c>
      <c r="K6" s="190" t="s">
        <v>17</v>
      </c>
      <c r="L6" s="178"/>
      <c r="M6" s="178"/>
      <c r="N6" s="178"/>
      <c r="O6" s="178"/>
      <c r="P6" s="178"/>
      <c r="Q6" s="178"/>
      <c r="R6" s="178"/>
      <c r="S6" s="178"/>
      <c r="T6" s="178"/>
      <c r="U6" s="178"/>
      <c r="V6" s="178"/>
      <c r="W6" s="178"/>
      <c r="X6" s="178"/>
      <c r="Y6" s="178"/>
      <c r="Z6" s="178"/>
      <c r="AA6" s="178"/>
      <c r="AB6" s="178"/>
      <c r="AC6" s="178"/>
      <c r="AD6" s="178"/>
      <c r="AE6" s="178"/>
      <c r="AF6" s="178"/>
      <c r="AG6" s="178"/>
      <c r="AH6" s="178"/>
      <c r="AI6" s="178"/>
      <c r="AJ6" s="178"/>
      <c r="AK6" s="178"/>
      <c r="AL6" s="178"/>
      <c r="AM6" s="178"/>
      <c r="AN6" s="178"/>
      <c r="AO6" s="178"/>
      <c r="AR6" s="19"/>
      <c r="BE6" s="187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187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187"/>
      <c r="BS8" s="16" t="s">
        <v>6</v>
      </c>
    </row>
    <row r="9" spans="1:74" ht="14.4" customHeight="1">
      <c r="B9" s="19"/>
      <c r="AR9" s="19"/>
      <c r="BE9" s="187"/>
      <c r="BS9" s="16" t="s">
        <v>6</v>
      </c>
    </row>
    <row r="10" spans="1:74" ht="12" customHeight="1">
      <c r="B10" s="19"/>
      <c r="D10" s="26" t="s">
        <v>24</v>
      </c>
      <c r="AK10" s="26" t="s">
        <v>25</v>
      </c>
      <c r="AN10" s="24" t="s">
        <v>26</v>
      </c>
      <c r="AR10" s="19"/>
      <c r="BE10" s="187"/>
      <c r="BS10" s="16" t="s">
        <v>6</v>
      </c>
    </row>
    <row r="11" spans="1:74" ht="18.45" customHeight="1">
      <c r="B11" s="19"/>
      <c r="E11" s="24" t="s">
        <v>27</v>
      </c>
      <c r="AK11" s="26" t="s">
        <v>28</v>
      </c>
      <c r="AN11" s="24" t="s">
        <v>29</v>
      </c>
      <c r="AR11" s="19"/>
      <c r="BE11" s="187"/>
      <c r="BS11" s="16" t="s">
        <v>6</v>
      </c>
    </row>
    <row r="12" spans="1:74" ht="6.9" customHeight="1">
      <c r="B12" s="19"/>
      <c r="AR12" s="19"/>
      <c r="BE12" s="187"/>
      <c r="BS12" s="16" t="s">
        <v>6</v>
      </c>
    </row>
    <row r="13" spans="1:74" ht="12" customHeight="1">
      <c r="B13" s="19"/>
      <c r="D13" s="26" t="s">
        <v>30</v>
      </c>
      <c r="AK13" s="26" t="s">
        <v>25</v>
      </c>
      <c r="AN13" s="28" t="s">
        <v>31</v>
      </c>
      <c r="AR13" s="19"/>
      <c r="BE13" s="187"/>
      <c r="BS13" s="16" t="s">
        <v>6</v>
      </c>
    </row>
    <row r="14" spans="1:74" ht="13.2">
      <c r="B14" s="19"/>
      <c r="E14" s="191" t="s">
        <v>31</v>
      </c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2"/>
      <c r="Q14" s="192"/>
      <c r="R14" s="192"/>
      <c r="S14" s="192"/>
      <c r="T14" s="192"/>
      <c r="U14" s="192"/>
      <c r="V14" s="192"/>
      <c r="W14" s="192"/>
      <c r="X14" s="192"/>
      <c r="Y14" s="192"/>
      <c r="Z14" s="192"/>
      <c r="AA14" s="192"/>
      <c r="AB14" s="192"/>
      <c r="AC14" s="192"/>
      <c r="AD14" s="192"/>
      <c r="AE14" s="192"/>
      <c r="AF14" s="192"/>
      <c r="AG14" s="192"/>
      <c r="AH14" s="192"/>
      <c r="AI14" s="192"/>
      <c r="AJ14" s="192"/>
      <c r="AK14" s="26" t="s">
        <v>28</v>
      </c>
      <c r="AN14" s="28" t="s">
        <v>31</v>
      </c>
      <c r="AR14" s="19"/>
      <c r="BE14" s="187"/>
      <c r="BS14" s="16" t="s">
        <v>6</v>
      </c>
    </row>
    <row r="15" spans="1:74" ht="6.9" customHeight="1">
      <c r="B15" s="19"/>
      <c r="AR15" s="19"/>
      <c r="BE15" s="187"/>
      <c r="BS15" s="16" t="s">
        <v>4</v>
      </c>
    </row>
    <row r="16" spans="1:74" ht="12" customHeight="1">
      <c r="B16" s="19"/>
      <c r="D16" s="26" t="s">
        <v>32</v>
      </c>
      <c r="AK16" s="26" t="s">
        <v>25</v>
      </c>
      <c r="AN16" s="24" t="s">
        <v>33</v>
      </c>
      <c r="AR16" s="19"/>
      <c r="BE16" s="187"/>
      <c r="BS16" s="16" t="s">
        <v>4</v>
      </c>
    </row>
    <row r="17" spans="2:71" ht="18.45" customHeight="1">
      <c r="B17" s="19"/>
      <c r="E17" s="24" t="s">
        <v>34</v>
      </c>
      <c r="AK17" s="26" t="s">
        <v>28</v>
      </c>
      <c r="AN17" s="24" t="s">
        <v>1</v>
      </c>
      <c r="AR17" s="19"/>
      <c r="BE17" s="187"/>
      <c r="BS17" s="16" t="s">
        <v>35</v>
      </c>
    </row>
    <row r="18" spans="2:71" ht="6.9" customHeight="1">
      <c r="B18" s="19"/>
      <c r="AR18" s="19"/>
      <c r="BE18" s="187"/>
      <c r="BS18" s="16" t="s">
        <v>6</v>
      </c>
    </row>
    <row r="19" spans="2:71" ht="12" customHeight="1">
      <c r="B19" s="19"/>
      <c r="D19" s="26" t="s">
        <v>36</v>
      </c>
      <c r="AK19" s="26" t="s">
        <v>25</v>
      </c>
      <c r="AN19" s="24" t="s">
        <v>37</v>
      </c>
      <c r="AR19" s="19"/>
      <c r="BE19" s="187"/>
      <c r="BS19" s="16" t="s">
        <v>6</v>
      </c>
    </row>
    <row r="20" spans="2:71" ht="18.45" customHeight="1">
      <c r="B20" s="19"/>
      <c r="E20" s="24" t="s">
        <v>38</v>
      </c>
      <c r="AK20" s="26" t="s">
        <v>28</v>
      </c>
      <c r="AN20" s="24" t="s">
        <v>1</v>
      </c>
      <c r="AR20" s="19"/>
      <c r="BE20" s="187"/>
      <c r="BS20" s="16" t="s">
        <v>35</v>
      </c>
    </row>
    <row r="21" spans="2:71" ht="6.9" customHeight="1">
      <c r="B21" s="19"/>
      <c r="AR21" s="19"/>
      <c r="BE21" s="187"/>
    </row>
    <row r="22" spans="2:71" ht="12" customHeight="1">
      <c r="B22" s="19"/>
      <c r="D22" s="26" t="s">
        <v>39</v>
      </c>
      <c r="AR22" s="19"/>
      <c r="BE22" s="187"/>
    </row>
    <row r="23" spans="2:71" ht="60.75" customHeight="1">
      <c r="B23" s="19"/>
      <c r="E23" s="193" t="s">
        <v>40</v>
      </c>
      <c r="F23" s="193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3"/>
      <c r="R23" s="193"/>
      <c r="S23" s="193"/>
      <c r="T23" s="193"/>
      <c r="U23" s="193"/>
      <c r="V23" s="193"/>
      <c r="W23" s="193"/>
      <c r="X23" s="193"/>
      <c r="Y23" s="193"/>
      <c r="Z23" s="193"/>
      <c r="AA23" s="193"/>
      <c r="AB23" s="193"/>
      <c r="AC23" s="193"/>
      <c r="AD23" s="193"/>
      <c r="AE23" s="193"/>
      <c r="AF23" s="193"/>
      <c r="AG23" s="193"/>
      <c r="AH23" s="193"/>
      <c r="AI23" s="193"/>
      <c r="AJ23" s="193"/>
      <c r="AK23" s="193"/>
      <c r="AL23" s="193"/>
      <c r="AM23" s="193"/>
      <c r="AN23" s="193"/>
      <c r="AR23" s="19"/>
      <c r="BE23" s="187"/>
    </row>
    <row r="24" spans="2:71" ht="6.9" customHeight="1">
      <c r="B24" s="19"/>
      <c r="AR24" s="19"/>
      <c r="BE24" s="187"/>
    </row>
    <row r="25" spans="2:71" ht="6.9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87"/>
    </row>
    <row r="26" spans="2:71" s="1" customFormat="1" ht="25.95" customHeight="1">
      <c r="B26" s="31"/>
      <c r="D26" s="32" t="s">
        <v>41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94">
        <f>ROUND(AG94,2)</f>
        <v>0</v>
      </c>
      <c r="AL26" s="195"/>
      <c r="AM26" s="195"/>
      <c r="AN26" s="195"/>
      <c r="AO26" s="195"/>
      <c r="AR26" s="31"/>
      <c r="BE26" s="187"/>
    </row>
    <row r="27" spans="2:71" s="1" customFormat="1" ht="6.9" customHeight="1">
      <c r="B27" s="31"/>
      <c r="AR27" s="31"/>
      <c r="BE27" s="187"/>
    </row>
    <row r="28" spans="2:71" s="1" customFormat="1" ht="13.2">
      <c r="B28" s="31"/>
      <c r="L28" s="196" t="s">
        <v>42</v>
      </c>
      <c r="M28" s="196"/>
      <c r="N28" s="196"/>
      <c r="O28" s="196"/>
      <c r="P28" s="196"/>
      <c r="W28" s="196" t="s">
        <v>43</v>
      </c>
      <c r="X28" s="196"/>
      <c r="Y28" s="196"/>
      <c r="Z28" s="196"/>
      <c r="AA28" s="196"/>
      <c r="AB28" s="196"/>
      <c r="AC28" s="196"/>
      <c r="AD28" s="196"/>
      <c r="AE28" s="196"/>
      <c r="AK28" s="196" t="s">
        <v>44</v>
      </c>
      <c r="AL28" s="196"/>
      <c r="AM28" s="196"/>
      <c r="AN28" s="196"/>
      <c r="AO28" s="196"/>
      <c r="AR28" s="31"/>
      <c r="BE28" s="187"/>
    </row>
    <row r="29" spans="2:71" s="2" customFormat="1" ht="14.4" customHeight="1">
      <c r="B29" s="34"/>
      <c r="D29" s="26" t="s">
        <v>45</v>
      </c>
      <c r="F29" s="26" t="s">
        <v>46</v>
      </c>
      <c r="L29" s="181">
        <v>0.21</v>
      </c>
      <c r="M29" s="180"/>
      <c r="N29" s="180"/>
      <c r="O29" s="180"/>
      <c r="P29" s="180"/>
      <c r="W29" s="179">
        <f>ROUND(AZ94, 2)</f>
        <v>0</v>
      </c>
      <c r="X29" s="180"/>
      <c r="Y29" s="180"/>
      <c r="Z29" s="180"/>
      <c r="AA29" s="180"/>
      <c r="AB29" s="180"/>
      <c r="AC29" s="180"/>
      <c r="AD29" s="180"/>
      <c r="AE29" s="180"/>
      <c r="AK29" s="179">
        <f>ROUND(AV94, 2)</f>
        <v>0</v>
      </c>
      <c r="AL29" s="180"/>
      <c r="AM29" s="180"/>
      <c r="AN29" s="180"/>
      <c r="AO29" s="180"/>
      <c r="AR29" s="34"/>
      <c r="BE29" s="188"/>
    </row>
    <row r="30" spans="2:71" s="2" customFormat="1" ht="14.4" customHeight="1">
      <c r="B30" s="34"/>
      <c r="F30" s="26" t="s">
        <v>47</v>
      </c>
      <c r="L30" s="181">
        <v>0.15</v>
      </c>
      <c r="M30" s="180"/>
      <c r="N30" s="180"/>
      <c r="O30" s="180"/>
      <c r="P30" s="180"/>
      <c r="W30" s="179">
        <f>ROUND(BA94, 2)</f>
        <v>0</v>
      </c>
      <c r="X30" s="180"/>
      <c r="Y30" s="180"/>
      <c r="Z30" s="180"/>
      <c r="AA30" s="180"/>
      <c r="AB30" s="180"/>
      <c r="AC30" s="180"/>
      <c r="AD30" s="180"/>
      <c r="AE30" s="180"/>
      <c r="AK30" s="179">
        <f>ROUND(AW94, 2)</f>
        <v>0</v>
      </c>
      <c r="AL30" s="180"/>
      <c r="AM30" s="180"/>
      <c r="AN30" s="180"/>
      <c r="AO30" s="180"/>
      <c r="AR30" s="34"/>
      <c r="BE30" s="188"/>
    </row>
    <row r="31" spans="2:71" s="2" customFormat="1" ht="14.4" hidden="1" customHeight="1">
      <c r="B31" s="34"/>
      <c r="F31" s="26" t="s">
        <v>48</v>
      </c>
      <c r="L31" s="181">
        <v>0.21</v>
      </c>
      <c r="M31" s="180"/>
      <c r="N31" s="180"/>
      <c r="O31" s="180"/>
      <c r="P31" s="180"/>
      <c r="W31" s="179">
        <f>ROUND(BB94, 2)</f>
        <v>0</v>
      </c>
      <c r="X31" s="180"/>
      <c r="Y31" s="180"/>
      <c r="Z31" s="180"/>
      <c r="AA31" s="180"/>
      <c r="AB31" s="180"/>
      <c r="AC31" s="180"/>
      <c r="AD31" s="180"/>
      <c r="AE31" s="180"/>
      <c r="AK31" s="179">
        <v>0</v>
      </c>
      <c r="AL31" s="180"/>
      <c r="AM31" s="180"/>
      <c r="AN31" s="180"/>
      <c r="AO31" s="180"/>
      <c r="AR31" s="34"/>
      <c r="BE31" s="188"/>
    </row>
    <row r="32" spans="2:71" s="2" customFormat="1" ht="14.4" hidden="1" customHeight="1">
      <c r="B32" s="34"/>
      <c r="F32" s="26" t="s">
        <v>49</v>
      </c>
      <c r="L32" s="181">
        <v>0.15</v>
      </c>
      <c r="M32" s="180"/>
      <c r="N32" s="180"/>
      <c r="O32" s="180"/>
      <c r="P32" s="180"/>
      <c r="W32" s="179">
        <f>ROUND(BC94, 2)</f>
        <v>0</v>
      </c>
      <c r="X32" s="180"/>
      <c r="Y32" s="180"/>
      <c r="Z32" s="180"/>
      <c r="AA32" s="180"/>
      <c r="AB32" s="180"/>
      <c r="AC32" s="180"/>
      <c r="AD32" s="180"/>
      <c r="AE32" s="180"/>
      <c r="AK32" s="179">
        <v>0</v>
      </c>
      <c r="AL32" s="180"/>
      <c r="AM32" s="180"/>
      <c r="AN32" s="180"/>
      <c r="AO32" s="180"/>
      <c r="AR32" s="34"/>
      <c r="BE32" s="188"/>
    </row>
    <row r="33" spans="2:57" s="2" customFormat="1" ht="14.4" hidden="1" customHeight="1">
      <c r="B33" s="34"/>
      <c r="F33" s="26" t="s">
        <v>50</v>
      </c>
      <c r="L33" s="181">
        <v>0</v>
      </c>
      <c r="M33" s="180"/>
      <c r="N33" s="180"/>
      <c r="O33" s="180"/>
      <c r="P33" s="180"/>
      <c r="W33" s="179">
        <f>ROUND(BD94, 2)</f>
        <v>0</v>
      </c>
      <c r="X33" s="180"/>
      <c r="Y33" s="180"/>
      <c r="Z33" s="180"/>
      <c r="AA33" s="180"/>
      <c r="AB33" s="180"/>
      <c r="AC33" s="180"/>
      <c r="AD33" s="180"/>
      <c r="AE33" s="180"/>
      <c r="AK33" s="179">
        <v>0</v>
      </c>
      <c r="AL33" s="180"/>
      <c r="AM33" s="180"/>
      <c r="AN33" s="180"/>
      <c r="AO33" s="180"/>
      <c r="AR33" s="34"/>
      <c r="BE33" s="188"/>
    </row>
    <row r="34" spans="2:57" s="1" customFormat="1" ht="6.9" customHeight="1">
      <c r="B34" s="31"/>
      <c r="AR34" s="31"/>
      <c r="BE34" s="187"/>
    </row>
    <row r="35" spans="2:57" s="1" customFormat="1" ht="25.95" customHeight="1">
      <c r="B35" s="31"/>
      <c r="C35" s="35"/>
      <c r="D35" s="36" t="s">
        <v>51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52</v>
      </c>
      <c r="U35" s="37"/>
      <c r="V35" s="37"/>
      <c r="W35" s="37"/>
      <c r="X35" s="185" t="s">
        <v>53</v>
      </c>
      <c r="Y35" s="183"/>
      <c r="Z35" s="183"/>
      <c r="AA35" s="183"/>
      <c r="AB35" s="183"/>
      <c r="AC35" s="37"/>
      <c r="AD35" s="37"/>
      <c r="AE35" s="37"/>
      <c r="AF35" s="37"/>
      <c r="AG35" s="37"/>
      <c r="AH35" s="37"/>
      <c r="AI35" s="37"/>
      <c r="AJ35" s="37"/>
      <c r="AK35" s="182">
        <f>SUM(AK26:AK33)</f>
        <v>0</v>
      </c>
      <c r="AL35" s="183"/>
      <c r="AM35" s="183"/>
      <c r="AN35" s="183"/>
      <c r="AO35" s="184"/>
      <c r="AP35" s="35"/>
      <c r="AQ35" s="35"/>
      <c r="AR35" s="31"/>
    </row>
    <row r="36" spans="2:57" s="1" customFormat="1" ht="6.9" hidden="1" customHeight="1">
      <c r="B36" s="31"/>
      <c r="AR36" s="31"/>
    </row>
    <row r="37" spans="2:57" s="1" customFormat="1" ht="14.4" hidden="1" customHeight="1">
      <c r="B37" s="31"/>
      <c r="AR37" s="31"/>
    </row>
    <row r="38" spans="2:57" ht="14.4" hidden="1" customHeight="1">
      <c r="B38" s="19"/>
      <c r="AR38" s="19"/>
    </row>
    <row r="39" spans="2:57" ht="14.4" hidden="1" customHeight="1">
      <c r="B39" s="19"/>
      <c r="AR39" s="19"/>
    </row>
    <row r="40" spans="2:57" ht="14.4" hidden="1" customHeight="1">
      <c r="B40" s="19"/>
      <c r="AR40" s="19"/>
    </row>
    <row r="41" spans="2:57" ht="14.4" hidden="1" customHeight="1">
      <c r="B41" s="19"/>
      <c r="AR41" s="19"/>
    </row>
    <row r="42" spans="2:57" ht="14.4" hidden="1" customHeight="1">
      <c r="B42" s="19"/>
      <c r="AR42" s="19"/>
    </row>
    <row r="43" spans="2:57" ht="14.4" hidden="1" customHeight="1">
      <c r="B43" s="19"/>
      <c r="AR43" s="19"/>
    </row>
    <row r="44" spans="2:57" ht="14.4" hidden="1" customHeight="1">
      <c r="B44" s="19"/>
      <c r="AR44" s="19"/>
    </row>
    <row r="45" spans="2:57" ht="14.4" hidden="1" customHeight="1">
      <c r="B45" s="19"/>
      <c r="AR45" s="19"/>
    </row>
    <row r="46" spans="2:57" ht="14.4" hidden="1" customHeight="1">
      <c r="B46" s="19"/>
      <c r="AR46" s="19"/>
    </row>
    <row r="47" spans="2:57" ht="14.4" hidden="1" customHeight="1">
      <c r="B47" s="19"/>
      <c r="AR47" s="19"/>
    </row>
    <row r="48" spans="2:57" ht="14.4" hidden="1" customHeight="1">
      <c r="B48" s="19"/>
      <c r="AR48" s="19"/>
    </row>
    <row r="49" spans="2:44" s="1" customFormat="1" ht="14.4" hidden="1" customHeight="1">
      <c r="B49" s="31"/>
      <c r="D49" s="39" t="s">
        <v>54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55</v>
      </c>
      <c r="AI49" s="40"/>
      <c r="AJ49" s="40"/>
      <c r="AK49" s="40"/>
      <c r="AL49" s="40"/>
      <c r="AM49" s="40"/>
      <c r="AN49" s="40"/>
      <c r="AO49" s="40"/>
      <c r="AR49" s="31"/>
    </row>
    <row r="50" spans="2:44" hidden="1">
      <c r="B50" s="19"/>
      <c r="AR50" s="19"/>
    </row>
    <row r="51" spans="2:44" hidden="1">
      <c r="B51" s="19"/>
      <c r="AR51" s="19"/>
    </row>
    <row r="52" spans="2:44" hidden="1">
      <c r="B52" s="19"/>
      <c r="AR52" s="19"/>
    </row>
    <row r="53" spans="2:44" hidden="1">
      <c r="B53" s="19"/>
      <c r="AR53" s="19"/>
    </row>
    <row r="54" spans="2:44" hidden="1">
      <c r="B54" s="19"/>
      <c r="AR54" s="19"/>
    </row>
    <row r="55" spans="2:44" hidden="1">
      <c r="B55" s="19"/>
      <c r="AR55" s="19"/>
    </row>
    <row r="56" spans="2:44" hidden="1">
      <c r="B56" s="19"/>
      <c r="AR56" s="19"/>
    </row>
    <row r="57" spans="2:44" hidden="1">
      <c r="B57" s="19"/>
      <c r="AR57" s="19"/>
    </row>
    <row r="58" spans="2:44" hidden="1">
      <c r="B58" s="19"/>
      <c r="AR58" s="19"/>
    </row>
    <row r="59" spans="2:44" hidden="1">
      <c r="B59" s="19"/>
      <c r="AR59" s="19"/>
    </row>
    <row r="60" spans="2:44" s="1" customFormat="1" ht="13.2" hidden="1">
      <c r="B60" s="31"/>
      <c r="D60" s="41" t="s">
        <v>56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1" t="s">
        <v>57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1" t="s">
        <v>56</v>
      </c>
      <c r="AI60" s="33"/>
      <c r="AJ60" s="33"/>
      <c r="AK60" s="33"/>
      <c r="AL60" s="33"/>
      <c r="AM60" s="41" t="s">
        <v>57</v>
      </c>
      <c r="AN60" s="33"/>
      <c r="AO60" s="33"/>
      <c r="AR60" s="31"/>
    </row>
    <row r="61" spans="2:44" hidden="1">
      <c r="B61" s="19"/>
      <c r="AR61" s="19"/>
    </row>
    <row r="62" spans="2:44" hidden="1">
      <c r="B62" s="19"/>
      <c r="AR62" s="19"/>
    </row>
    <row r="63" spans="2:44" hidden="1">
      <c r="B63" s="19"/>
      <c r="AR63" s="19"/>
    </row>
    <row r="64" spans="2:44" s="1" customFormat="1" ht="13.2" hidden="1">
      <c r="B64" s="31"/>
      <c r="D64" s="39" t="s">
        <v>58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9" t="s">
        <v>59</v>
      </c>
      <c r="AI64" s="40"/>
      <c r="AJ64" s="40"/>
      <c r="AK64" s="40"/>
      <c r="AL64" s="40"/>
      <c r="AM64" s="40"/>
      <c r="AN64" s="40"/>
      <c r="AO64" s="40"/>
      <c r="AR64" s="31"/>
    </row>
    <row r="65" spans="2:44" hidden="1">
      <c r="B65" s="19"/>
      <c r="AR65" s="19"/>
    </row>
    <row r="66" spans="2:44" hidden="1">
      <c r="B66" s="19"/>
      <c r="AR66" s="19"/>
    </row>
    <row r="67" spans="2:44" hidden="1">
      <c r="B67" s="19"/>
      <c r="AR67" s="19"/>
    </row>
    <row r="68" spans="2:44" hidden="1">
      <c r="B68" s="19"/>
      <c r="AR68" s="19"/>
    </row>
    <row r="69" spans="2:44" hidden="1">
      <c r="B69" s="19"/>
      <c r="AR69" s="19"/>
    </row>
    <row r="70" spans="2:44" hidden="1">
      <c r="B70" s="19"/>
      <c r="AR70" s="19"/>
    </row>
    <row r="71" spans="2:44" hidden="1">
      <c r="B71" s="19"/>
      <c r="AR71" s="19"/>
    </row>
    <row r="72" spans="2:44" hidden="1">
      <c r="B72" s="19"/>
      <c r="AR72" s="19"/>
    </row>
    <row r="73" spans="2:44" hidden="1">
      <c r="B73" s="19"/>
      <c r="AR73" s="19"/>
    </row>
    <row r="74" spans="2:44" hidden="1">
      <c r="B74" s="19"/>
      <c r="AR74" s="19"/>
    </row>
    <row r="75" spans="2:44" s="1" customFormat="1" ht="13.2" hidden="1">
      <c r="B75" s="31"/>
      <c r="D75" s="41" t="s">
        <v>56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1" t="s">
        <v>57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1" t="s">
        <v>56</v>
      </c>
      <c r="AI75" s="33"/>
      <c r="AJ75" s="33"/>
      <c r="AK75" s="33"/>
      <c r="AL75" s="33"/>
      <c r="AM75" s="41" t="s">
        <v>57</v>
      </c>
      <c r="AN75" s="33"/>
      <c r="AO75" s="33"/>
      <c r="AR75" s="31"/>
    </row>
    <row r="76" spans="2:44" s="1" customFormat="1" hidden="1">
      <c r="B76" s="31"/>
      <c r="AR76" s="31"/>
    </row>
    <row r="77" spans="2:44" s="1" customFormat="1" ht="6.9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31"/>
    </row>
    <row r="81" spans="1:91" s="1" customFormat="1" ht="6.9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31"/>
    </row>
    <row r="82" spans="1:91" s="1" customFormat="1" ht="24.9" customHeight="1">
      <c r="B82" s="31"/>
      <c r="C82" s="20" t="s">
        <v>60</v>
      </c>
      <c r="AR82" s="31"/>
    </row>
    <row r="83" spans="1:91" s="1" customFormat="1" ht="6.9" customHeight="1">
      <c r="B83" s="31"/>
      <c r="AR83" s="31"/>
    </row>
    <row r="84" spans="1:91" s="3" customFormat="1" ht="12" customHeight="1">
      <c r="B84" s="46"/>
      <c r="C84" s="26" t="s">
        <v>13</v>
      </c>
      <c r="L84" s="3" t="str">
        <f>K5</f>
        <v>2021-006jk-ZADANI</v>
      </c>
      <c r="AR84" s="46"/>
    </row>
    <row r="85" spans="1:91" s="4" customFormat="1" ht="36.9" customHeight="1">
      <c r="B85" s="47"/>
      <c r="C85" s="48" t="s">
        <v>16</v>
      </c>
      <c r="L85" s="207" t="str">
        <f>K6</f>
        <v>HOROVICE-VISNOVA</v>
      </c>
      <c r="M85" s="208"/>
      <c r="N85" s="208"/>
      <c r="O85" s="208"/>
      <c r="P85" s="208"/>
      <c r="Q85" s="208"/>
      <c r="R85" s="208"/>
      <c r="S85" s="208"/>
      <c r="T85" s="208"/>
      <c r="U85" s="208"/>
      <c r="V85" s="208"/>
      <c r="W85" s="208"/>
      <c r="X85" s="208"/>
      <c r="Y85" s="208"/>
      <c r="Z85" s="208"/>
      <c r="AA85" s="208"/>
      <c r="AB85" s="208"/>
      <c r="AC85" s="208"/>
      <c r="AD85" s="208"/>
      <c r="AE85" s="208"/>
      <c r="AF85" s="208"/>
      <c r="AG85" s="208"/>
      <c r="AH85" s="208"/>
      <c r="AI85" s="208"/>
      <c r="AJ85" s="208"/>
      <c r="AK85" s="208"/>
      <c r="AL85" s="208"/>
      <c r="AM85" s="208"/>
      <c r="AN85" s="208"/>
      <c r="AO85" s="208"/>
      <c r="AR85" s="47"/>
    </row>
    <row r="86" spans="1:91" s="1" customFormat="1" ht="6.9" customHeight="1">
      <c r="B86" s="31"/>
      <c r="AR86" s="31"/>
    </row>
    <row r="87" spans="1:91" s="1" customFormat="1" ht="12" customHeight="1">
      <c r="B87" s="31"/>
      <c r="C87" s="26" t="s">
        <v>20</v>
      </c>
      <c r="L87" s="49" t="str">
        <f>IF(K8="","",K8)</f>
        <v>Hořovice</v>
      </c>
      <c r="AI87" s="26" t="s">
        <v>22</v>
      </c>
      <c r="AM87" s="209" t="str">
        <f>IF(AN8= "","",AN8)</f>
        <v>29. 3. 2021</v>
      </c>
      <c r="AN87" s="209"/>
      <c r="AR87" s="31"/>
    </row>
    <row r="88" spans="1:91" s="1" customFormat="1" ht="6.9" customHeight="1">
      <c r="B88" s="31"/>
      <c r="AR88" s="31"/>
    </row>
    <row r="89" spans="1:91" s="1" customFormat="1" ht="15.15" customHeight="1">
      <c r="B89" s="31"/>
      <c r="C89" s="26" t="s">
        <v>24</v>
      </c>
      <c r="L89" s="3" t="str">
        <f>IF(E11= "","",E11)</f>
        <v>Město Hořovice</v>
      </c>
      <c r="AI89" s="26" t="s">
        <v>32</v>
      </c>
      <c r="AM89" s="210" t="str">
        <f>IF(E17="","",E17)</f>
        <v>Ing. Jan Hradil, Ph.D.</v>
      </c>
      <c r="AN89" s="211"/>
      <c r="AO89" s="211"/>
      <c r="AP89" s="211"/>
      <c r="AR89" s="31"/>
      <c r="AS89" s="212" t="s">
        <v>61</v>
      </c>
      <c r="AT89" s="213"/>
      <c r="AU89" s="51"/>
      <c r="AV89" s="51"/>
      <c r="AW89" s="51"/>
      <c r="AX89" s="51"/>
      <c r="AY89" s="51"/>
      <c r="AZ89" s="51"/>
      <c r="BA89" s="51"/>
      <c r="BB89" s="51"/>
      <c r="BC89" s="51"/>
      <c r="BD89" s="52"/>
    </row>
    <row r="90" spans="1:91" s="1" customFormat="1" ht="15.15" customHeight="1">
      <c r="B90" s="31"/>
      <c r="C90" s="26" t="s">
        <v>30</v>
      </c>
      <c r="L90" s="3" t="str">
        <f>IF(E14= "Vyplň údaj","",E14)</f>
        <v/>
      </c>
      <c r="AI90" s="26" t="s">
        <v>36</v>
      </c>
      <c r="AM90" s="210" t="str">
        <f>IF(E20="","",E20)</f>
        <v>Jaroslav Klíma</v>
      </c>
      <c r="AN90" s="211"/>
      <c r="AO90" s="211"/>
      <c r="AP90" s="211"/>
      <c r="AR90" s="31"/>
      <c r="AS90" s="214"/>
      <c r="AT90" s="215"/>
      <c r="BD90" s="53"/>
    </row>
    <row r="91" spans="1:91" s="1" customFormat="1" ht="10.95" customHeight="1">
      <c r="B91" s="31"/>
      <c r="AR91" s="31"/>
      <c r="AS91" s="214"/>
      <c r="AT91" s="215"/>
      <c r="BD91" s="53"/>
    </row>
    <row r="92" spans="1:91" s="1" customFormat="1" ht="29.25" customHeight="1">
      <c r="B92" s="31"/>
      <c r="C92" s="202" t="s">
        <v>62</v>
      </c>
      <c r="D92" s="203"/>
      <c r="E92" s="203"/>
      <c r="F92" s="203"/>
      <c r="G92" s="203"/>
      <c r="H92" s="54"/>
      <c r="I92" s="205" t="s">
        <v>63</v>
      </c>
      <c r="J92" s="203"/>
      <c r="K92" s="203"/>
      <c r="L92" s="203"/>
      <c r="M92" s="203"/>
      <c r="N92" s="203"/>
      <c r="O92" s="203"/>
      <c r="P92" s="203"/>
      <c r="Q92" s="203"/>
      <c r="R92" s="203"/>
      <c r="S92" s="203"/>
      <c r="T92" s="203"/>
      <c r="U92" s="203"/>
      <c r="V92" s="203"/>
      <c r="W92" s="203"/>
      <c r="X92" s="203"/>
      <c r="Y92" s="203"/>
      <c r="Z92" s="203"/>
      <c r="AA92" s="203"/>
      <c r="AB92" s="203"/>
      <c r="AC92" s="203"/>
      <c r="AD92" s="203"/>
      <c r="AE92" s="203"/>
      <c r="AF92" s="203"/>
      <c r="AG92" s="204" t="s">
        <v>64</v>
      </c>
      <c r="AH92" s="203"/>
      <c r="AI92" s="203"/>
      <c r="AJ92" s="203"/>
      <c r="AK92" s="203"/>
      <c r="AL92" s="203"/>
      <c r="AM92" s="203"/>
      <c r="AN92" s="205" t="s">
        <v>65</v>
      </c>
      <c r="AO92" s="203"/>
      <c r="AP92" s="206"/>
      <c r="AQ92" s="55" t="s">
        <v>66</v>
      </c>
      <c r="AR92" s="31"/>
      <c r="AS92" s="56" t="s">
        <v>67</v>
      </c>
      <c r="AT92" s="57" t="s">
        <v>68</v>
      </c>
      <c r="AU92" s="57" t="s">
        <v>69</v>
      </c>
      <c r="AV92" s="57" t="s">
        <v>70</v>
      </c>
      <c r="AW92" s="57" t="s">
        <v>71</v>
      </c>
      <c r="AX92" s="57" t="s">
        <v>72</v>
      </c>
      <c r="AY92" s="57" t="s">
        <v>73</v>
      </c>
      <c r="AZ92" s="57" t="s">
        <v>74</v>
      </c>
      <c r="BA92" s="57" t="s">
        <v>75</v>
      </c>
      <c r="BB92" s="57" t="s">
        <v>76</v>
      </c>
      <c r="BC92" s="57" t="s">
        <v>77</v>
      </c>
      <c r="BD92" s="58" t="s">
        <v>78</v>
      </c>
    </row>
    <row r="93" spans="1:91" s="1" customFormat="1" ht="10.95" customHeight="1">
      <c r="B93" s="31"/>
      <c r="AR93" s="31"/>
      <c r="AS93" s="59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2"/>
    </row>
    <row r="94" spans="1:91" s="5" customFormat="1" ht="32.4" customHeight="1">
      <c r="B94" s="60"/>
      <c r="C94" s="61" t="s">
        <v>79</v>
      </c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200">
        <f>ROUND(SUM(AG95:AG98),2)</f>
        <v>0</v>
      </c>
      <c r="AH94" s="200"/>
      <c r="AI94" s="200"/>
      <c r="AJ94" s="200"/>
      <c r="AK94" s="200"/>
      <c r="AL94" s="200"/>
      <c r="AM94" s="200"/>
      <c r="AN94" s="201">
        <f>SUM(AG94,AT94)</f>
        <v>0</v>
      </c>
      <c r="AO94" s="201"/>
      <c r="AP94" s="201"/>
      <c r="AQ94" s="64" t="s">
        <v>1</v>
      </c>
      <c r="AR94" s="60"/>
      <c r="AS94" s="65">
        <f>ROUND(SUM(AS95:AS98),2)</f>
        <v>0</v>
      </c>
      <c r="AT94" s="66">
        <f>ROUND(SUM(AV94:AW94),2)</f>
        <v>0</v>
      </c>
      <c r="AU94" s="67">
        <f>ROUND(SUM(AU95:AU98),5)</f>
        <v>0</v>
      </c>
      <c r="AV94" s="66">
        <f>ROUND(AZ94*L29,2)</f>
        <v>0</v>
      </c>
      <c r="AW94" s="66">
        <f>ROUND(BA94*L30,2)</f>
        <v>0</v>
      </c>
      <c r="AX94" s="66">
        <f>ROUND(BB94*L29,2)</f>
        <v>0</v>
      </c>
      <c r="AY94" s="66">
        <f>ROUND(BC94*L30,2)</f>
        <v>0</v>
      </c>
      <c r="AZ94" s="66">
        <f>ROUND(SUM(AZ95:AZ98),2)</f>
        <v>0</v>
      </c>
      <c r="BA94" s="66">
        <f>ROUND(SUM(BA95:BA98),2)</f>
        <v>0</v>
      </c>
      <c r="BB94" s="66">
        <f>ROUND(SUM(BB95:BB98),2)</f>
        <v>0</v>
      </c>
      <c r="BC94" s="66">
        <f>ROUND(SUM(BC95:BC98),2)</f>
        <v>0</v>
      </c>
      <c r="BD94" s="68">
        <f>ROUND(SUM(BD95:BD98),2)</f>
        <v>0</v>
      </c>
      <c r="BS94" s="69" t="s">
        <v>80</v>
      </c>
      <c r="BT94" s="69" t="s">
        <v>81</v>
      </c>
      <c r="BU94" s="70" t="s">
        <v>82</v>
      </c>
      <c r="BV94" s="69" t="s">
        <v>83</v>
      </c>
      <c r="BW94" s="69" t="s">
        <v>5</v>
      </c>
      <c r="BX94" s="69" t="s">
        <v>84</v>
      </c>
      <c r="CL94" s="69" t="s">
        <v>1</v>
      </c>
    </row>
    <row r="95" spans="1:91" s="6" customFormat="1" ht="16.5" customHeight="1">
      <c r="A95" s="71" t="s">
        <v>85</v>
      </c>
      <c r="B95" s="72"/>
      <c r="C95" s="73"/>
      <c r="D95" s="199" t="s">
        <v>86</v>
      </c>
      <c r="E95" s="199"/>
      <c r="F95" s="199"/>
      <c r="G95" s="199"/>
      <c r="H95" s="199"/>
      <c r="I95" s="74"/>
      <c r="J95" s="199" t="s">
        <v>87</v>
      </c>
      <c r="K95" s="199"/>
      <c r="L95" s="199"/>
      <c r="M95" s="199"/>
      <c r="N95" s="199"/>
      <c r="O95" s="199"/>
      <c r="P95" s="199"/>
      <c r="Q95" s="199"/>
      <c r="R95" s="199"/>
      <c r="S95" s="199"/>
      <c r="T95" s="199"/>
      <c r="U95" s="199"/>
      <c r="V95" s="199"/>
      <c r="W95" s="199"/>
      <c r="X95" s="199"/>
      <c r="Y95" s="199"/>
      <c r="Z95" s="199"/>
      <c r="AA95" s="199"/>
      <c r="AB95" s="199"/>
      <c r="AC95" s="199"/>
      <c r="AD95" s="199"/>
      <c r="AE95" s="199"/>
      <c r="AF95" s="199"/>
      <c r="AG95" s="197">
        <f>'SO-10 - STAVBA'!J30</f>
        <v>0</v>
      </c>
      <c r="AH95" s="198"/>
      <c r="AI95" s="198"/>
      <c r="AJ95" s="198"/>
      <c r="AK95" s="198"/>
      <c r="AL95" s="198"/>
      <c r="AM95" s="198"/>
      <c r="AN95" s="197">
        <f>SUM(AG95,AT95)</f>
        <v>0</v>
      </c>
      <c r="AO95" s="198"/>
      <c r="AP95" s="198"/>
      <c r="AQ95" s="75" t="s">
        <v>88</v>
      </c>
      <c r="AR95" s="72"/>
      <c r="AS95" s="76">
        <v>0</v>
      </c>
      <c r="AT95" s="77">
        <f>ROUND(SUM(AV95:AW95),2)</f>
        <v>0</v>
      </c>
      <c r="AU95" s="78">
        <f>'SO-10 - STAVBA'!P124</f>
        <v>0</v>
      </c>
      <c r="AV95" s="77">
        <f>'SO-10 - STAVBA'!J33</f>
        <v>0</v>
      </c>
      <c r="AW95" s="77">
        <f>'SO-10 - STAVBA'!J34</f>
        <v>0</v>
      </c>
      <c r="AX95" s="77">
        <f>'SO-10 - STAVBA'!J35</f>
        <v>0</v>
      </c>
      <c r="AY95" s="77">
        <f>'SO-10 - STAVBA'!J36</f>
        <v>0</v>
      </c>
      <c r="AZ95" s="77">
        <f>'SO-10 - STAVBA'!F33</f>
        <v>0</v>
      </c>
      <c r="BA95" s="77">
        <f>'SO-10 - STAVBA'!F34</f>
        <v>0</v>
      </c>
      <c r="BB95" s="77">
        <f>'SO-10 - STAVBA'!F35</f>
        <v>0</v>
      </c>
      <c r="BC95" s="77">
        <f>'SO-10 - STAVBA'!F36</f>
        <v>0</v>
      </c>
      <c r="BD95" s="79">
        <f>'SO-10 - STAVBA'!F37</f>
        <v>0</v>
      </c>
      <c r="BT95" s="80" t="s">
        <v>89</v>
      </c>
      <c r="BV95" s="80" t="s">
        <v>83</v>
      </c>
      <c r="BW95" s="80" t="s">
        <v>90</v>
      </c>
      <c r="BX95" s="80" t="s">
        <v>5</v>
      </c>
      <c r="CL95" s="80" t="s">
        <v>1</v>
      </c>
      <c r="CM95" s="80" t="s">
        <v>91</v>
      </c>
    </row>
    <row r="96" spans="1:91" s="6" customFormat="1" ht="16.5" customHeight="1">
      <c r="A96" s="71" t="s">
        <v>85</v>
      </c>
      <c r="B96" s="72"/>
      <c r="C96" s="73"/>
      <c r="D96" s="199" t="s">
        <v>92</v>
      </c>
      <c r="E96" s="199"/>
      <c r="F96" s="199"/>
      <c r="G96" s="199"/>
      <c r="H96" s="199"/>
      <c r="I96" s="74"/>
      <c r="J96" s="199" t="s">
        <v>93</v>
      </c>
      <c r="K96" s="199"/>
      <c r="L96" s="199"/>
      <c r="M96" s="199"/>
      <c r="N96" s="199"/>
      <c r="O96" s="199"/>
      <c r="P96" s="199"/>
      <c r="Q96" s="199"/>
      <c r="R96" s="199"/>
      <c r="S96" s="199"/>
      <c r="T96" s="199"/>
      <c r="U96" s="199"/>
      <c r="V96" s="199"/>
      <c r="W96" s="199"/>
      <c r="X96" s="199"/>
      <c r="Y96" s="199"/>
      <c r="Z96" s="199"/>
      <c r="AA96" s="199"/>
      <c r="AB96" s="199"/>
      <c r="AC96" s="199"/>
      <c r="AD96" s="199"/>
      <c r="AE96" s="199"/>
      <c r="AF96" s="199"/>
      <c r="AG96" s="197">
        <f>'SO-40 - VEŘEJNÉ-OSVĚTLENÍ'!J30</f>
        <v>0</v>
      </c>
      <c r="AH96" s="198"/>
      <c r="AI96" s="198"/>
      <c r="AJ96" s="198"/>
      <c r="AK96" s="198"/>
      <c r="AL96" s="198"/>
      <c r="AM96" s="198"/>
      <c r="AN96" s="197">
        <f>SUM(AG96,AT96)</f>
        <v>0</v>
      </c>
      <c r="AO96" s="198"/>
      <c r="AP96" s="198"/>
      <c r="AQ96" s="75" t="s">
        <v>88</v>
      </c>
      <c r="AR96" s="72"/>
      <c r="AS96" s="76">
        <v>0</v>
      </c>
      <c r="AT96" s="77">
        <f>ROUND(SUM(AV96:AW96),2)</f>
        <v>0</v>
      </c>
      <c r="AU96" s="78">
        <f>'SO-40 - VEŘEJNÉ-OSVĚTLENÍ'!P122</f>
        <v>0</v>
      </c>
      <c r="AV96" s="77">
        <f>'SO-40 - VEŘEJNÉ-OSVĚTLENÍ'!J33</f>
        <v>0</v>
      </c>
      <c r="AW96" s="77">
        <f>'SO-40 - VEŘEJNÉ-OSVĚTLENÍ'!J34</f>
        <v>0</v>
      </c>
      <c r="AX96" s="77">
        <f>'SO-40 - VEŘEJNÉ-OSVĚTLENÍ'!J35</f>
        <v>0</v>
      </c>
      <c r="AY96" s="77">
        <f>'SO-40 - VEŘEJNÉ-OSVĚTLENÍ'!J36</f>
        <v>0</v>
      </c>
      <c r="AZ96" s="77">
        <f>'SO-40 - VEŘEJNÉ-OSVĚTLENÍ'!F33</f>
        <v>0</v>
      </c>
      <c r="BA96" s="77">
        <f>'SO-40 - VEŘEJNÉ-OSVĚTLENÍ'!F34</f>
        <v>0</v>
      </c>
      <c r="BB96" s="77">
        <f>'SO-40 - VEŘEJNÉ-OSVĚTLENÍ'!F35</f>
        <v>0</v>
      </c>
      <c r="BC96" s="77">
        <f>'SO-40 - VEŘEJNÉ-OSVĚTLENÍ'!F36</f>
        <v>0</v>
      </c>
      <c r="BD96" s="79">
        <f>'SO-40 - VEŘEJNÉ-OSVĚTLENÍ'!F37</f>
        <v>0</v>
      </c>
      <c r="BT96" s="80" t="s">
        <v>89</v>
      </c>
      <c r="BV96" s="80" t="s">
        <v>83</v>
      </c>
      <c r="BW96" s="80" t="s">
        <v>94</v>
      </c>
      <c r="BX96" s="80" t="s">
        <v>5</v>
      </c>
      <c r="CL96" s="80" t="s">
        <v>1</v>
      </c>
      <c r="CM96" s="80" t="s">
        <v>91</v>
      </c>
    </row>
    <row r="97" spans="1:91" s="6" customFormat="1" ht="16.5" customHeight="1">
      <c r="A97" s="71" t="s">
        <v>85</v>
      </c>
      <c r="B97" s="72"/>
      <c r="C97" s="73"/>
      <c r="D97" s="199" t="s">
        <v>95</v>
      </c>
      <c r="E97" s="199"/>
      <c r="F97" s="199"/>
      <c r="G97" s="199"/>
      <c r="H97" s="199"/>
      <c r="I97" s="74"/>
      <c r="J97" s="199" t="s">
        <v>96</v>
      </c>
      <c r="K97" s="199"/>
      <c r="L97" s="199"/>
      <c r="M97" s="199"/>
      <c r="N97" s="199"/>
      <c r="O97" s="199"/>
      <c r="P97" s="199"/>
      <c r="Q97" s="199"/>
      <c r="R97" s="199"/>
      <c r="S97" s="199"/>
      <c r="T97" s="199"/>
      <c r="U97" s="199"/>
      <c r="V97" s="199"/>
      <c r="W97" s="199"/>
      <c r="X97" s="199"/>
      <c r="Y97" s="199"/>
      <c r="Z97" s="199"/>
      <c r="AA97" s="199"/>
      <c r="AB97" s="199"/>
      <c r="AC97" s="199"/>
      <c r="AD97" s="199"/>
      <c r="AE97" s="199"/>
      <c r="AF97" s="199"/>
      <c r="AG97" s="197">
        <f>'SO-98 - VRN'!J30</f>
        <v>0</v>
      </c>
      <c r="AH97" s="198"/>
      <c r="AI97" s="198"/>
      <c r="AJ97" s="198"/>
      <c r="AK97" s="198"/>
      <c r="AL97" s="198"/>
      <c r="AM97" s="198"/>
      <c r="AN97" s="197">
        <f>SUM(AG97,AT97)</f>
        <v>0</v>
      </c>
      <c r="AO97" s="198"/>
      <c r="AP97" s="198"/>
      <c r="AQ97" s="75" t="s">
        <v>88</v>
      </c>
      <c r="AR97" s="72"/>
      <c r="AS97" s="76">
        <v>0</v>
      </c>
      <c r="AT97" s="77">
        <f>ROUND(SUM(AV97:AW97),2)</f>
        <v>0</v>
      </c>
      <c r="AU97" s="78">
        <f>'SO-98 - VRN'!P121</f>
        <v>0</v>
      </c>
      <c r="AV97" s="77">
        <f>'SO-98 - VRN'!J33</f>
        <v>0</v>
      </c>
      <c r="AW97" s="77">
        <f>'SO-98 - VRN'!J34</f>
        <v>0</v>
      </c>
      <c r="AX97" s="77">
        <f>'SO-98 - VRN'!J35</f>
        <v>0</v>
      </c>
      <c r="AY97" s="77">
        <f>'SO-98 - VRN'!J36</f>
        <v>0</v>
      </c>
      <c r="AZ97" s="77">
        <f>'SO-98 - VRN'!F33</f>
        <v>0</v>
      </c>
      <c r="BA97" s="77">
        <f>'SO-98 - VRN'!F34</f>
        <v>0</v>
      </c>
      <c r="BB97" s="77">
        <f>'SO-98 - VRN'!F35</f>
        <v>0</v>
      </c>
      <c r="BC97" s="77">
        <f>'SO-98 - VRN'!F36</f>
        <v>0</v>
      </c>
      <c r="BD97" s="79">
        <f>'SO-98 - VRN'!F37</f>
        <v>0</v>
      </c>
      <c r="BT97" s="80" t="s">
        <v>89</v>
      </c>
      <c r="BV97" s="80" t="s">
        <v>83</v>
      </c>
      <c r="BW97" s="80" t="s">
        <v>97</v>
      </c>
      <c r="BX97" s="80" t="s">
        <v>5</v>
      </c>
      <c r="CL97" s="80" t="s">
        <v>1</v>
      </c>
      <c r="CM97" s="80" t="s">
        <v>91</v>
      </c>
    </row>
    <row r="98" spans="1:91" s="6" customFormat="1" ht="16.5" customHeight="1">
      <c r="A98" s="71" t="s">
        <v>85</v>
      </c>
      <c r="B98" s="72"/>
      <c r="C98" s="73"/>
      <c r="D98" s="199" t="s">
        <v>98</v>
      </c>
      <c r="E98" s="199"/>
      <c r="F98" s="199"/>
      <c r="G98" s="199"/>
      <c r="H98" s="199"/>
      <c r="I98" s="74"/>
      <c r="J98" s="199" t="s">
        <v>99</v>
      </c>
      <c r="K98" s="199"/>
      <c r="L98" s="199"/>
      <c r="M98" s="199"/>
      <c r="N98" s="199"/>
      <c r="O98" s="199"/>
      <c r="P98" s="199"/>
      <c r="Q98" s="199"/>
      <c r="R98" s="199"/>
      <c r="S98" s="199"/>
      <c r="T98" s="199"/>
      <c r="U98" s="199"/>
      <c r="V98" s="199"/>
      <c r="W98" s="199"/>
      <c r="X98" s="199"/>
      <c r="Y98" s="199"/>
      <c r="Z98" s="199"/>
      <c r="AA98" s="199"/>
      <c r="AB98" s="199"/>
      <c r="AC98" s="199"/>
      <c r="AD98" s="199"/>
      <c r="AE98" s="199"/>
      <c r="AF98" s="199"/>
      <c r="AG98" s="197">
        <f>'SO-99 - PRELIMINÁŘE'!J30</f>
        <v>0</v>
      </c>
      <c r="AH98" s="198"/>
      <c r="AI98" s="198"/>
      <c r="AJ98" s="198"/>
      <c r="AK98" s="198"/>
      <c r="AL98" s="198"/>
      <c r="AM98" s="198"/>
      <c r="AN98" s="197">
        <f>SUM(AG98,AT98)</f>
        <v>0</v>
      </c>
      <c r="AO98" s="198"/>
      <c r="AP98" s="198"/>
      <c r="AQ98" s="75" t="s">
        <v>88</v>
      </c>
      <c r="AR98" s="72"/>
      <c r="AS98" s="81">
        <v>0</v>
      </c>
      <c r="AT98" s="82">
        <f>ROUND(SUM(AV98:AW98),2)</f>
        <v>0</v>
      </c>
      <c r="AU98" s="83">
        <f>'SO-99 - PRELIMINÁŘE'!P118</f>
        <v>0</v>
      </c>
      <c r="AV98" s="82">
        <f>'SO-99 - PRELIMINÁŘE'!J33</f>
        <v>0</v>
      </c>
      <c r="AW98" s="82">
        <f>'SO-99 - PRELIMINÁŘE'!J34</f>
        <v>0</v>
      </c>
      <c r="AX98" s="82">
        <f>'SO-99 - PRELIMINÁŘE'!J35</f>
        <v>0</v>
      </c>
      <c r="AY98" s="82">
        <f>'SO-99 - PRELIMINÁŘE'!J36</f>
        <v>0</v>
      </c>
      <c r="AZ98" s="82">
        <f>'SO-99 - PRELIMINÁŘE'!F33</f>
        <v>0</v>
      </c>
      <c r="BA98" s="82">
        <f>'SO-99 - PRELIMINÁŘE'!F34</f>
        <v>0</v>
      </c>
      <c r="BB98" s="82">
        <f>'SO-99 - PRELIMINÁŘE'!F35</f>
        <v>0</v>
      </c>
      <c r="BC98" s="82">
        <f>'SO-99 - PRELIMINÁŘE'!F36</f>
        <v>0</v>
      </c>
      <c r="BD98" s="84">
        <f>'SO-99 - PRELIMINÁŘE'!F37</f>
        <v>0</v>
      </c>
      <c r="BT98" s="80" t="s">
        <v>89</v>
      </c>
      <c r="BV98" s="80" t="s">
        <v>83</v>
      </c>
      <c r="BW98" s="80" t="s">
        <v>100</v>
      </c>
      <c r="BX98" s="80" t="s">
        <v>5</v>
      </c>
      <c r="CL98" s="80" t="s">
        <v>1</v>
      </c>
      <c r="CM98" s="80" t="s">
        <v>91</v>
      </c>
    </row>
    <row r="99" spans="1:91" s="1" customFormat="1" ht="12" customHeight="1">
      <c r="B99" s="31"/>
      <c r="AR99" s="31"/>
    </row>
    <row r="100" spans="1:91" s="1" customFormat="1" ht="6.9" customHeight="1">
      <c r="B100" s="42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31"/>
    </row>
  </sheetData>
  <sheetProtection algorithmName="SHA-512" hashValue="lutbmR0GxsSK515c6lfFVLlpEUh041nqFTUIlpB5wAiON3IWt0SsX4jPQdpNbu5f8NMwJwJ70ubqCyD52J/TLQ==" saltValue="qu4RIf8GQUmh7TP5mTOqzJtxv7SmwhBTVqaWUxG4P/lCqlq2mOLyDgsVPUdTrmbsCuwq39pKDKsVGh5QO5fQkg==" spinCount="100000" sheet="1" objects="1" scenarios="1" formatColumns="0" formatRows="0"/>
  <mergeCells count="54"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K30:AO30"/>
    <mergeCell ref="L30:P30"/>
    <mergeCell ref="W30:AE30"/>
    <mergeCell ref="L31:P31"/>
    <mergeCell ref="AN98:AP98"/>
    <mergeCell ref="AG98:AM98"/>
    <mergeCell ref="L85:AO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SO-10 - STAVBA'!C2" display="/" xr:uid="{00000000-0004-0000-0000-000000000000}"/>
    <hyperlink ref="A96" location="'SO-40 - VEŘEJNÉ-OSVĚTLENÍ'!C2" display="/" xr:uid="{00000000-0004-0000-0000-000001000000}"/>
    <hyperlink ref="A97" location="'SO-98 - VRN'!C2" display="/" xr:uid="{00000000-0004-0000-0000-000002000000}"/>
    <hyperlink ref="A98" location="'SO-99 - PRELIMINÁŘE'!C2" display="/" xr:uid="{00000000-0004-0000-0000-000003000000}"/>
  </hyperlinks>
  <pageMargins left="0.39370078740157483" right="0.39370078740157483" top="0.59055118110236227" bottom="0.98425196850393704" header="0.39370078740157483" footer="0.39370078740157483"/>
  <pageSetup paperSize="9" fitToHeight="100" orientation="landscape" r:id="rId1"/>
  <headerFooter>
    <oddFooter>&amp;L&amp;F
&amp;A&amp;C29.03.2021
Stránkování ZADÁNÍ  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M390"/>
  <sheetViews>
    <sheetView showGridLines="0" zoomScaleNormal="100" workbookViewId="0">
      <selection activeCell="A2" sqref="A2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AT2" s="16" t="s">
        <v>90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91</v>
      </c>
    </row>
    <row r="4" spans="2:46" ht="24.9" customHeight="1">
      <c r="B4" s="19"/>
      <c r="D4" s="20" t="s">
        <v>101</v>
      </c>
      <c r="L4" s="19"/>
      <c r="M4" s="85" t="s">
        <v>10</v>
      </c>
      <c r="AT4" s="16" t="s">
        <v>4</v>
      </c>
    </row>
    <row r="5" spans="2:46" ht="6.9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17" t="str">
        <f>'Rekapitulace zakázky'!K6</f>
        <v>HOROVICE-VISNOVA</v>
      </c>
      <c r="F7" s="218"/>
      <c r="G7" s="218"/>
      <c r="H7" s="218"/>
      <c r="L7" s="19"/>
    </row>
    <row r="8" spans="2:46" s="1" customFormat="1" ht="12" customHeight="1">
      <c r="B8" s="31"/>
      <c r="D8" s="26" t="s">
        <v>102</v>
      </c>
      <c r="L8" s="31"/>
    </row>
    <row r="9" spans="2:46" s="1" customFormat="1" ht="16.5" customHeight="1">
      <c r="B9" s="31"/>
      <c r="E9" s="207" t="s">
        <v>103</v>
      </c>
      <c r="F9" s="216"/>
      <c r="G9" s="216"/>
      <c r="H9" s="216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0" t="str">
        <f>'Rekapitulace zakázky'!AN8</f>
        <v>29. 3. 2021</v>
      </c>
      <c r="L12" s="31"/>
    </row>
    <row r="13" spans="2:46" s="1" customFormat="1" ht="10.95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26</v>
      </c>
      <c r="L14" s="31"/>
    </row>
    <row r="15" spans="2:46" s="1" customFormat="1" ht="18" customHeight="1">
      <c r="B15" s="31"/>
      <c r="E15" s="24" t="s">
        <v>27</v>
      </c>
      <c r="I15" s="26" t="s">
        <v>28</v>
      </c>
      <c r="J15" s="24" t="s">
        <v>29</v>
      </c>
      <c r="L15" s="31"/>
    </row>
    <row r="16" spans="2:46" s="1" customFormat="1" ht="6.9" customHeight="1">
      <c r="B16" s="31"/>
      <c r="L16" s="31"/>
    </row>
    <row r="17" spans="2:12" s="1" customFormat="1" ht="12" customHeight="1">
      <c r="B17" s="31"/>
      <c r="D17" s="26" t="s">
        <v>30</v>
      </c>
      <c r="I17" s="26" t="s">
        <v>25</v>
      </c>
      <c r="J17" s="27" t="str">
        <f>'Rekapitulace zakázky'!AN13</f>
        <v>Vyplň údaj</v>
      </c>
      <c r="L17" s="31"/>
    </row>
    <row r="18" spans="2:12" s="1" customFormat="1" ht="18" customHeight="1">
      <c r="B18" s="31"/>
      <c r="E18" s="219" t="str">
        <f>'Rekapitulace zakázky'!E14</f>
        <v>Vyplň údaj</v>
      </c>
      <c r="F18" s="189"/>
      <c r="G18" s="189"/>
      <c r="H18" s="189"/>
      <c r="I18" s="26" t="s">
        <v>28</v>
      </c>
      <c r="J18" s="27" t="str">
        <f>'Rekapitulace zakázky'!AN14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2" customHeight="1">
      <c r="B20" s="31"/>
      <c r="D20" s="26" t="s">
        <v>32</v>
      </c>
      <c r="I20" s="26" t="s">
        <v>25</v>
      </c>
      <c r="J20" s="24" t="s">
        <v>33</v>
      </c>
      <c r="L20" s="31"/>
    </row>
    <row r="21" spans="2:12" s="1" customFormat="1" ht="18" customHeight="1">
      <c r="B21" s="31"/>
      <c r="E21" s="24" t="s">
        <v>34</v>
      </c>
      <c r="I21" s="26" t="s">
        <v>28</v>
      </c>
      <c r="J21" s="24" t="s">
        <v>1</v>
      </c>
      <c r="L21" s="31"/>
    </row>
    <row r="22" spans="2:12" s="1" customFormat="1" ht="6.9" customHeight="1">
      <c r="B22" s="31"/>
      <c r="L22" s="31"/>
    </row>
    <row r="23" spans="2:12" s="1" customFormat="1" ht="12" customHeight="1">
      <c r="B23" s="31"/>
      <c r="D23" s="26" t="s">
        <v>36</v>
      </c>
      <c r="I23" s="26" t="s">
        <v>25</v>
      </c>
      <c r="J23" s="24" t="s">
        <v>37</v>
      </c>
      <c r="L23" s="31"/>
    </row>
    <row r="24" spans="2:12" s="1" customFormat="1" ht="18" customHeight="1">
      <c r="B24" s="31"/>
      <c r="E24" s="24" t="s">
        <v>38</v>
      </c>
      <c r="I24" s="26" t="s">
        <v>28</v>
      </c>
      <c r="J24" s="24" t="s">
        <v>1</v>
      </c>
      <c r="L24" s="31"/>
    </row>
    <row r="25" spans="2:12" s="1" customFormat="1" ht="6.9" customHeight="1">
      <c r="B25" s="31"/>
      <c r="L25" s="31"/>
    </row>
    <row r="26" spans="2:12" s="1" customFormat="1" ht="12" customHeight="1">
      <c r="B26" s="31"/>
      <c r="D26" s="26" t="s">
        <v>39</v>
      </c>
      <c r="L26" s="31"/>
    </row>
    <row r="27" spans="2:12" s="7" customFormat="1" ht="48.75" customHeight="1">
      <c r="B27" s="86"/>
      <c r="E27" s="193" t="s">
        <v>104</v>
      </c>
      <c r="F27" s="193"/>
      <c r="G27" s="193"/>
      <c r="H27" s="193"/>
      <c r="L27" s="86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51"/>
      <c r="E29" s="51"/>
      <c r="F29" s="51"/>
      <c r="G29" s="51"/>
      <c r="H29" s="51"/>
      <c r="I29" s="51"/>
      <c r="J29" s="51"/>
      <c r="K29" s="51"/>
      <c r="L29" s="31"/>
    </row>
    <row r="30" spans="2:12" s="1" customFormat="1" ht="25.35" customHeight="1">
      <c r="B30" s="31"/>
      <c r="D30" s="87" t="s">
        <v>41</v>
      </c>
      <c r="J30" s="63">
        <f>ROUND(J124, 2)</f>
        <v>0</v>
      </c>
      <c r="L30" s="31"/>
    </row>
    <row r="31" spans="2:12" s="1" customFormat="1" ht="6.9" customHeight="1">
      <c r="B31" s="31"/>
      <c r="D31" s="51"/>
      <c r="E31" s="51"/>
      <c r="F31" s="51"/>
      <c r="G31" s="51"/>
      <c r="H31" s="51"/>
      <c r="I31" s="51"/>
      <c r="J31" s="51"/>
      <c r="K31" s="51"/>
      <c r="L31" s="31"/>
    </row>
    <row r="32" spans="2:12" s="1" customFormat="1" ht="14.4" customHeight="1">
      <c r="B32" s="31"/>
      <c r="F32" s="88" t="s">
        <v>43</v>
      </c>
      <c r="I32" s="88" t="s">
        <v>42</v>
      </c>
      <c r="J32" s="88" t="s">
        <v>44</v>
      </c>
      <c r="L32" s="31"/>
    </row>
    <row r="33" spans="2:12" s="1" customFormat="1" ht="14.4" customHeight="1">
      <c r="B33" s="31"/>
      <c r="D33" s="89" t="s">
        <v>45</v>
      </c>
      <c r="E33" s="26" t="s">
        <v>46</v>
      </c>
      <c r="F33" s="90">
        <f>ROUND((SUM(BE124:BE389)),  2)</f>
        <v>0</v>
      </c>
      <c r="I33" s="91">
        <v>0.21</v>
      </c>
      <c r="J33" s="90">
        <f>ROUND(((SUM(BE124:BE389))*I33),  2)</f>
        <v>0</v>
      </c>
      <c r="L33" s="31"/>
    </row>
    <row r="34" spans="2:12" s="1" customFormat="1" ht="14.4" customHeight="1">
      <c r="B34" s="31"/>
      <c r="E34" s="26" t="s">
        <v>47</v>
      </c>
      <c r="F34" s="90">
        <f>ROUND((SUM(BF124:BF389)),  2)</f>
        <v>0</v>
      </c>
      <c r="I34" s="91">
        <v>0.15</v>
      </c>
      <c r="J34" s="90">
        <f>ROUND(((SUM(BF124:BF389))*I34),  2)</f>
        <v>0</v>
      </c>
      <c r="L34" s="31"/>
    </row>
    <row r="35" spans="2:12" s="1" customFormat="1" ht="14.4" hidden="1" customHeight="1">
      <c r="B35" s="31"/>
      <c r="E35" s="26" t="s">
        <v>48</v>
      </c>
      <c r="F35" s="90">
        <f>ROUND((SUM(BG124:BG389)),  2)</f>
        <v>0</v>
      </c>
      <c r="I35" s="91">
        <v>0.21</v>
      </c>
      <c r="J35" s="90">
        <f>0</f>
        <v>0</v>
      </c>
      <c r="L35" s="31"/>
    </row>
    <row r="36" spans="2:12" s="1" customFormat="1" ht="14.4" hidden="1" customHeight="1">
      <c r="B36" s="31"/>
      <c r="E36" s="26" t="s">
        <v>49</v>
      </c>
      <c r="F36" s="90">
        <f>ROUND((SUM(BH124:BH389)),  2)</f>
        <v>0</v>
      </c>
      <c r="I36" s="91">
        <v>0.15</v>
      </c>
      <c r="J36" s="90">
        <f>0</f>
        <v>0</v>
      </c>
      <c r="L36" s="31"/>
    </row>
    <row r="37" spans="2:12" s="1" customFormat="1" ht="14.4" hidden="1" customHeight="1">
      <c r="B37" s="31"/>
      <c r="E37" s="26" t="s">
        <v>50</v>
      </c>
      <c r="F37" s="90">
        <f>ROUND((SUM(BI124:BI389)),  2)</f>
        <v>0</v>
      </c>
      <c r="I37" s="91">
        <v>0</v>
      </c>
      <c r="J37" s="90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35" customHeight="1">
      <c r="B39" s="31"/>
      <c r="C39" s="92"/>
      <c r="D39" s="93" t="s">
        <v>51</v>
      </c>
      <c r="E39" s="54"/>
      <c r="F39" s="54"/>
      <c r="G39" s="94" t="s">
        <v>52</v>
      </c>
      <c r="H39" s="95" t="s">
        <v>53</v>
      </c>
      <c r="I39" s="54"/>
      <c r="J39" s="96">
        <f>SUM(J30:J37)</f>
        <v>0</v>
      </c>
      <c r="K39" s="97"/>
      <c r="L39" s="31"/>
    </row>
    <row r="40" spans="2:12" s="1" customFormat="1" ht="14.4" hidden="1" customHeight="1">
      <c r="B40" s="31"/>
      <c r="L40" s="31"/>
    </row>
    <row r="41" spans="2:12" ht="14.4" hidden="1" customHeight="1">
      <c r="B41" s="19"/>
      <c r="L41" s="19"/>
    </row>
    <row r="42" spans="2:12" ht="14.4" hidden="1" customHeight="1">
      <c r="B42" s="19"/>
      <c r="L42" s="19"/>
    </row>
    <row r="43" spans="2:12" ht="14.4" hidden="1" customHeight="1">
      <c r="B43" s="19"/>
      <c r="L43" s="19"/>
    </row>
    <row r="44" spans="2:12" ht="14.4" hidden="1" customHeight="1">
      <c r="B44" s="19"/>
      <c r="L44" s="19"/>
    </row>
    <row r="45" spans="2:12" ht="14.4" hidden="1" customHeight="1">
      <c r="B45" s="19"/>
      <c r="L45" s="19"/>
    </row>
    <row r="46" spans="2:12" ht="14.4" hidden="1" customHeight="1">
      <c r="B46" s="19"/>
      <c r="L46" s="19"/>
    </row>
    <row r="47" spans="2:12" ht="14.4" hidden="1" customHeight="1">
      <c r="B47" s="19"/>
      <c r="L47" s="19"/>
    </row>
    <row r="48" spans="2:12" ht="14.4" hidden="1" customHeight="1">
      <c r="B48" s="19"/>
      <c r="L48" s="19"/>
    </row>
    <row r="49" spans="2:12" ht="14.4" hidden="1" customHeight="1">
      <c r="B49" s="19"/>
      <c r="L49" s="19"/>
    </row>
    <row r="50" spans="2:12" s="1" customFormat="1" ht="14.4" hidden="1" customHeight="1">
      <c r="B50" s="31"/>
      <c r="D50" s="39" t="s">
        <v>54</v>
      </c>
      <c r="E50" s="40"/>
      <c r="F50" s="40"/>
      <c r="G50" s="39" t="s">
        <v>55</v>
      </c>
      <c r="H50" s="40"/>
      <c r="I50" s="40"/>
      <c r="J50" s="40"/>
      <c r="K50" s="40"/>
      <c r="L50" s="31"/>
    </row>
    <row r="51" spans="2:12" hidden="1">
      <c r="B51" s="19"/>
      <c r="L51" s="19"/>
    </row>
    <row r="52" spans="2:12" hidden="1">
      <c r="B52" s="19"/>
      <c r="L52" s="19"/>
    </row>
    <row r="53" spans="2:12" hidden="1">
      <c r="B53" s="19"/>
      <c r="L53" s="19"/>
    </row>
    <row r="54" spans="2:12" hidden="1">
      <c r="B54" s="19"/>
      <c r="L54" s="19"/>
    </row>
    <row r="55" spans="2:12" hidden="1">
      <c r="B55" s="19"/>
      <c r="L55" s="19"/>
    </row>
    <row r="56" spans="2:12" hidden="1">
      <c r="B56" s="19"/>
      <c r="L56" s="19"/>
    </row>
    <row r="57" spans="2:12" hidden="1">
      <c r="B57" s="19"/>
      <c r="L57" s="19"/>
    </row>
    <row r="58" spans="2:12" hidden="1">
      <c r="B58" s="19"/>
      <c r="L58" s="19"/>
    </row>
    <row r="59" spans="2:12" hidden="1">
      <c r="B59" s="19"/>
      <c r="L59" s="19"/>
    </row>
    <row r="60" spans="2:12" hidden="1">
      <c r="B60" s="19"/>
      <c r="L60" s="19"/>
    </row>
    <row r="61" spans="2:12" s="1" customFormat="1" ht="13.2" hidden="1">
      <c r="B61" s="31"/>
      <c r="D61" s="41" t="s">
        <v>56</v>
      </c>
      <c r="E61" s="33"/>
      <c r="F61" s="98" t="s">
        <v>57</v>
      </c>
      <c r="G61" s="41" t="s">
        <v>56</v>
      </c>
      <c r="H61" s="33"/>
      <c r="I61" s="33"/>
      <c r="J61" s="99" t="s">
        <v>57</v>
      </c>
      <c r="K61" s="33"/>
      <c r="L61" s="31"/>
    </row>
    <row r="62" spans="2:12" hidden="1">
      <c r="B62" s="19"/>
      <c r="L62" s="19"/>
    </row>
    <row r="63" spans="2:12" hidden="1">
      <c r="B63" s="19"/>
      <c r="L63" s="19"/>
    </row>
    <row r="64" spans="2:12" hidden="1">
      <c r="B64" s="19"/>
      <c r="L64" s="19"/>
    </row>
    <row r="65" spans="2:12" s="1" customFormat="1" ht="13.2" hidden="1">
      <c r="B65" s="31"/>
      <c r="D65" s="39" t="s">
        <v>58</v>
      </c>
      <c r="E65" s="40"/>
      <c r="F65" s="40"/>
      <c r="G65" s="39" t="s">
        <v>59</v>
      </c>
      <c r="H65" s="40"/>
      <c r="I65" s="40"/>
      <c r="J65" s="40"/>
      <c r="K65" s="40"/>
      <c r="L65" s="31"/>
    </row>
    <row r="66" spans="2:12" hidden="1">
      <c r="B66" s="19"/>
      <c r="L66" s="19"/>
    </row>
    <row r="67" spans="2:12" hidden="1">
      <c r="B67" s="19"/>
      <c r="L67" s="19"/>
    </row>
    <row r="68" spans="2:12" hidden="1">
      <c r="B68" s="19"/>
      <c r="L68" s="19"/>
    </row>
    <row r="69" spans="2:12" hidden="1">
      <c r="B69" s="19"/>
      <c r="L69" s="19"/>
    </row>
    <row r="70" spans="2:12" hidden="1">
      <c r="B70" s="19"/>
      <c r="L70" s="19"/>
    </row>
    <row r="71" spans="2:12" hidden="1">
      <c r="B71" s="19"/>
      <c r="L71" s="19"/>
    </row>
    <row r="72" spans="2:12" hidden="1">
      <c r="B72" s="19"/>
      <c r="L72" s="19"/>
    </row>
    <row r="73" spans="2:12" hidden="1">
      <c r="B73" s="19"/>
      <c r="L73" s="19"/>
    </row>
    <row r="74" spans="2:12" hidden="1">
      <c r="B74" s="19"/>
      <c r="L74" s="19"/>
    </row>
    <row r="75" spans="2:12" hidden="1">
      <c r="B75" s="19"/>
      <c r="L75" s="19"/>
    </row>
    <row r="76" spans="2:12" s="1" customFormat="1" ht="13.2" hidden="1">
      <c r="B76" s="31"/>
      <c r="D76" s="41" t="s">
        <v>56</v>
      </c>
      <c r="E76" s="33"/>
      <c r="F76" s="98" t="s">
        <v>57</v>
      </c>
      <c r="G76" s="41" t="s">
        <v>56</v>
      </c>
      <c r="H76" s="33"/>
      <c r="I76" s="33"/>
      <c r="J76" s="99" t="s">
        <v>57</v>
      </c>
      <c r="K76" s="33"/>
      <c r="L76" s="31"/>
    </row>
    <row r="77" spans="2:12" s="1" customFormat="1" ht="14.4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1"/>
    </row>
    <row r="81" spans="2:47" s="1" customFormat="1" ht="6.9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1"/>
    </row>
    <row r="82" spans="2:47" s="1" customFormat="1" ht="24.9" customHeight="1">
      <c r="B82" s="31"/>
      <c r="C82" s="20" t="s">
        <v>105</v>
      </c>
      <c r="L82" s="31"/>
    </row>
    <row r="83" spans="2:47" s="1" customFormat="1" ht="6.9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17" t="str">
        <f>E7</f>
        <v>HOROVICE-VISNOVA</v>
      </c>
      <c r="F85" s="218"/>
      <c r="G85" s="218"/>
      <c r="H85" s="218"/>
      <c r="L85" s="31"/>
    </row>
    <row r="86" spans="2:47" s="1" customFormat="1" ht="12" customHeight="1">
      <c r="B86" s="31"/>
      <c r="C86" s="26" t="s">
        <v>102</v>
      </c>
      <c r="L86" s="31"/>
    </row>
    <row r="87" spans="2:47" s="1" customFormat="1" ht="16.5" customHeight="1">
      <c r="B87" s="31"/>
      <c r="E87" s="207" t="str">
        <f>E9</f>
        <v>SO-10 - STAVBA</v>
      </c>
      <c r="F87" s="216"/>
      <c r="G87" s="216"/>
      <c r="H87" s="216"/>
      <c r="L87" s="31"/>
    </row>
    <row r="88" spans="2:47" s="1" customFormat="1" ht="6.9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Hořovice</v>
      </c>
      <c r="I89" s="26" t="s">
        <v>22</v>
      </c>
      <c r="J89" s="50" t="str">
        <f>IF(J12="","",J12)</f>
        <v>29. 3. 2021</v>
      </c>
      <c r="L89" s="31"/>
    </row>
    <row r="90" spans="2:47" s="1" customFormat="1" ht="6.9" customHeight="1">
      <c r="B90" s="31"/>
      <c r="L90" s="31"/>
    </row>
    <row r="91" spans="2:47" s="1" customFormat="1" ht="15.15" customHeight="1">
      <c r="B91" s="31"/>
      <c r="C91" s="26" t="s">
        <v>24</v>
      </c>
      <c r="F91" s="24" t="str">
        <f>E15</f>
        <v>Město Hořovice</v>
      </c>
      <c r="I91" s="26" t="s">
        <v>32</v>
      </c>
      <c r="J91" s="29" t="str">
        <f>E21</f>
        <v>Ing. Jan Hradil, Ph.D.</v>
      </c>
      <c r="L91" s="31"/>
    </row>
    <row r="92" spans="2:47" s="1" customFormat="1" ht="15.15" customHeight="1">
      <c r="B92" s="31"/>
      <c r="C92" s="26" t="s">
        <v>30</v>
      </c>
      <c r="F92" s="24" t="str">
        <f>IF(E18="","",E18)</f>
        <v>Vyplň údaj</v>
      </c>
      <c r="I92" s="26" t="s">
        <v>36</v>
      </c>
      <c r="J92" s="29" t="str">
        <f>E24</f>
        <v>Jaroslav Klíma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106</v>
      </c>
      <c r="D94" s="92"/>
      <c r="E94" s="92"/>
      <c r="F94" s="92"/>
      <c r="G94" s="92"/>
      <c r="H94" s="92"/>
      <c r="I94" s="92"/>
      <c r="J94" s="101" t="s">
        <v>107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5" customHeight="1">
      <c r="B96" s="31"/>
      <c r="C96" s="102" t="s">
        <v>108</v>
      </c>
      <c r="J96" s="63">
        <f>J124</f>
        <v>0</v>
      </c>
      <c r="L96" s="31"/>
      <c r="AU96" s="16" t="s">
        <v>109</v>
      </c>
    </row>
    <row r="97" spans="2:12" s="8" customFormat="1" ht="24.9" customHeight="1">
      <c r="B97" s="103"/>
      <c r="D97" s="104" t="s">
        <v>110</v>
      </c>
      <c r="E97" s="105"/>
      <c r="F97" s="105"/>
      <c r="G97" s="105"/>
      <c r="H97" s="105"/>
      <c r="I97" s="105"/>
      <c r="J97" s="106">
        <f>J125</f>
        <v>0</v>
      </c>
      <c r="L97" s="103"/>
    </row>
    <row r="98" spans="2:12" s="9" customFormat="1" ht="19.95" customHeight="1">
      <c r="B98" s="107"/>
      <c r="D98" s="108" t="s">
        <v>111</v>
      </c>
      <c r="E98" s="109"/>
      <c r="F98" s="109"/>
      <c r="G98" s="109"/>
      <c r="H98" s="109"/>
      <c r="I98" s="109"/>
      <c r="J98" s="110">
        <f>J126</f>
        <v>0</v>
      </c>
      <c r="L98" s="107"/>
    </row>
    <row r="99" spans="2:12" s="9" customFormat="1" ht="19.95" customHeight="1">
      <c r="B99" s="107"/>
      <c r="D99" s="108" t="s">
        <v>112</v>
      </c>
      <c r="E99" s="109"/>
      <c r="F99" s="109"/>
      <c r="G99" s="109"/>
      <c r="H99" s="109"/>
      <c r="I99" s="109"/>
      <c r="J99" s="110">
        <f>J205</f>
        <v>0</v>
      </c>
      <c r="L99" s="107"/>
    </row>
    <row r="100" spans="2:12" s="9" customFormat="1" ht="19.95" customHeight="1">
      <c r="B100" s="107"/>
      <c r="D100" s="108" t="s">
        <v>113</v>
      </c>
      <c r="E100" s="109"/>
      <c r="F100" s="109"/>
      <c r="G100" s="109"/>
      <c r="H100" s="109"/>
      <c r="I100" s="109"/>
      <c r="J100" s="110">
        <f>J208</f>
        <v>0</v>
      </c>
      <c r="L100" s="107"/>
    </row>
    <row r="101" spans="2:12" s="9" customFormat="1" ht="19.95" customHeight="1">
      <c r="B101" s="107"/>
      <c r="D101" s="108" t="s">
        <v>114</v>
      </c>
      <c r="E101" s="109"/>
      <c r="F101" s="109"/>
      <c r="G101" s="109"/>
      <c r="H101" s="109"/>
      <c r="I101" s="109"/>
      <c r="J101" s="110">
        <f>J244</f>
        <v>0</v>
      </c>
      <c r="L101" s="107"/>
    </row>
    <row r="102" spans="2:12" s="9" customFormat="1" ht="19.95" customHeight="1">
      <c r="B102" s="107"/>
      <c r="D102" s="108" t="s">
        <v>115</v>
      </c>
      <c r="E102" s="109"/>
      <c r="F102" s="109"/>
      <c r="G102" s="109"/>
      <c r="H102" s="109"/>
      <c r="I102" s="109"/>
      <c r="J102" s="110">
        <f>J288</f>
        <v>0</v>
      </c>
      <c r="L102" s="107"/>
    </row>
    <row r="103" spans="2:12" s="9" customFormat="1" ht="19.95" customHeight="1">
      <c r="B103" s="107"/>
      <c r="D103" s="108" t="s">
        <v>116</v>
      </c>
      <c r="E103" s="109"/>
      <c r="F103" s="109"/>
      <c r="G103" s="109"/>
      <c r="H103" s="109"/>
      <c r="I103" s="109"/>
      <c r="J103" s="110">
        <f>J360</f>
        <v>0</v>
      </c>
      <c r="L103" s="107"/>
    </row>
    <row r="104" spans="2:12" s="9" customFormat="1" ht="19.95" customHeight="1">
      <c r="B104" s="107"/>
      <c r="D104" s="108" t="s">
        <v>117</v>
      </c>
      <c r="E104" s="109"/>
      <c r="F104" s="109"/>
      <c r="G104" s="109"/>
      <c r="H104" s="109"/>
      <c r="I104" s="109"/>
      <c r="J104" s="110">
        <f>J387</f>
        <v>0</v>
      </c>
      <c r="L104" s="107"/>
    </row>
    <row r="105" spans="2:12" s="1" customFormat="1" ht="21.75" customHeight="1">
      <c r="B105" s="31"/>
      <c r="L105" s="31"/>
    </row>
    <row r="106" spans="2:12" s="1" customFormat="1" ht="6.9" customHeight="1">
      <c r="B106" s="42"/>
      <c r="C106" s="43"/>
      <c r="D106" s="43"/>
      <c r="E106" s="43"/>
      <c r="F106" s="43"/>
      <c r="G106" s="43"/>
      <c r="H106" s="43"/>
      <c r="I106" s="43"/>
      <c r="J106" s="43"/>
      <c r="K106" s="43"/>
      <c r="L106" s="31"/>
    </row>
    <row r="110" spans="2:12" s="1" customFormat="1" ht="6.9" customHeight="1">
      <c r="B110" s="44"/>
      <c r="C110" s="45"/>
      <c r="D110" s="45"/>
      <c r="E110" s="45"/>
      <c r="F110" s="45"/>
      <c r="G110" s="45"/>
      <c r="H110" s="45"/>
      <c r="I110" s="45"/>
      <c r="J110" s="45"/>
      <c r="K110" s="45"/>
      <c r="L110" s="31"/>
    </row>
    <row r="111" spans="2:12" s="1" customFormat="1" ht="24.9" customHeight="1">
      <c r="B111" s="31"/>
      <c r="C111" s="20" t="s">
        <v>118</v>
      </c>
      <c r="L111" s="31"/>
    </row>
    <row r="112" spans="2:12" s="1" customFormat="1" ht="6.9" customHeight="1">
      <c r="B112" s="31"/>
      <c r="L112" s="31"/>
    </row>
    <row r="113" spans="2:65" s="1" customFormat="1" ht="12" customHeight="1">
      <c r="B113" s="31"/>
      <c r="C113" s="26" t="s">
        <v>16</v>
      </c>
      <c r="L113" s="31"/>
    </row>
    <row r="114" spans="2:65" s="1" customFormat="1" ht="16.5" customHeight="1">
      <c r="B114" s="31"/>
      <c r="E114" s="217" t="str">
        <f>E7</f>
        <v>HOROVICE-VISNOVA</v>
      </c>
      <c r="F114" s="218"/>
      <c r="G114" s="218"/>
      <c r="H114" s="218"/>
      <c r="L114" s="31"/>
    </row>
    <row r="115" spans="2:65" s="1" customFormat="1" ht="12" customHeight="1">
      <c r="B115" s="31"/>
      <c r="C115" s="26" t="s">
        <v>102</v>
      </c>
      <c r="L115" s="31"/>
    </row>
    <row r="116" spans="2:65" s="1" customFormat="1" ht="16.5" customHeight="1">
      <c r="B116" s="31"/>
      <c r="E116" s="207" t="str">
        <f>E9</f>
        <v>SO-10 - STAVBA</v>
      </c>
      <c r="F116" s="216"/>
      <c r="G116" s="216"/>
      <c r="H116" s="216"/>
      <c r="L116" s="31"/>
    </row>
    <row r="117" spans="2:65" s="1" customFormat="1" ht="6.9" customHeight="1">
      <c r="B117" s="31"/>
      <c r="L117" s="31"/>
    </row>
    <row r="118" spans="2:65" s="1" customFormat="1" ht="12" customHeight="1">
      <c r="B118" s="31"/>
      <c r="C118" s="26" t="s">
        <v>20</v>
      </c>
      <c r="F118" s="24" t="str">
        <f>F12</f>
        <v>Hořovice</v>
      </c>
      <c r="I118" s="26" t="s">
        <v>22</v>
      </c>
      <c r="J118" s="50" t="str">
        <f>IF(J12="","",J12)</f>
        <v>29. 3. 2021</v>
      </c>
      <c r="L118" s="31"/>
    </row>
    <row r="119" spans="2:65" s="1" customFormat="1" ht="6.9" customHeight="1">
      <c r="B119" s="31"/>
      <c r="L119" s="31"/>
    </row>
    <row r="120" spans="2:65" s="1" customFormat="1" ht="15.15" customHeight="1">
      <c r="B120" s="31"/>
      <c r="C120" s="26" t="s">
        <v>24</v>
      </c>
      <c r="F120" s="24" t="str">
        <f>E15</f>
        <v>Město Hořovice</v>
      </c>
      <c r="I120" s="26" t="s">
        <v>32</v>
      </c>
      <c r="J120" s="29" t="str">
        <f>E21</f>
        <v>Ing. Jan Hradil, Ph.D.</v>
      </c>
      <c r="L120" s="31"/>
    </row>
    <row r="121" spans="2:65" s="1" customFormat="1" ht="15.15" customHeight="1">
      <c r="B121" s="31"/>
      <c r="C121" s="26" t="s">
        <v>30</v>
      </c>
      <c r="F121" s="24" t="str">
        <f>IF(E18="","",E18)</f>
        <v>Vyplň údaj</v>
      </c>
      <c r="I121" s="26" t="s">
        <v>36</v>
      </c>
      <c r="J121" s="29" t="str">
        <f>E24</f>
        <v>Jaroslav Klíma</v>
      </c>
      <c r="L121" s="31"/>
    </row>
    <row r="122" spans="2:65" s="1" customFormat="1" ht="10.35" customHeight="1">
      <c r="B122" s="31"/>
      <c r="L122" s="31"/>
    </row>
    <row r="123" spans="2:65" s="10" customFormat="1" ht="29.25" customHeight="1">
      <c r="B123" s="111"/>
      <c r="C123" s="112" t="s">
        <v>119</v>
      </c>
      <c r="D123" s="113" t="s">
        <v>66</v>
      </c>
      <c r="E123" s="113" t="s">
        <v>62</v>
      </c>
      <c r="F123" s="113" t="s">
        <v>63</v>
      </c>
      <c r="G123" s="113" t="s">
        <v>120</v>
      </c>
      <c r="H123" s="113" t="s">
        <v>121</v>
      </c>
      <c r="I123" s="113" t="s">
        <v>122</v>
      </c>
      <c r="J123" s="113" t="s">
        <v>107</v>
      </c>
      <c r="K123" s="114" t="s">
        <v>123</v>
      </c>
      <c r="L123" s="111"/>
      <c r="M123" s="56" t="s">
        <v>1</v>
      </c>
      <c r="N123" s="57" t="s">
        <v>45</v>
      </c>
      <c r="O123" s="57" t="s">
        <v>124</v>
      </c>
      <c r="P123" s="57" t="s">
        <v>125</v>
      </c>
      <c r="Q123" s="57" t="s">
        <v>126</v>
      </c>
      <c r="R123" s="57" t="s">
        <v>127</v>
      </c>
      <c r="S123" s="57" t="s">
        <v>128</v>
      </c>
      <c r="T123" s="58" t="s">
        <v>129</v>
      </c>
    </row>
    <row r="124" spans="2:65" s="1" customFormat="1" ht="22.95" customHeight="1">
      <c r="B124" s="31"/>
      <c r="C124" s="61" t="s">
        <v>130</v>
      </c>
      <c r="J124" s="115">
        <f>BK124</f>
        <v>0</v>
      </c>
      <c r="L124" s="31"/>
      <c r="M124" s="59"/>
      <c r="N124" s="51"/>
      <c r="O124" s="51"/>
      <c r="P124" s="116">
        <f>P125</f>
        <v>0</v>
      </c>
      <c r="Q124" s="51"/>
      <c r="R124" s="116">
        <f>R125</f>
        <v>864.58643510000002</v>
      </c>
      <c r="S124" s="51"/>
      <c r="T124" s="117">
        <f>T125</f>
        <v>502.2059999999999</v>
      </c>
      <c r="AT124" s="16" t="s">
        <v>80</v>
      </c>
      <c r="AU124" s="16" t="s">
        <v>109</v>
      </c>
      <c r="BK124" s="118">
        <f>BK125</f>
        <v>0</v>
      </c>
    </row>
    <row r="125" spans="2:65" s="11" customFormat="1" ht="25.95" customHeight="1">
      <c r="B125" s="119"/>
      <c r="D125" s="120" t="s">
        <v>80</v>
      </c>
      <c r="E125" s="121" t="s">
        <v>131</v>
      </c>
      <c r="F125" s="121" t="s">
        <v>132</v>
      </c>
      <c r="I125" s="122"/>
      <c r="J125" s="123">
        <f>BK125</f>
        <v>0</v>
      </c>
      <c r="L125" s="119"/>
      <c r="M125" s="124"/>
      <c r="P125" s="125">
        <f>P126+P205+P208+P244+P288+P360+P387</f>
        <v>0</v>
      </c>
      <c r="R125" s="125">
        <f>R126+R205+R208+R244+R288+R360+R387</f>
        <v>864.58643510000002</v>
      </c>
      <c r="T125" s="126">
        <f>T126+T205+T208+T244+T288+T360+T387</f>
        <v>502.2059999999999</v>
      </c>
      <c r="AR125" s="120" t="s">
        <v>89</v>
      </c>
      <c r="AT125" s="127" t="s">
        <v>80</v>
      </c>
      <c r="AU125" s="127" t="s">
        <v>81</v>
      </c>
      <c r="AY125" s="120" t="s">
        <v>133</v>
      </c>
      <c r="BK125" s="128">
        <f>BK126+BK205+BK208+BK244+BK288+BK360+BK387</f>
        <v>0</v>
      </c>
    </row>
    <row r="126" spans="2:65" s="11" customFormat="1" ht="22.95" customHeight="1">
      <c r="B126" s="119"/>
      <c r="D126" s="120" t="s">
        <v>80</v>
      </c>
      <c r="E126" s="129" t="s">
        <v>89</v>
      </c>
      <c r="F126" s="129" t="s">
        <v>134</v>
      </c>
      <c r="I126" s="122"/>
      <c r="J126" s="130">
        <f>BK126</f>
        <v>0</v>
      </c>
      <c r="L126" s="119"/>
      <c r="M126" s="124"/>
      <c r="P126" s="125">
        <f>SUM(P127:P204)</f>
        <v>0</v>
      </c>
      <c r="R126" s="125">
        <f>SUM(R127:R204)</f>
        <v>149.70620000000002</v>
      </c>
      <c r="T126" s="126">
        <f>SUM(T127:T204)</f>
        <v>501.14999999999992</v>
      </c>
      <c r="AR126" s="120" t="s">
        <v>89</v>
      </c>
      <c r="AT126" s="127" t="s">
        <v>80</v>
      </c>
      <c r="AU126" s="127" t="s">
        <v>89</v>
      </c>
      <c r="AY126" s="120" t="s">
        <v>133</v>
      </c>
      <c r="BK126" s="128">
        <f>SUM(BK127:BK204)</f>
        <v>0</v>
      </c>
    </row>
    <row r="127" spans="2:65" s="1" customFormat="1" ht="16.5" customHeight="1">
      <c r="B127" s="31"/>
      <c r="C127" s="131" t="s">
        <v>89</v>
      </c>
      <c r="D127" s="131" t="s">
        <v>135</v>
      </c>
      <c r="E127" s="132" t="s">
        <v>136</v>
      </c>
      <c r="F127" s="133" t="s">
        <v>137</v>
      </c>
      <c r="G127" s="134" t="s">
        <v>138</v>
      </c>
      <c r="H127" s="135">
        <v>260</v>
      </c>
      <c r="I127" s="136"/>
      <c r="J127" s="137">
        <f>ROUND(I127*H127,2)</f>
        <v>0</v>
      </c>
      <c r="K127" s="133" t="s">
        <v>139</v>
      </c>
      <c r="L127" s="31"/>
      <c r="M127" s="138" t="s">
        <v>1</v>
      </c>
      <c r="N127" s="139" t="s">
        <v>46</v>
      </c>
      <c r="P127" s="140">
        <f>O127*H127</f>
        <v>0</v>
      </c>
      <c r="Q127" s="140">
        <v>0</v>
      </c>
      <c r="R127" s="140">
        <f>Q127*H127</f>
        <v>0</v>
      </c>
      <c r="S127" s="140">
        <v>0.28999999999999998</v>
      </c>
      <c r="T127" s="141">
        <f>S127*H127</f>
        <v>75.399999999999991</v>
      </c>
      <c r="AR127" s="142" t="s">
        <v>140</v>
      </c>
      <c r="AT127" s="142" t="s">
        <v>135</v>
      </c>
      <c r="AU127" s="142" t="s">
        <v>91</v>
      </c>
      <c r="AY127" s="16" t="s">
        <v>133</v>
      </c>
      <c r="BE127" s="143">
        <f>IF(N127="základní",J127,0)</f>
        <v>0</v>
      </c>
      <c r="BF127" s="143">
        <f>IF(N127="snížená",J127,0)</f>
        <v>0</v>
      </c>
      <c r="BG127" s="143">
        <f>IF(N127="zákl. přenesená",J127,0)</f>
        <v>0</v>
      </c>
      <c r="BH127" s="143">
        <f>IF(N127="sníž. přenesená",J127,0)</f>
        <v>0</v>
      </c>
      <c r="BI127" s="143">
        <f>IF(N127="nulová",J127,0)</f>
        <v>0</v>
      </c>
      <c r="BJ127" s="16" t="s">
        <v>89</v>
      </c>
      <c r="BK127" s="143">
        <f>ROUND(I127*H127,2)</f>
        <v>0</v>
      </c>
      <c r="BL127" s="16" t="s">
        <v>140</v>
      </c>
      <c r="BM127" s="142" t="s">
        <v>141</v>
      </c>
    </row>
    <row r="128" spans="2:65" s="12" customFormat="1">
      <c r="B128" s="144"/>
      <c r="D128" s="145" t="s">
        <v>142</v>
      </c>
      <c r="E128" s="146" t="s">
        <v>1</v>
      </c>
      <c r="F128" s="147" t="s">
        <v>143</v>
      </c>
      <c r="H128" s="148">
        <v>260</v>
      </c>
      <c r="I128" s="149"/>
      <c r="L128" s="144"/>
      <c r="M128" s="150"/>
      <c r="T128" s="151"/>
      <c r="AT128" s="146" t="s">
        <v>142</v>
      </c>
      <c r="AU128" s="146" t="s">
        <v>91</v>
      </c>
      <c r="AV128" s="12" t="s">
        <v>91</v>
      </c>
      <c r="AW128" s="12" t="s">
        <v>35</v>
      </c>
      <c r="AX128" s="12" t="s">
        <v>89</v>
      </c>
      <c r="AY128" s="146" t="s">
        <v>133</v>
      </c>
    </row>
    <row r="129" spans="2:65" s="1" customFormat="1" ht="16.5" customHeight="1">
      <c r="B129" s="31"/>
      <c r="C129" s="131" t="s">
        <v>91</v>
      </c>
      <c r="D129" s="131" t="s">
        <v>135</v>
      </c>
      <c r="E129" s="132" t="s">
        <v>144</v>
      </c>
      <c r="F129" s="133" t="s">
        <v>145</v>
      </c>
      <c r="G129" s="134" t="s">
        <v>138</v>
      </c>
      <c r="H129" s="135">
        <v>630</v>
      </c>
      <c r="I129" s="136"/>
      <c r="J129" s="137">
        <f>ROUND(I129*H129,2)</f>
        <v>0</v>
      </c>
      <c r="K129" s="133" t="s">
        <v>139</v>
      </c>
      <c r="L129" s="31"/>
      <c r="M129" s="138" t="s">
        <v>1</v>
      </c>
      <c r="N129" s="139" t="s">
        <v>46</v>
      </c>
      <c r="P129" s="140">
        <f>O129*H129</f>
        <v>0</v>
      </c>
      <c r="Q129" s="140">
        <v>0</v>
      </c>
      <c r="R129" s="140">
        <f>Q129*H129</f>
        <v>0</v>
      </c>
      <c r="S129" s="140">
        <v>0.32500000000000001</v>
      </c>
      <c r="T129" s="141">
        <f>S129*H129</f>
        <v>204.75</v>
      </c>
      <c r="AR129" s="142" t="s">
        <v>140</v>
      </c>
      <c r="AT129" s="142" t="s">
        <v>135</v>
      </c>
      <c r="AU129" s="142" t="s">
        <v>91</v>
      </c>
      <c r="AY129" s="16" t="s">
        <v>133</v>
      </c>
      <c r="BE129" s="143">
        <f>IF(N129="základní",J129,0)</f>
        <v>0</v>
      </c>
      <c r="BF129" s="143">
        <f>IF(N129="snížená",J129,0)</f>
        <v>0</v>
      </c>
      <c r="BG129" s="143">
        <f>IF(N129="zákl. přenesená",J129,0)</f>
        <v>0</v>
      </c>
      <c r="BH129" s="143">
        <f>IF(N129="sníž. přenesená",J129,0)</f>
        <v>0</v>
      </c>
      <c r="BI129" s="143">
        <f>IF(N129="nulová",J129,0)</f>
        <v>0</v>
      </c>
      <c r="BJ129" s="16" t="s">
        <v>89</v>
      </c>
      <c r="BK129" s="143">
        <f>ROUND(I129*H129,2)</f>
        <v>0</v>
      </c>
      <c r="BL129" s="16" t="s">
        <v>140</v>
      </c>
      <c r="BM129" s="142" t="s">
        <v>146</v>
      </c>
    </row>
    <row r="130" spans="2:65" s="12" customFormat="1">
      <c r="B130" s="144"/>
      <c r="D130" s="145" t="s">
        <v>142</v>
      </c>
      <c r="E130" s="146" t="s">
        <v>1</v>
      </c>
      <c r="F130" s="147" t="s">
        <v>147</v>
      </c>
      <c r="H130" s="148">
        <v>630</v>
      </c>
      <c r="I130" s="149"/>
      <c r="L130" s="144"/>
      <c r="M130" s="150"/>
      <c r="T130" s="151"/>
      <c r="AT130" s="146" t="s">
        <v>142</v>
      </c>
      <c r="AU130" s="146" t="s">
        <v>91</v>
      </c>
      <c r="AV130" s="12" t="s">
        <v>91</v>
      </c>
      <c r="AW130" s="12" t="s">
        <v>35</v>
      </c>
      <c r="AX130" s="12" t="s">
        <v>89</v>
      </c>
      <c r="AY130" s="146" t="s">
        <v>133</v>
      </c>
    </row>
    <row r="131" spans="2:65" s="1" customFormat="1" ht="16.5" customHeight="1">
      <c r="B131" s="31"/>
      <c r="C131" s="131" t="s">
        <v>148</v>
      </c>
      <c r="D131" s="131" t="s">
        <v>135</v>
      </c>
      <c r="E131" s="132" t="s">
        <v>149</v>
      </c>
      <c r="F131" s="133" t="s">
        <v>150</v>
      </c>
      <c r="G131" s="134" t="s">
        <v>138</v>
      </c>
      <c r="H131" s="135">
        <v>730</v>
      </c>
      <c r="I131" s="136"/>
      <c r="J131" s="137">
        <f>ROUND(I131*H131,2)</f>
        <v>0</v>
      </c>
      <c r="K131" s="133" t="s">
        <v>139</v>
      </c>
      <c r="L131" s="31"/>
      <c r="M131" s="138" t="s">
        <v>1</v>
      </c>
      <c r="N131" s="139" t="s">
        <v>46</v>
      </c>
      <c r="P131" s="140">
        <f>O131*H131</f>
        <v>0</v>
      </c>
      <c r="Q131" s="140">
        <v>8.0000000000000007E-5</v>
      </c>
      <c r="R131" s="140">
        <f>Q131*H131</f>
        <v>5.8400000000000007E-2</v>
      </c>
      <c r="S131" s="140">
        <v>0.23</v>
      </c>
      <c r="T131" s="141">
        <f>S131*H131</f>
        <v>167.9</v>
      </c>
      <c r="AR131" s="142" t="s">
        <v>140</v>
      </c>
      <c r="AT131" s="142" t="s">
        <v>135</v>
      </c>
      <c r="AU131" s="142" t="s">
        <v>91</v>
      </c>
      <c r="AY131" s="16" t="s">
        <v>133</v>
      </c>
      <c r="BE131" s="143">
        <f>IF(N131="základní",J131,0)</f>
        <v>0</v>
      </c>
      <c r="BF131" s="143">
        <f>IF(N131="snížená",J131,0)</f>
        <v>0</v>
      </c>
      <c r="BG131" s="143">
        <f>IF(N131="zákl. přenesená",J131,0)</f>
        <v>0</v>
      </c>
      <c r="BH131" s="143">
        <f>IF(N131="sníž. přenesená",J131,0)</f>
        <v>0</v>
      </c>
      <c r="BI131" s="143">
        <f>IF(N131="nulová",J131,0)</f>
        <v>0</v>
      </c>
      <c r="BJ131" s="16" t="s">
        <v>89</v>
      </c>
      <c r="BK131" s="143">
        <f>ROUND(I131*H131,2)</f>
        <v>0</v>
      </c>
      <c r="BL131" s="16" t="s">
        <v>140</v>
      </c>
      <c r="BM131" s="142" t="s">
        <v>151</v>
      </c>
    </row>
    <row r="132" spans="2:65" s="12" customFormat="1" ht="20.399999999999999">
      <c r="B132" s="144"/>
      <c r="D132" s="145" t="s">
        <v>142</v>
      </c>
      <c r="E132" s="146" t="s">
        <v>1</v>
      </c>
      <c r="F132" s="147" t="s">
        <v>152</v>
      </c>
      <c r="H132" s="148">
        <v>630</v>
      </c>
      <c r="I132" s="149"/>
      <c r="L132" s="144"/>
      <c r="M132" s="150"/>
      <c r="T132" s="151"/>
      <c r="AT132" s="146" t="s">
        <v>142</v>
      </c>
      <c r="AU132" s="146" t="s">
        <v>91</v>
      </c>
      <c r="AV132" s="12" t="s">
        <v>91</v>
      </c>
      <c r="AW132" s="12" t="s">
        <v>35</v>
      </c>
      <c r="AX132" s="12" t="s">
        <v>81</v>
      </c>
      <c r="AY132" s="146" t="s">
        <v>133</v>
      </c>
    </row>
    <row r="133" spans="2:65" s="12" customFormat="1">
      <c r="B133" s="144"/>
      <c r="D133" s="145" t="s">
        <v>142</v>
      </c>
      <c r="E133" s="146" t="s">
        <v>1</v>
      </c>
      <c r="F133" s="147" t="s">
        <v>153</v>
      </c>
      <c r="H133" s="148">
        <v>100</v>
      </c>
      <c r="I133" s="149"/>
      <c r="L133" s="144"/>
      <c r="M133" s="150"/>
      <c r="T133" s="151"/>
      <c r="AT133" s="146" t="s">
        <v>142</v>
      </c>
      <c r="AU133" s="146" t="s">
        <v>91</v>
      </c>
      <c r="AV133" s="12" t="s">
        <v>91</v>
      </c>
      <c r="AW133" s="12" t="s">
        <v>35</v>
      </c>
      <c r="AX133" s="12" t="s">
        <v>81</v>
      </c>
      <c r="AY133" s="146" t="s">
        <v>133</v>
      </c>
    </row>
    <row r="134" spans="2:65" s="13" customFormat="1">
      <c r="B134" s="152"/>
      <c r="D134" s="145" t="s">
        <v>142</v>
      </c>
      <c r="E134" s="153" t="s">
        <v>1</v>
      </c>
      <c r="F134" s="154" t="s">
        <v>154</v>
      </c>
      <c r="H134" s="155">
        <v>730</v>
      </c>
      <c r="I134" s="156"/>
      <c r="L134" s="152"/>
      <c r="M134" s="157"/>
      <c r="T134" s="158"/>
      <c r="AT134" s="153" t="s">
        <v>142</v>
      </c>
      <c r="AU134" s="153" t="s">
        <v>91</v>
      </c>
      <c r="AV134" s="13" t="s">
        <v>140</v>
      </c>
      <c r="AW134" s="13" t="s">
        <v>35</v>
      </c>
      <c r="AX134" s="13" t="s">
        <v>89</v>
      </c>
      <c r="AY134" s="153" t="s">
        <v>133</v>
      </c>
    </row>
    <row r="135" spans="2:65" s="1" customFormat="1" ht="16.5" customHeight="1">
      <c r="B135" s="31"/>
      <c r="C135" s="131" t="s">
        <v>140</v>
      </c>
      <c r="D135" s="131" t="s">
        <v>135</v>
      </c>
      <c r="E135" s="132" t="s">
        <v>155</v>
      </c>
      <c r="F135" s="133" t="s">
        <v>156</v>
      </c>
      <c r="G135" s="134" t="s">
        <v>138</v>
      </c>
      <c r="H135" s="135">
        <v>20</v>
      </c>
      <c r="I135" s="136"/>
      <c r="J135" s="137">
        <f>ROUND(I135*H135,2)</f>
        <v>0</v>
      </c>
      <c r="K135" s="133" t="s">
        <v>139</v>
      </c>
      <c r="L135" s="31"/>
      <c r="M135" s="138" t="s">
        <v>1</v>
      </c>
      <c r="N135" s="139" t="s">
        <v>46</v>
      </c>
      <c r="P135" s="140">
        <f>O135*H135</f>
        <v>0</v>
      </c>
      <c r="Q135" s="140">
        <v>5.0000000000000002E-5</v>
      </c>
      <c r="R135" s="140">
        <f>Q135*H135</f>
        <v>1E-3</v>
      </c>
      <c r="S135" s="140">
        <v>0.115</v>
      </c>
      <c r="T135" s="141">
        <f>S135*H135</f>
        <v>2.3000000000000003</v>
      </c>
      <c r="AR135" s="142" t="s">
        <v>140</v>
      </c>
      <c r="AT135" s="142" t="s">
        <v>135</v>
      </c>
      <c r="AU135" s="142" t="s">
        <v>91</v>
      </c>
      <c r="AY135" s="16" t="s">
        <v>133</v>
      </c>
      <c r="BE135" s="143">
        <f>IF(N135="základní",J135,0)</f>
        <v>0</v>
      </c>
      <c r="BF135" s="143">
        <f>IF(N135="snížená",J135,0)</f>
        <v>0</v>
      </c>
      <c r="BG135" s="143">
        <f>IF(N135="zákl. přenesená",J135,0)</f>
        <v>0</v>
      </c>
      <c r="BH135" s="143">
        <f>IF(N135="sníž. přenesená",J135,0)</f>
        <v>0</v>
      </c>
      <c r="BI135" s="143">
        <f>IF(N135="nulová",J135,0)</f>
        <v>0</v>
      </c>
      <c r="BJ135" s="16" t="s">
        <v>89</v>
      </c>
      <c r="BK135" s="143">
        <f>ROUND(I135*H135,2)</f>
        <v>0</v>
      </c>
      <c r="BL135" s="16" t="s">
        <v>140</v>
      </c>
      <c r="BM135" s="142" t="s">
        <v>157</v>
      </c>
    </row>
    <row r="136" spans="2:65" s="14" customFormat="1">
      <c r="B136" s="159"/>
      <c r="D136" s="145" t="s">
        <v>142</v>
      </c>
      <c r="E136" s="160" t="s">
        <v>1</v>
      </c>
      <c r="F136" s="161" t="s">
        <v>158</v>
      </c>
      <c r="H136" s="160" t="s">
        <v>1</v>
      </c>
      <c r="I136" s="162"/>
      <c r="L136" s="159"/>
      <c r="M136" s="163"/>
      <c r="T136" s="164"/>
      <c r="AT136" s="160" t="s">
        <v>142</v>
      </c>
      <c r="AU136" s="160" t="s">
        <v>91</v>
      </c>
      <c r="AV136" s="14" t="s">
        <v>89</v>
      </c>
      <c r="AW136" s="14" t="s">
        <v>35</v>
      </c>
      <c r="AX136" s="14" t="s">
        <v>81</v>
      </c>
      <c r="AY136" s="160" t="s">
        <v>133</v>
      </c>
    </row>
    <row r="137" spans="2:65" s="12" customFormat="1">
      <c r="B137" s="144"/>
      <c r="D137" s="145" t="s">
        <v>142</v>
      </c>
      <c r="E137" s="146" t="s">
        <v>1</v>
      </c>
      <c r="F137" s="147" t="s">
        <v>159</v>
      </c>
      <c r="H137" s="148">
        <v>20</v>
      </c>
      <c r="I137" s="149"/>
      <c r="L137" s="144"/>
      <c r="M137" s="150"/>
      <c r="T137" s="151"/>
      <c r="AT137" s="146" t="s">
        <v>142</v>
      </c>
      <c r="AU137" s="146" t="s">
        <v>91</v>
      </c>
      <c r="AV137" s="12" t="s">
        <v>91</v>
      </c>
      <c r="AW137" s="12" t="s">
        <v>35</v>
      </c>
      <c r="AX137" s="12" t="s">
        <v>89</v>
      </c>
      <c r="AY137" s="146" t="s">
        <v>133</v>
      </c>
    </row>
    <row r="138" spans="2:65" s="1" customFormat="1" ht="16.5" customHeight="1">
      <c r="B138" s="31"/>
      <c r="C138" s="131" t="s">
        <v>160</v>
      </c>
      <c r="D138" s="131" t="s">
        <v>135</v>
      </c>
      <c r="E138" s="132" t="s">
        <v>161</v>
      </c>
      <c r="F138" s="133" t="s">
        <v>162</v>
      </c>
      <c r="G138" s="134" t="s">
        <v>163</v>
      </c>
      <c r="H138" s="135">
        <v>160</v>
      </c>
      <c r="I138" s="136"/>
      <c r="J138" s="137">
        <f>ROUND(I138*H138,2)</f>
        <v>0</v>
      </c>
      <c r="K138" s="133" t="s">
        <v>139</v>
      </c>
      <c r="L138" s="31"/>
      <c r="M138" s="138" t="s">
        <v>1</v>
      </c>
      <c r="N138" s="139" t="s">
        <v>46</v>
      </c>
      <c r="P138" s="140">
        <f>O138*H138</f>
        <v>0</v>
      </c>
      <c r="Q138" s="140">
        <v>0</v>
      </c>
      <c r="R138" s="140">
        <f>Q138*H138</f>
        <v>0</v>
      </c>
      <c r="S138" s="140">
        <v>0.28999999999999998</v>
      </c>
      <c r="T138" s="141">
        <f>S138*H138</f>
        <v>46.4</v>
      </c>
      <c r="AR138" s="142" t="s">
        <v>140</v>
      </c>
      <c r="AT138" s="142" t="s">
        <v>135</v>
      </c>
      <c r="AU138" s="142" t="s">
        <v>91</v>
      </c>
      <c r="AY138" s="16" t="s">
        <v>133</v>
      </c>
      <c r="BE138" s="143">
        <f>IF(N138="základní",J138,0)</f>
        <v>0</v>
      </c>
      <c r="BF138" s="143">
        <f>IF(N138="snížená",J138,0)</f>
        <v>0</v>
      </c>
      <c r="BG138" s="143">
        <f>IF(N138="zákl. přenesená",J138,0)</f>
        <v>0</v>
      </c>
      <c r="BH138" s="143">
        <f>IF(N138="sníž. přenesená",J138,0)</f>
        <v>0</v>
      </c>
      <c r="BI138" s="143">
        <f>IF(N138="nulová",J138,0)</f>
        <v>0</v>
      </c>
      <c r="BJ138" s="16" t="s">
        <v>89</v>
      </c>
      <c r="BK138" s="143">
        <f>ROUND(I138*H138,2)</f>
        <v>0</v>
      </c>
      <c r="BL138" s="16" t="s">
        <v>140</v>
      </c>
      <c r="BM138" s="142" t="s">
        <v>164</v>
      </c>
    </row>
    <row r="139" spans="2:65" s="12" customFormat="1">
      <c r="B139" s="144"/>
      <c r="D139" s="145" t="s">
        <v>142</v>
      </c>
      <c r="E139" s="146" t="s">
        <v>1</v>
      </c>
      <c r="F139" s="147" t="s">
        <v>165</v>
      </c>
      <c r="H139" s="148">
        <v>160</v>
      </c>
      <c r="I139" s="149"/>
      <c r="L139" s="144"/>
      <c r="M139" s="150"/>
      <c r="T139" s="151"/>
      <c r="AT139" s="146" t="s">
        <v>142</v>
      </c>
      <c r="AU139" s="146" t="s">
        <v>91</v>
      </c>
      <c r="AV139" s="12" t="s">
        <v>91</v>
      </c>
      <c r="AW139" s="12" t="s">
        <v>35</v>
      </c>
      <c r="AX139" s="12" t="s">
        <v>89</v>
      </c>
      <c r="AY139" s="146" t="s">
        <v>133</v>
      </c>
    </row>
    <row r="140" spans="2:65" s="1" customFormat="1" ht="16.5" customHeight="1">
      <c r="B140" s="31"/>
      <c r="C140" s="131" t="s">
        <v>166</v>
      </c>
      <c r="D140" s="131" t="s">
        <v>135</v>
      </c>
      <c r="E140" s="132" t="s">
        <v>167</v>
      </c>
      <c r="F140" s="133" t="s">
        <v>168</v>
      </c>
      <c r="G140" s="134" t="s">
        <v>163</v>
      </c>
      <c r="H140" s="135">
        <v>110</v>
      </c>
      <c r="I140" s="136"/>
      <c r="J140" s="137">
        <f>ROUND(I140*H140,2)</f>
        <v>0</v>
      </c>
      <c r="K140" s="133" t="s">
        <v>139</v>
      </c>
      <c r="L140" s="31"/>
      <c r="M140" s="138" t="s">
        <v>1</v>
      </c>
      <c r="N140" s="139" t="s">
        <v>46</v>
      </c>
      <c r="P140" s="140">
        <f>O140*H140</f>
        <v>0</v>
      </c>
      <c r="Q140" s="140">
        <v>0</v>
      </c>
      <c r="R140" s="140">
        <f>Q140*H140</f>
        <v>0</v>
      </c>
      <c r="S140" s="140">
        <v>0.04</v>
      </c>
      <c r="T140" s="141">
        <f>S140*H140</f>
        <v>4.4000000000000004</v>
      </c>
      <c r="AR140" s="142" t="s">
        <v>140</v>
      </c>
      <c r="AT140" s="142" t="s">
        <v>135</v>
      </c>
      <c r="AU140" s="142" t="s">
        <v>91</v>
      </c>
      <c r="AY140" s="16" t="s">
        <v>133</v>
      </c>
      <c r="BE140" s="143">
        <f>IF(N140="základní",J140,0)</f>
        <v>0</v>
      </c>
      <c r="BF140" s="143">
        <f>IF(N140="snížená",J140,0)</f>
        <v>0</v>
      </c>
      <c r="BG140" s="143">
        <f>IF(N140="zákl. přenesená",J140,0)</f>
        <v>0</v>
      </c>
      <c r="BH140" s="143">
        <f>IF(N140="sníž. přenesená",J140,0)</f>
        <v>0</v>
      </c>
      <c r="BI140" s="143">
        <f>IF(N140="nulová",J140,0)</f>
        <v>0</v>
      </c>
      <c r="BJ140" s="16" t="s">
        <v>89</v>
      </c>
      <c r="BK140" s="143">
        <f>ROUND(I140*H140,2)</f>
        <v>0</v>
      </c>
      <c r="BL140" s="16" t="s">
        <v>140</v>
      </c>
      <c r="BM140" s="142" t="s">
        <v>169</v>
      </c>
    </row>
    <row r="141" spans="2:65" s="12" customFormat="1">
      <c r="B141" s="144"/>
      <c r="D141" s="145" t="s">
        <v>142</v>
      </c>
      <c r="E141" s="146" t="s">
        <v>1</v>
      </c>
      <c r="F141" s="147" t="s">
        <v>170</v>
      </c>
      <c r="H141" s="148">
        <v>110</v>
      </c>
      <c r="I141" s="149"/>
      <c r="L141" s="144"/>
      <c r="M141" s="150"/>
      <c r="T141" s="151"/>
      <c r="AT141" s="146" t="s">
        <v>142</v>
      </c>
      <c r="AU141" s="146" t="s">
        <v>91</v>
      </c>
      <c r="AV141" s="12" t="s">
        <v>91</v>
      </c>
      <c r="AW141" s="12" t="s">
        <v>35</v>
      </c>
      <c r="AX141" s="12" t="s">
        <v>89</v>
      </c>
      <c r="AY141" s="146" t="s">
        <v>133</v>
      </c>
    </row>
    <row r="142" spans="2:65" s="1" customFormat="1" ht="16.5" customHeight="1">
      <c r="B142" s="31"/>
      <c r="C142" s="131" t="s">
        <v>171</v>
      </c>
      <c r="D142" s="131" t="s">
        <v>135</v>
      </c>
      <c r="E142" s="132" t="s">
        <v>172</v>
      </c>
      <c r="F142" s="133" t="s">
        <v>173</v>
      </c>
      <c r="G142" s="134" t="s">
        <v>174</v>
      </c>
      <c r="H142" s="135">
        <v>50</v>
      </c>
      <c r="I142" s="136"/>
      <c r="J142" s="137">
        <f>ROUND(I142*H142,2)</f>
        <v>0</v>
      </c>
      <c r="K142" s="133" t="s">
        <v>139</v>
      </c>
      <c r="L142" s="31"/>
      <c r="M142" s="138" t="s">
        <v>1</v>
      </c>
      <c r="N142" s="139" t="s">
        <v>46</v>
      </c>
      <c r="P142" s="140">
        <f>O142*H142</f>
        <v>0</v>
      </c>
      <c r="Q142" s="140">
        <v>2.6599999999999999E-2</v>
      </c>
      <c r="R142" s="140">
        <f>Q142*H142</f>
        <v>1.3299999999999998</v>
      </c>
      <c r="S142" s="140">
        <v>0</v>
      </c>
      <c r="T142" s="141">
        <f>S142*H142</f>
        <v>0</v>
      </c>
      <c r="AR142" s="142" t="s">
        <v>140</v>
      </c>
      <c r="AT142" s="142" t="s">
        <v>135</v>
      </c>
      <c r="AU142" s="142" t="s">
        <v>91</v>
      </c>
      <c r="AY142" s="16" t="s">
        <v>133</v>
      </c>
      <c r="BE142" s="143">
        <f>IF(N142="základní",J142,0)</f>
        <v>0</v>
      </c>
      <c r="BF142" s="143">
        <f>IF(N142="snížená",J142,0)</f>
        <v>0</v>
      </c>
      <c r="BG142" s="143">
        <f>IF(N142="zákl. přenesená",J142,0)</f>
        <v>0</v>
      </c>
      <c r="BH142" s="143">
        <f>IF(N142="sníž. přenesená",J142,0)</f>
        <v>0</v>
      </c>
      <c r="BI142" s="143">
        <f>IF(N142="nulová",J142,0)</f>
        <v>0</v>
      </c>
      <c r="BJ142" s="16" t="s">
        <v>89</v>
      </c>
      <c r="BK142" s="143">
        <f>ROUND(I142*H142,2)</f>
        <v>0</v>
      </c>
      <c r="BL142" s="16" t="s">
        <v>140</v>
      </c>
      <c r="BM142" s="142" t="s">
        <v>175</v>
      </c>
    </row>
    <row r="143" spans="2:65" s="12" customFormat="1">
      <c r="B143" s="144"/>
      <c r="D143" s="145" t="s">
        <v>142</v>
      </c>
      <c r="E143" s="146" t="s">
        <v>1</v>
      </c>
      <c r="F143" s="147" t="s">
        <v>176</v>
      </c>
      <c r="H143" s="148">
        <v>50</v>
      </c>
      <c r="I143" s="149"/>
      <c r="L143" s="144"/>
      <c r="M143" s="150"/>
      <c r="T143" s="151"/>
      <c r="AT143" s="146" t="s">
        <v>142</v>
      </c>
      <c r="AU143" s="146" t="s">
        <v>91</v>
      </c>
      <c r="AV143" s="12" t="s">
        <v>91</v>
      </c>
      <c r="AW143" s="12" t="s">
        <v>35</v>
      </c>
      <c r="AX143" s="12" t="s">
        <v>89</v>
      </c>
      <c r="AY143" s="146" t="s">
        <v>133</v>
      </c>
    </row>
    <row r="144" spans="2:65" s="1" customFormat="1" ht="21.75" customHeight="1">
      <c r="B144" s="31"/>
      <c r="C144" s="131" t="s">
        <v>177</v>
      </c>
      <c r="D144" s="131" t="s">
        <v>135</v>
      </c>
      <c r="E144" s="132" t="s">
        <v>178</v>
      </c>
      <c r="F144" s="133" t="s">
        <v>179</v>
      </c>
      <c r="G144" s="134" t="s">
        <v>174</v>
      </c>
      <c r="H144" s="135">
        <v>50</v>
      </c>
      <c r="I144" s="136"/>
      <c r="J144" s="137">
        <f>ROUND(I144*H144,2)</f>
        <v>0</v>
      </c>
      <c r="K144" s="133" t="s">
        <v>139</v>
      </c>
      <c r="L144" s="31"/>
      <c r="M144" s="138" t="s">
        <v>1</v>
      </c>
      <c r="N144" s="139" t="s">
        <v>46</v>
      </c>
      <c r="P144" s="140">
        <f>O144*H144</f>
        <v>0</v>
      </c>
      <c r="Q144" s="140">
        <v>0</v>
      </c>
      <c r="R144" s="140">
        <f>Q144*H144</f>
        <v>0</v>
      </c>
      <c r="S144" s="140">
        <v>0</v>
      </c>
      <c r="T144" s="141">
        <f>S144*H144</f>
        <v>0</v>
      </c>
      <c r="AR144" s="142" t="s">
        <v>140</v>
      </c>
      <c r="AT144" s="142" t="s">
        <v>135</v>
      </c>
      <c r="AU144" s="142" t="s">
        <v>91</v>
      </c>
      <c r="AY144" s="16" t="s">
        <v>133</v>
      </c>
      <c r="BE144" s="143">
        <f>IF(N144="základní",J144,0)</f>
        <v>0</v>
      </c>
      <c r="BF144" s="143">
        <f>IF(N144="snížená",J144,0)</f>
        <v>0</v>
      </c>
      <c r="BG144" s="143">
        <f>IF(N144="zákl. přenesená",J144,0)</f>
        <v>0</v>
      </c>
      <c r="BH144" s="143">
        <f>IF(N144="sníž. přenesená",J144,0)</f>
        <v>0</v>
      </c>
      <c r="BI144" s="143">
        <f>IF(N144="nulová",J144,0)</f>
        <v>0</v>
      </c>
      <c r="BJ144" s="16" t="s">
        <v>89</v>
      </c>
      <c r="BK144" s="143">
        <f>ROUND(I144*H144,2)</f>
        <v>0</v>
      </c>
      <c r="BL144" s="16" t="s">
        <v>140</v>
      </c>
      <c r="BM144" s="142" t="s">
        <v>180</v>
      </c>
    </row>
    <row r="145" spans="2:65" s="14" customFormat="1">
      <c r="B145" s="159"/>
      <c r="D145" s="145" t="s">
        <v>142</v>
      </c>
      <c r="E145" s="160" t="s">
        <v>1</v>
      </c>
      <c r="F145" s="161" t="s">
        <v>181</v>
      </c>
      <c r="H145" s="160" t="s">
        <v>1</v>
      </c>
      <c r="I145" s="162"/>
      <c r="L145" s="159"/>
      <c r="M145" s="163"/>
      <c r="T145" s="164"/>
      <c r="AT145" s="160" t="s">
        <v>142</v>
      </c>
      <c r="AU145" s="160" t="s">
        <v>91</v>
      </c>
      <c r="AV145" s="14" t="s">
        <v>89</v>
      </c>
      <c r="AW145" s="14" t="s">
        <v>35</v>
      </c>
      <c r="AX145" s="14" t="s">
        <v>81</v>
      </c>
      <c r="AY145" s="160" t="s">
        <v>133</v>
      </c>
    </row>
    <row r="146" spans="2:65" s="12" customFormat="1">
      <c r="B146" s="144"/>
      <c r="D146" s="145" t="s">
        <v>142</v>
      </c>
      <c r="E146" s="146" t="s">
        <v>1</v>
      </c>
      <c r="F146" s="147" t="s">
        <v>182</v>
      </c>
      <c r="H146" s="148">
        <v>50</v>
      </c>
      <c r="I146" s="149"/>
      <c r="L146" s="144"/>
      <c r="M146" s="150"/>
      <c r="T146" s="151"/>
      <c r="AT146" s="146" t="s">
        <v>142</v>
      </c>
      <c r="AU146" s="146" t="s">
        <v>91</v>
      </c>
      <c r="AV146" s="12" t="s">
        <v>91</v>
      </c>
      <c r="AW146" s="12" t="s">
        <v>35</v>
      </c>
      <c r="AX146" s="12" t="s">
        <v>89</v>
      </c>
      <c r="AY146" s="146" t="s">
        <v>133</v>
      </c>
    </row>
    <row r="147" spans="2:65" s="1" customFormat="1" ht="21.75" customHeight="1">
      <c r="B147" s="31"/>
      <c r="C147" s="131" t="s">
        <v>183</v>
      </c>
      <c r="D147" s="131" t="s">
        <v>135</v>
      </c>
      <c r="E147" s="132" t="s">
        <v>184</v>
      </c>
      <c r="F147" s="133" t="s">
        <v>185</v>
      </c>
      <c r="G147" s="134" t="s">
        <v>174</v>
      </c>
      <c r="H147" s="135">
        <v>40</v>
      </c>
      <c r="I147" s="136"/>
      <c r="J147" s="137">
        <f>ROUND(I147*H147,2)</f>
        <v>0</v>
      </c>
      <c r="K147" s="133" t="s">
        <v>139</v>
      </c>
      <c r="L147" s="31"/>
      <c r="M147" s="138" t="s">
        <v>1</v>
      </c>
      <c r="N147" s="139" t="s">
        <v>46</v>
      </c>
      <c r="P147" s="140">
        <f>O147*H147</f>
        <v>0</v>
      </c>
      <c r="Q147" s="140">
        <v>0</v>
      </c>
      <c r="R147" s="140">
        <f>Q147*H147</f>
        <v>0</v>
      </c>
      <c r="S147" s="140">
        <v>0</v>
      </c>
      <c r="T147" s="141">
        <f>S147*H147</f>
        <v>0</v>
      </c>
      <c r="AR147" s="142" t="s">
        <v>140</v>
      </c>
      <c r="AT147" s="142" t="s">
        <v>135</v>
      </c>
      <c r="AU147" s="142" t="s">
        <v>91</v>
      </c>
      <c r="AY147" s="16" t="s">
        <v>133</v>
      </c>
      <c r="BE147" s="143">
        <f>IF(N147="základní",J147,0)</f>
        <v>0</v>
      </c>
      <c r="BF147" s="143">
        <f>IF(N147="snížená",J147,0)</f>
        <v>0</v>
      </c>
      <c r="BG147" s="143">
        <f>IF(N147="zákl. přenesená",J147,0)</f>
        <v>0</v>
      </c>
      <c r="BH147" s="143">
        <f>IF(N147="sníž. přenesená",J147,0)</f>
        <v>0</v>
      </c>
      <c r="BI147" s="143">
        <f>IF(N147="nulová",J147,0)</f>
        <v>0</v>
      </c>
      <c r="BJ147" s="16" t="s">
        <v>89</v>
      </c>
      <c r="BK147" s="143">
        <f>ROUND(I147*H147,2)</f>
        <v>0</v>
      </c>
      <c r="BL147" s="16" t="s">
        <v>140</v>
      </c>
      <c r="BM147" s="142" t="s">
        <v>186</v>
      </c>
    </row>
    <row r="148" spans="2:65" s="12" customFormat="1">
      <c r="B148" s="144"/>
      <c r="D148" s="145" t="s">
        <v>142</v>
      </c>
      <c r="E148" s="146" t="s">
        <v>1</v>
      </c>
      <c r="F148" s="147" t="s">
        <v>187</v>
      </c>
      <c r="H148" s="148">
        <v>40</v>
      </c>
      <c r="I148" s="149"/>
      <c r="L148" s="144"/>
      <c r="M148" s="150"/>
      <c r="T148" s="151"/>
      <c r="AT148" s="146" t="s">
        <v>142</v>
      </c>
      <c r="AU148" s="146" t="s">
        <v>91</v>
      </c>
      <c r="AV148" s="12" t="s">
        <v>91</v>
      </c>
      <c r="AW148" s="12" t="s">
        <v>35</v>
      </c>
      <c r="AX148" s="12" t="s">
        <v>89</v>
      </c>
      <c r="AY148" s="146" t="s">
        <v>133</v>
      </c>
    </row>
    <row r="149" spans="2:65" s="1" customFormat="1" ht="16.5" customHeight="1">
      <c r="B149" s="31"/>
      <c r="C149" s="131" t="s">
        <v>188</v>
      </c>
      <c r="D149" s="131" t="s">
        <v>135</v>
      </c>
      <c r="E149" s="132" t="s">
        <v>189</v>
      </c>
      <c r="F149" s="133" t="s">
        <v>190</v>
      </c>
      <c r="G149" s="134" t="s">
        <v>138</v>
      </c>
      <c r="H149" s="135">
        <v>120</v>
      </c>
      <c r="I149" s="136"/>
      <c r="J149" s="137">
        <f>ROUND(I149*H149,2)</f>
        <v>0</v>
      </c>
      <c r="K149" s="133" t="s">
        <v>139</v>
      </c>
      <c r="L149" s="31"/>
      <c r="M149" s="138" t="s">
        <v>1</v>
      </c>
      <c r="N149" s="139" t="s">
        <v>46</v>
      </c>
      <c r="P149" s="140">
        <f>O149*H149</f>
        <v>0</v>
      </c>
      <c r="Q149" s="140">
        <v>8.4000000000000003E-4</v>
      </c>
      <c r="R149" s="140">
        <f>Q149*H149</f>
        <v>0.1008</v>
      </c>
      <c r="S149" s="140">
        <v>0</v>
      </c>
      <c r="T149" s="141">
        <f>S149*H149</f>
        <v>0</v>
      </c>
      <c r="AR149" s="142" t="s">
        <v>140</v>
      </c>
      <c r="AT149" s="142" t="s">
        <v>135</v>
      </c>
      <c r="AU149" s="142" t="s">
        <v>91</v>
      </c>
      <c r="AY149" s="16" t="s">
        <v>133</v>
      </c>
      <c r="BE149" s="143">
        <f>IF(N149="základní",J149,0)</f>
        <v>0</v>
      </c>
      <c r="BF149" s="143">
        <f>IF(N149="snížená",J149,0)</f>
        <v>0</v>
      </c>
      <c r="BG149" s="143">
        <f>IF(N149="zákl. přenesená",J149,0)</f>
        <v>0</v>
      </c>
      <c r="BH149" s="143">
        <f>IF(N149="sníž. přenesená",J149,0)</f>
        <v>0</v>
      </c>
      <c r="BI149" s="143">
        <f>IF(N149="nulová",J149,0)</f>
        <v>0</v>
      </c>
      <c r="BJ149" s="16" t="s">
        <v>89</v>
      </c>
      <c r="BK149" s="143">
        <f>ROUND(I149*H149,2)</f>
        <v>0</v>
      </c>
      <c r="BL149" s="16" t="s">
        <v>140</v>
      </c>
      <c r="BM149" s="142" t="s">
        <v>191</v>
      </c>
    </row>
    <row r="150" spans="2:65" s="12" customFormat="1">
      <c r="B150" s="144"/>
      <c r="D150" s="145" t="s">
        <v>142</v>
      </c>
      <c r="E150" s="146" t="s">
        <v>1</v>
      </c>
      <c r="F150" s="147" t="s">
        <v>192</v>
      </c>
      <c r="H150" s="148">
        <v>120</v>
      </c>
      <c r="I150" s="149"/>
      <c r="L150" s="144"/>
      <c r="M150" s="150"/>
      <c r="T150" s="151"/>
      <c r="AT150" s="146" t="s">
        <v>142</v>
      </c>
      <c r="AU150" s="146" t="s">
        <v>91</v>
      </c>
      <c r="AV150" s="12" t="s">
        <v>91</v>
      </c>
      <c r="AW150" s="12" t="s">
        <v>35</v>
      </c>
      <c r="AX150" s="12" t="s">
        <v>89</v>
      </c>
      <c r="AY150" s="146" t="s">
        <v>133</v>
      </c>
    </row>
    <row r="151" spans="2:65" s="1" customFormat="1" ht="16.5" customHeight="1">
      <c r="B151" s="31"/>
      <c r="C151" s="131" t="s">
        <v>193</v>
      </c>
      <c r="D151" s="131" t="s">
        <v>135</v>
      </c>
      <c r="E151" s="132" t="s">
        <v>194</v>
      </c>
      <c r="F151" s="133" t="s">
        <v>195</v>
      </c>
      <c r="G151" s="134" t="s">
        <v>138</v>
      </c>
      <c r="H151" s="135">
        <v>120</v>
      </c>
      <c r="I151" s="136"/>
      <c r="J151" s="137">
        <f>ROUND(I151*H151,2)</f>
        <v>0</v>
      </c>
      <c r="K151" s="133" t="s">
        <v>139</v>
      </c>
      <c r="L151" s="31"/>
      <c r="M151" s="138" t="s">
        <v>1</v>
      </c>
      <c r="N151" s="139" t="s">
        <v>46</v>
      </c>
      <c r="P151" s="140">
        <f>O151*H151</f>
        <v>0</v>
      </c>
      <c r="Q151" s="140">
        <v>0</v>
      </c>
      <c r="R151" s="140">
        <f>Q151*H151</f>
        <v>0</v>
      </c>
      <c r="S151" s="140">
        <v>0</v>
      </c>
      <c r="T151" s="141">
        <f>S151*H151</f>
        <v>0</v>
      </c>
      <c r="AR151" s="142" t="s">
        <v>140</v>
      </c>
      <c r="AT151" s="142" t="s">
        <v>135</v>
      </c>
      <c r="AU151" s="142" t="s">
        <v>91</v>
      </c>
      <c r="AY151" s="16" t="s">
        <v>133</v>
      </c>
      <c r="BE151" s="143">
        <f>IF(N151="základní",J151,0)</f>
        <v>0</v>
      </c>
      <c r="BF151" s="143">
        <f>IF(N151="snížená",J151,0)</f>
        <v>0</v>
      </c>
      <c r="BG151" s="143">
        <f>IF(N151="zákl. přenesená",J151,0)</f>
        <v>0</v>
      </c>
      <c r="BH151" s="143">
        <f>IF(N151="sníž. přenesená",J151,0)</f>
        <v>0</v>
      </c>
      <c r="BI151" s="143">
        <f>IF(N151="nulová",J151,0)</f>
        <v>0</v>
      </c>
      <c r="BJ151" s="16" t="s">
        <v>89</v>
      </c>
      <c r="BK151" s="143">
        <f>ROUND(I151*H151,2)</f>
        <v>0</v>
      </c>
      <c r="BL151" s="16" t="s">
        <v>140</v>
      </c>
      <c r="BM151" s="142" t="s">
        <v>196</v>
      </c>
    </row>
    <row r="152" spans="2:65" s="12" customFormat="1">
      <c r="B152" s="144"/>
      <c r="D152" s="145" t="s">
        <v>142</v>
      </c>
      <c r="E152" s="146" t="s">
        <v>1</v>
      </c>
      <c r="F152" s="147" t="s">
        <v>192</v>
      </c>
      <c r="H152" s="148">
        <v>120</v>
      </c>
      <c r="I152" s="149"/>
      <c r="L152" s="144"/>
      <c r="M152" s="150"/>
      <c r="T152" s="151"/>
      <c r="AT152" s="146" t="s">
        <v>142</v>
      </c>
      <c r="AU152" s="146" t="s">
        <v>91</v>
      </c>
      <c r="AV152" s="12" t="s">
        <v>91</v>
      </c>
      <c r="AW152" s="12" t="s">
        <v>35</v>
      </c>
      <c r="AX152" s="12" t="s">
        <v>89</v>
      </c>
      <c r="AY152" s="146" t="s">
        <v>133</v>
      </c>
    </row>
    <row r="153" spans="2:65" s="1" customFormat="1" ht="16.5" customHeight="1">
      <c r="B153" s="31"/>
      <c r="C153" s="131" t="s">
        <v>197</v>
      </c>
      <c r="D153" s="131" t="s">
        <v>135</v>
      </c>
      <c r="E153" s="132" t="s">
        <v>198</v>
      </c>
      <c r="F153" s="133" t="s">
        <v>199</v>
      </c>
      <c r="G153" s="134" t="s">
        <v>174</v>
      </c>
      <c r="H153" s="135">
        <v>100</v>
      </c>
      <c r="I153" s="136"/>
      <c r="J153" s="137">
        <f>ROUND(I153*H153,2)</f>
        <v>0</v>
      </c>
      <c r="K153" s="133" t="s">
        <v>139</v>
      </c>
      <c r="L153" s="31"/>
      <c r="M153" s="138" t="s">
        <v>1</v>
      </c>
      <c r="N153" s="139" t="s">
        <v>46</v>
      </c>
      <c r="P153" s="140">
        <f>O153*H153</f>
        <v>0</v>
      </c>
      <c r="Q153" s="140">
        <v>0</v>
      </c>
      <c r="R153" s="140">
        <f>Q153*H153</f>
        <v>0</v>
      </c>
      <c r="S153" s="140">
        <v>0</v>
      </c>
      <c r="T153" s="141">
        <f>S153*H153</f>
        <v>0</v>
      </c>
      <c r="AR153" s="142" t="s">
        <v>140</v>
      </c>
      <c r="AT153" s="142" t="s">
        <v>135</v>
      </c>
      <c r="AU153" s="142" t="s">
        <v>91</v>
      </c>
      <c r="AY153" s="16" t="s">
        <v>133</v>
      </c>
      <c r="BE153" s="143">
        <f>IF(N153="základní",J153,0)</f>
        <v>0</v>
      </c>
      <c r="BF153" s="143">
        <f>IF(N153="snížená",J153,0)</f>
        <v>0</v>
      </c>
      <c r="BG153" s="143">
        <f>IF(N153="zákl. přenesená",J153,0)</f>
        <v>0</v>
      </c>
      <c r="BH153" s="143">
        <f>IF(N153="sníž. přenesená",J153,0)</f>
        <v>0</v>
      </c>
      <c r="BI153" s="143">
        <f>IF(N153="nulová",J153,0)</f>
        <v>0</v>
      </c>
      <c r="BJ153" s="16" t="s">
        <v>89</v>
      </c>
      <c r="BK153" s="143">
        <f>ROUND(I153*H153,2)</f>
        <v>0</v>
      </c>
      <c r="BL153" s="16" t="s">
        <v>140</v>
      </c>
      <c r="BM153" s="142" t="s">
        <v>200</v>
      </c>
    </row>
    <row r="154" spans="2:65" s="14" customFormat="1">
      <c r="B154" s="159"/>
      <c r="D154" s="145" t="s">
        <v>142</v>
      </c>
      <c r="E154" s="160" t="s">
        <v>1</v>
      </c>
      <c r="F154" s="161" t="s">
        <v>201</v>
      </c>
      <c r="H154" s="160" t="s">
        <v>1</v>
      </c>
      <c r="I154" s="162"/>
      <c r="L154" s="159"/>
      <c r="M154" s="163"/>
      <c r="T154" s="164"/>
      <c r="AT154" s="160" t="s">
        <v>142</v>
      </c>
      <c r="AU154" s="160" t="s">
        <v>91</v>
      </c>
      <c r="AV154" s="14" t="s">
        <v>89</v>
      </c>
      <c r="AW154" s="14" t="s">
        <v>35</v>
      </c>
      <c r="AX154" s="14" t="s">
        <v>81</v>
      </c>
      <c r="AY154" s="160" t="s">
        <v>133</v>
      </c>
    </row>
    <row r="155" spans="2:65" s="12" customFormat="1">
      <c r="B155" s="144"/>
      <c r="D155" s="145" t="s">
        <v>142</v>
      </c>
      <c r="E155" s="146" t="s">
        <v>1</v>
      </c>
      <c r="F155" s="147" t="s">
        <v>202</v>
      </c>
      <c r="H155" s="148">
        <v>100</v>
      </c>
      <c r="I155" s="149"/>
      <c r="L155" s="144"/>
      <c r="M155" s="150"/>
      <c r="T155" s="151"/>
      <c r="AT155" s="146" t="s">
        <v>142</v>
      </c>
      <c r="AU155" s="146" t="s">
        <v>91</v>
      </c>
      <c r="AV155" s="12" t="s">
        <v>91</v>
      </c>
      <c r="AW155" s="12" t="s">
        <v>35</v>
      </c>
      <c r="AX155" s="12" t="s">
        <v>89</v>
      </c>
      <c r="AY155" s="146" t="s">
        <v>133</v>
      </c>
    </row>
    <row r="156" spans="2:65" s="1" customFormat="1" ht="16.5" customHeight="1">
      <c r="B156" s="31"/>
      <c r="C156" s="131" t="s">
        <v>203</v>
      </c>
      <c r="D156" s="131" t="s">
        <v>135</v>
      </c>
      <c r="E156" s="132" t="s">
        <v>204</v>
      </c>
      <c r="F156" s="133" t="s">
        <v>205</v>
      </c>
      <c r="G156" s="134" t="s">
        <v>174</v>
      </c>
      <c r="H156" s="135">
        <v>40</v>
      </c>
      <c r="I156" s="136"/>
      <c r="J156" s="137">
        <f>ROUND(I156*H156,2)</f>
        <v>0</v>
      </c>
      <c r="K156" s="133" t="s">
        <v>139</v>
      </c>
      <c r="L156" s="31"/>
      <c r="M156" s="138" t="s">
        <v>1</v>
      </c>
      <c r="N156" s="139" t="s">
        <v>46</v>
      </c>
      <c r="P156" s="140">
        <f>O156*H156</f>
        <v>0</v>
      </c>
      <c r="Q156" s="140">
        <v>0</v>
      </c>
      <c r="R156" s="140">
        <f>Q156*H156</f>
        <v>0</v>
      </c>
      <c r="S156" s="140">
        <v>0</v>
      </c>
      <c r="T156" s="141">
        <f>S156*H156</f>
        <v>0</v>
      </c>
      <c r="AR156" s="142" t="s">
        <v>140</v>
      </c>
      <c r="AT156" s="142" t="s">
        <v>135</v>
      </c>
      <c r="AU156" s="142" t="s">
        <v>91</v>
      </c>
      <c r="AY156" s="16" t="s">
        <v>133</v>
      </c>
      <c r="BE156" s="143">
        <f>IF(N156="základní",J156,0)</f>
        <v>0</v>
      </c>
      <c r="BF156" s="143">
        <f>IF(N156="snížená",J156,0)</f>
        <v>0</v>
      </c>
      <c r="BG156" s="143">
        <f>IF(N156="zákl. přenesená",J156,0)</f>
        <v>0</v>
      </c>
      <c r="BH156" s="143">
        <f>IF(N156="sníž. přenesená",J156,0)</f>
        <v>0</v>
      </c>
      <c r="BI156" s="143">
        <f>IF(N156="nulová",J156,0)</f>
        <v>0</v>
      </c>
      <c r="BJ156" s="16" t="s">
        <v>89</v>
      </c>
      <c r="BK156" s="143">
        <f>ROUND(I156*H156,2)</f>
        <v>0</v>
      </c>
      <c r="BL156" s="16" t="s">
        <v>140</v>
      </c>
      <c r="BM156" s="142" t="s">
        <v>206</v>
      </c>
    </row>
    <row r="157" spans="2:65" s="14" customFormat="1">
      <c r="B157" s="159"/>
      <c r="D157" s="145" t="s">
        <v>142</v>
      </c>
      <c r="E157" s="160" t="s">
        <v>1</v>
      </c>
      <c r="F157" s="161" t="s">
        <v>207</v>
      </c>
      <c r="H157" s="160" t="s">
        <v>1</v>
      </c>
      <c r="I157" s="162"/>
      <c r="L157" s="159"/>
      <c r="M157" s="163"/>
      <c r="T157" s="164"/>
      <c r="AT157" s="160" t="s">
        <v>142</v>
      </c>
      <c r="AU157" s="160" t="s">
        <v>91</v>
      </c>
      <c r="AV157" s="14" t="s">
        <v>89</v>
      </c>
      <c r="AW157" s="14" t="s">
        <v>35</v>
      </c>
      <c r="AX157" s="14" t="s">
        <v>81</v>
      </c>
      <c r="AY157" s="160" t="s">
        <v>133</v>
      </c>
    </row>
    <row r="158" spans="2:65" s="12" customFormat="1">
      <c r="B158" s="144"/>
      <c r="D158" s="145" t="s">
        <v>142</v>
      </c>
      <c r="E158" s="146" t="s">
        <v>1</v>
      </c>
      <c r="F158" s="147" t="s">
        <v>208</v>
      </c>
      <c r="H158" s="148">
        <v>40</v>
      </c>
      <c r="I158" s="149"/>
      <c r="L158" s="144"/>
      <c r="M158" s="150"/>
      <c r="T158" s="151"/>
      <c r="AT158" s="146" t="s">
        <v>142</v>
      </c>
      <c r="AU158" s="146" t="s">
        <v>91</v>
      </c>
      <c r="AV158" s="12" t="s">
        <v>91</v>
      </c>
      <c r="AW158" s="12" t="s">
        <v>35</v>
      </c>
      <c r="AX158" s="12" t="s">
        <v>89</v>
      </c>
      <c r="AY158" s="146" t="s">
        <v>133</v>
      </c>
    </row>
    <row r="159" spans="2:65" s="1" customFormat="1" ht="22.8">
      <c r="B159" s="31"/>
      <c r="C159" s="131" t="s">
        <v>209</v>
      </c>
      <c r="D159" s="131" t="s">
        <v>135</v>
      </c>
      <c r="E159" s="132" t="s">
        <v>210</v>
      </c>
      <c r="F159" s="133" t="s">
        <v>211</v>
      </c>
      <c r="G159" s="134" t="s">
        <v>174</v>
      </c>
      <c r="H159" s="135">
        <v>800</v>
      </c>
      <c r="I159" s="136"/>
      <c r="J159" s="137">
        <f>ROUND(I159*H159,2)</f>
        <v>0</v>
      </c>
      <c r="K159" s="133" t="s">
        <v>139</v>
      </c>
      <c r="L159" s="31"/>
      <c r="M159" s="138" t="s">
        <v>1</v>
      </c>
      <c r="N159" s="139" t="s">
        <v>46</v>
      </c>
      <c r="P159" s="140">
        <f>O159*H159</f>
        <v>0</v>
      </c>
      <c r="Q159" s="140">
        <v>0</v>
      </c>
      <c r="R159" s="140">
        <f>Q159*H159</f>
        <v>0</v>
      </c>
      <c r="S159" s="140">
        <v>0</v>
      </c>
      <c r="T159" s="141">
        <f>S159*H159</f>
        <v>0</v>
      </c>
      <c r="AR159" s="142" t="s">
        <v>140</v>
      </c>
      <c r="AT159" s="142" t="s">
        <v>135</v>
      </c>
      <c r="AU159" s="142" t="s">
        <v>91</v>
      </c>
      <c r="AY159" s="16" t="s">
        <v>133</v>
      </c>
      <c r="BE159" s="143">
        <f>IF(N159="základní",J159,0)</f>
        <v>0</v>
      </c>
      <c r="BF159" s="143">
        <f>IF(N159="snížená",J159,0)</f>
        <v>0</v>
      </c>
      <c r="BG159" s="143">
        <f>IF(N159="zákl. přenesená",J159,0)</f>
        <v>0</v>
      </c>
      <c r="BH159" s="143">
        <f>IF(N159="sníž. přenesená",J159,0)</f>
        <v>0</v>
      </c>
      <c r="BI159" s="143">
        <f>IF(N159="nulová",J159,0)</f>
        <v>0</v>
      </c>
      <c r="BJ159" s="16" t="s">
        <v>89</v>
      </c>
      <c r="BK159" s="143">
        <f>ROUND(I159*H159,2)</f>
        <v>0</v>
      </c>
      <c r="BL159" s="16" t="s">
        <v>140</v>
      </c>
      <c r="BM159" s="142" t="s">
        <v>212</v>
      </c>
    </row>
    <row r="160" spans="2:65" s="14" customFormat="1">
      <c r="B160" s="159"/>
      <c r="D160" s="145" t="s">
        <v>142</v>
      </c>
      <c r="E160" s="160" t="s">
        <v>1</v>
      </c>
      <c r="F160" s="161" t="s">
        <v>207</v>
      </c>
      <c r="H160" s="160" t="s">
        <v>1</v>
      </c>
      <c r="I160" s="162"/>
      <c r="L160" s="159"/>
      <c r="M160" s="163"/>
      <c r="T160" s="164"/>
      <c r="AT160" s="160" t="s">
        <v>142</v>
      </c>
      <c r="AU160" s="160" t="s">
        <v>91</v>
      </c>
      <c r="AV160" s="14" t="s">
        <v>89</v>
      </c>
      <c r="AW160" s="14" t="s">
        <v>35</v>
      </c>
      <c r="AX160" s="14" t="s">
        <v>81</v>
      </c>
      <c r="AY160" s="160" t="s">
        <v>133</v>
      </c>
    </row>
    <row r="161" spans="2:65" s="12" customFormat="1">
      <c r="B161" s="144"/>
      <c r="D161" s="145" t="s">
        <v>142</v>
      </c>
      <c r="E161" s="146" t="s">
        <v>1</v>
      </c>
      <c r="F161" s="147" t="s">
        <v>213</v>
      </c>
      <c r="H161" s="148">
        <v>800</v>
      </c>
      <c r="I161" s="149"/>
      <c r="L161" s="144"/>
      <c r="M161" s="150"/>
      <c r="T161" s="151"/>
      <c r="AT161" s="146" t="s">
        <v>142</v>
      </c>
      <c r="AU161" s="146" t="s">
        <v>91</v>
      </c>
      <c r="AV161" s="12" t="s">
        <v>91</v>
      </c>
      <c r="AW161" s="12" t="s">
        <v>35</v>
      </c>
      <c r="AX161" s="12" t="s">
        <v>89</v>
      </c>
      <c r="AY161" s="146" t="s">
        <v>133</v>
      </c>
    </row>
    <row r="162" spans="2:65" s="1" customFormat="1" ht="16.5" customHeight="1">
      <c r="B162" s="31"/>
      <c r="C162" s="131" t="s">
        <v>8</v>
      </c>
      <c r="D162" s="131" t="s">
        <v>135</v>
      </c>
      <c r="E162" s="132" t="s">
        <v>214</v>
      </c>
      <c r="F162" s="133" t="s">
        <v>215</v>
      </c>
      <c r="G162" s="134" t="s">
        <v>174</v>
      </c>
      <c r="H162" s="135">
        <v>50</v>
      </c>
      <c r="I162" s="136"/>
      <c r="J162" s="137">
        <f>ROUND(I162*H162,2)</f>
        <v>0</v>
      </c>
      <c r="K162" s="133" t="s">
        <v>139</v>
      </c>
      <c r="L162" s="31"/>
      <c r="M162" s="138" t="s">
        <v>1</v>
      </c>
      <c r="N162" s="139" t="s">
        <v>46</v>
      </c>
      <c r="P162" s="140">
        <f>O162*H162</f>
        <v>0</v>
      </c>
      <c r="Q162" s="140">
        <v>0</v>
      </c>
      <c r="R162" s="140">
        <f>Q162*H162</f>
        <v>0</v>
      </c>
      <c r="S162" s="140">
        <v>0</v>
      </c>
      <c r="T162" s="141">
        <f>S162*H162</f>
        <v>0</v>
      </c>
      <c r="AR162" s="142" t="s">
        <v>140</v>
      </c>
      <c r="AT162" s="142" t="s">
        <v>135</v>
      </c>
      <c r="AU162" s="142" t="s">
        <v>91</v>
      </c>
      <c r="AY162" s="16" t="s">
        <v>133</v>
      </c>
      <c r="BE162" s="143">
        <f>IF(N162="základní",J162,0)</f>
        <v>0</v>
      </c>
      <c r="BF162" s="143">
        <f>IF(N162="snížená",J162,0)</f>
        <v>0</v>
      </c>
      <c r="BG162" s="143">
        <f>IF(N162="zákl. přenesená",J162,0)</f>
        <v>0</v>
      </c>
      <c r="BH162" s="143">
        <f>IF(N162="sníž. přenesená",J162,0)</f>
        <v>0</v>
      </c>
      <c r="BI162" s="143">
        <f>IF(N162="nulová",J162,0)</f>
        <v>0</v>
      </c>
      <c r="BJ162" s="16" t="s">
        <v>89</v>
      </c>
      <c r="BK162" s="143">
        <f>ROUND(I162*H162,2)</f>
        <v>0</v>
      </c>
      <c r="BL162" s="16" t="s">
        <v>140</v>
      </c>
      <c r="BM162" s="142" t="s">
        <v>216</v>
      </c>
    </row>
    <row r="163" spans="2:65" s="14" customFormat="1">
      <c r="B163" s="159"/>
      <c r="D163" s="145" t="s">
        <v>142</v>
      </c>
      <c r="E163" s="160" t="s">
        <v>1</v>
      </c>
      <c r="F163" s="161" t="s">
        <v>217</v>
      </c>
      <c r="H163" s="160" t="s">
        <v>1</v>
      </c>
      <c r="I163" s="162"/>
      <c r="L163" s="159"/>
      <c r="M163" s="163"/>
      <c r="T163" s="164"/>
      <c r="AT163" s="160" t="s">
        <v>142</v>
      </c>
      <c r="AU163" s="160" t="s">
        <v>91</v>
      </c>
      <c r="AV163" s="14" t="s">
        <v>89</v>
      </c>
      <c r="AW163" s="14" t="s">
        <v>35</v>
      </c>
      <c r="AX163" s="14" t="s">
        <v>81</v>
      </c>
      <c r="AY163" s="160" t="s">
        <v>133</v>
      </c>
    </row>
    <row r="164" spans="2:65" s="12" customFormat="1">
      <c r="B164" s="144"/>
      <c r="D164" s="145" t="s">
        <v>142</v>
      </c>
      <c r="E164" s="146" t="s">
        <v>1</v>
      </c>
      <c r="F164" s="147" t="s">
        <v>218</v>
      </c>
      <c r="H164" s="148">
        <v>50</v>
      </c>
      <c r="I164" s="149"/>
      <c r="L164" s="144"/>
      <c r="M164" s="150"/>
      <c r="T164" s="151"/>
      <c r="AT164" s="146" t="s">
        <v>142</v>
      </c>
      <c r="AU164" s="146" t="s">
        <v>91</v>
      </c>
      <c r="AV164" s="12" t="s">
        <v>91</v>
      </c>
      <c r="AW164" s="12" t="s">
        <v>35</v>
      </c>
      <c r="AX164" s="12" t="s">
        <v>89</v>
      </c>
      <c r="AY164" s="146" t="s">
        <v>133</v>
      </c>
    </row>
    <row r="165" spans="2:65" s="1" customFormat="1" ht="16.5" customHeight="1">
      <c r="B165" s="31"/>
      <c r="C165" s="131" t="s">
        <v>219</v>
      </c>
      <c r="D165" s="131" t="s">
        <v>135</v>
      </c>
      <c r="E165" s="132" t="s">
        <v>220</v>
      </c>
      <c r="F165" s="133" t="s">
        <v>221</v>
      </c>
      <c r="G165" s="134" t="s">
        <v>174</v>
      </c>
      <c r="H165" s="135">
        <v>50</v>
      </c>
      <c r="I165" s="136"/>
      <c r="J165" s="137">
        <f>ROUND(I165*H165,2)</f>
        <v>0</v>
      </c>
      <c r="K165" s="133" t="s">
        <v>139</v>
      </c>
      <c r="L165" s="31"/>
      <c r="M165" s="138" t="s">
        <v>1</v>
      </c>
      <c r="N165" s="139" t="s">
        <v>46</v>
      </c>
      <c r="P165" s="140">
        <f>O165*H165</f>
        <v>0</v>
      </c>
      <c r="Q165" s="140">
        <v>0</v>
      </c>
      <c r="R165" s="140">
        <f>Q165*H165</f>
        <v>0</v>
      </c>
      <c r="S165" s="140">
        <v>0</v>
      </c>
      <c r="T165" s="141">
        <f>S165*H165</f>
        <v>0</v>
      </c>
      <c r="AR165" s="142" t="s">
        <v>140</v>
      </c>
      <c r="AT165" s="142" t="s">
        <v>135</v>
      </c>
      <c r="AU165" s="142" t="s">
        <v>91</v>
      </c>
      <c r="AY165" s="16" t="s">
        <v>133</v>
      </c>
      <c r="BE165" s="143">
        <f>IF(N165="základní",J165,0)</f>
        <v>0</v>
      </c>
      <c r="BF165" s="143">
        <f>IF(N165="snížená",J165,0)</f>
        <v>0</v>
      </c>
      <c r="BG165" s="143">
        <f>IF(N165="zákl. přenesená",J165,0)</f>
        <v>0</v>
      </c>
      <c r="BH165" s="143">
        <f>IF(N165="sníž. přenesená",J165,0)</f>
        <v>0</v>
      </c>
      <c r="BI165" s="143">
        <f>IF(N165="nulová",J165,0)</f>
        <v>0</v>
      </c>
      <c r="BJ165" s="16" t="s">
        <v>89</v>
      </c>
      <c r="BK165" s="143">
        <f>ROUND(I165*H165,2)</f>
        <v>0</v>
      </c>
      <c r="BL165" s="16" t="s">
        <v>140</v>
      </c>
      <c r="BM165" s="142" t="s">
        <v>222</v>
      </c>
    </row>
    <row r="166" spans="2:65" s="12" customFormat="1">
      <c r="B166" s="144"/>
      <c r="D166" s="145" t="s">
        <v>142</v>
      </c>
      <c r="E166" s="146" t="s">
        <v>1</v>
      </c>
      <c r="F166" s="147" t="s">
        <v>223</v>
      </c>
      <c r="H166" s="148">
        <v>50</v>
      </c>
      <c r="I166" s="149"/>
      <c r="L166" s="144"/>
      <c r="M166" s="150"/>
      <c r="T166" s="151"/>
      <c r="AT166" s="146" t="s">
        <v>142</v>
      </c>
      <c r="AU166" s="146" t="s">
        <v>91</v>
      </c>
      <c r="AV166" s="12" t="s">
        <v>91</v>
      </c>
      <c r="AW166" s="12" t="s">
        <v>35</v>
      </c>
      <c r="AX166" s="12" t="s">
        <v>89</v>
      </c>
      <c r="AY166" s="146" t="s">
        <v>133</v>
      </c>
    </row>
    <row r="167" spans="2:65" s="1" customFormat="1" ht="16.5" customHeight="1">
      <c r="B167" s="31"/>
      <c r="C167" s="131" t="s">
        <v>224</v>
      </c>
      <c r="D167" s="131" t="s">
        <v>135</v>
      </c>
      <c r="E167" s="132" t="s">
        <v>225</v>
      </c>
      <c r="F167" s="133" t="s">
        <v>226</v>
      </c>
      <c r="G167" s="134" t="s">
        <v>227</v>
      </c>
      <c r="H167" s="135">
        <v>40</v>
      </c>
      <c r="I167" s="136"/>
      <c r="J167" s="137">
        <f>ROUND(I167*H167,2)</f>
        <v>0</v>
      </c>
      <c r="K167" s="133" t="s">
        <v>139</v>
      </c>
      <c r="L167" s="31"/>
      <c r="M167" s="138" t="s">
        <v>1</v>
      </c>
      <c r="N167" s="139" t="s">
        <v>46</v>
      </c>
      <c r="P167" s="140">
        <f>O167*H167</f>
        <v>0</v>
      </c>
      <c r="Q167" s="140">
        <v>0</v>
      </c>
      <c r="R167" s="140">
        <f>Q167*H167</f>
        <v>0</v>
      </c>
      <c r="S167" s="140">
        <v>0</v>
      </c>
      <c r="T167" s="141">
        <f>S167*H167</f>
        <v>0</v>
      </c>
      <c r="AR167" s="142" t="s">
        <v>140</v>
      </c>
      <c r="AT167" s="142" t="s">
        <v>135</v>
      </c>
      <c r="AU167" s="142" t="s">
        <v>91</v>
      </c>
      <c r="AY167" s="16" t="s">
        <v>133</v>
      </c>
      <c r="BE167" s="143">
        <f>IF(N167="základní",J167,0)</f>
        <v>0</v>
      </c>
      <c r="BF167" s="143">
        <f>IF(N167="snížená",J167,0)</f>
        <v>0</v>
      </c>
      <c r="BG167" s="143">
        <f>IF(N167="zákl. přenesená",J167,0)</f>
        <v>0</v>
      </c>
      <c r="BH167" s="143">
        <f>IF(N167="sníž. přenesená",J167,0)</f>
        <v>0</v>
      </c>
      <c r="BI167" s="143">
        <f>IF(N167="nulová",J167,0)</f>
        <v>0</v>
      </c>
      <c r="BJ167" s="16" t="s">
        <v>89</v>
      </c>
      <c r="BK167" s="143">
        <f>ROUND(I167*H167,2)</f>
        <v>0</v>
      </c>
      <c r="BL167" s="16" t="s">
        <v>140</v>
      </c>
      <c r="BM167" s="142" t="s">
        <v>228</v>
      </c>
    </row>
    <row r="168" spans="2:65" s="14" customFormat="1">
      <c r="B168" s="159"/>
      <c r="D168" s="145" t="s">
        <v>142</v>
      </c>
      <c r="E168" s="160" t="s">
        <v>1</v>
      </c>
      <c r="F168" s="161" t="s">
        <v>207</v>
      </c>
      <c r="H168" s="160" t="s">
        <v>1</v>
      </c>
      <c r="I168" s="162"/>
      <c r="L168" s="159"/>
      <c r="M168" s="163"/>
      <c r="T168" s="164"/>
      <c r="AT168" s="160" t="s">
        <v>142</v>
      </c>
      <c r="AU168" s="160" t="s">
        <v>91</v>
      </c>
      <c r="AV168" s="14" t="s">
        <v>89</v>
      </c>
      <c r="AW168" s="14" t="s">
        <v>35</v>
      </c>
      <c r="AX168" s="14" t="s">
        <v>81</v>
      </c>
      <c r="AY168" s="160" t="s">
        <v>133</v>
      </c>
    </row>
    <row r="169" spans="2:65" s="12" customFormat="1">
      <c r="B169" s="144"/>
      <c r="D169" s="145" t="s">
        <v>142</v>
      </c>
      <c r="E169" s="146" t="s">
        <v>1</v>
      </c>
      <c r="F169" s="147" t="s">
        <v>208</v>
      </c>
      <c r="H169" s="148">
        <v>40</v>
      </c>
      <c r="I169" s="149"/>
      <c r="L169" s="144"/>
      <c r="M169" s="150"/>
      <c r="T169" s="151"/>
      <c r="AT169" s="146" t="s">
        <v>142</v>
      </c>
      <c r="AU169" s="146" t="s">
        <v>91</v>
      </c>
      <c r="AV169" s="12" t="s">
        <v>91</v>
      </c>
      <c r="AW169" s="12" t="s">
        <v>35</v>
      </c>
      <c r="AX169" s="12" t="s">
        <v>89</v>
      </c>
      <c r="AY169" s="146" t="s">
        <v>133</v>
      </c>
    </row>
    <row r="170" spans="2:65" s="1" customFormat="1" ht="16.5" customHeight="1">
      <c r="B170" s="31"/>
      <c r="C170" s="131" t="s">
        <v>229</v>
      </c>
      <c r="D170" s="131" t="s">
        <v>135</v>
      </c>
      <c r="E170" s="132" t="s">
        <v>230</v>
      </c>
      <c r="F170" s="133" t="s">
        <v>231</v>
      </c>
      <c r="G170" s="134" t="s">
        <v>174</v>
      </c>
      <c r="H170" s="135">
        <v>90</v>
      </c>
      <c r="I170" s="136"/>
      <c r="J170" s="137">
        <f>ROUND(I170*H170,2)</f>
        <v>0</v>
      </c>
      <c r="K170" s="133" t="s">
        <v>139</v>
      </c>
      <c r="L170" s="31"/>
      <c r="M170" s="138" t="s">
        <v>1</v>
      </c>
      <c r="N170" s="139" t="s">
        <v>46</v>
      </c>
      <c r="P170" s="140">
        <f>O170*H170</f>
        <v>0</v>
      </c>
      <c r="Q170" s="140">
        <v>0</v>
      </c>
      <c r="R170" s="140">
        <f>Q170*H170</f>
        <v>0</v>
      </c>
      <c r="S170" s="140">
        <v>0</v>
      </c>
      <c r="T170" s="141">
        <f>S170*H170</f>
        <v>0</v>
      </c>
      <c r="AR170" s="142" t="s">
        <v>140</v>
      </c>
      <c r="AT170" s="142" t="s">
        <v>135</v>
      </c>
      <c r="AU170" s="142" t="s">
        <v>91</v>
      </c>
      <c r="AY170" s="16" t="s">
        <v>133</v>
      </c>
      <c r="BE170" s="143">
        <f>IF(N170="základní",J170,0)</f>
        <v>0</v>
      </c>
      <c r="BF170" s="143">
        <f>IF(N170="snížená",J170,0)</f>
        <v>0</v>
      </c>
      <c r="BG170" s="143">
        <f>IF(N170="zákl. přenesená",J170,0)</f>
        <v>0</v>
      </c>
      <c r="BH170" s="143">
        <f>IF(N170="sníž. přenesená",J170,0)</f>
        <v>0</v>
      </c>
      <c r="BI170" s="143">
        <f>IF(N170="nulová",J170,0)</f>
        <v>0</v>
      </c>
      <c r="BJ170" s="16" t="s">
        <v>89</v>
      </c>
      <c r="BK170" s="143">
        <f>ROUND(I170*H170,2)</f>
        <v>0</v>
      </c>
      <c r="BL170" s="16" t="s">
        <v>140</v>
      </c>
      <c r="BM170" s="142" t="s">
        <v>232</v>
      </c>
    </row>
    <row r="171" spans="2:65" s="12" customFormat="1">
      <c r="B171" s="144"/>
      <c r="D171" s="145" t="s">
        <v>142</v>
      </c>
      <c r="E171" s="146" t="s">
        <v>1</v>
      </c>
      <c r="F171" s="147" t="s">
        <v>233</v>
      </c>
      <c r="H171" s="148">
        <v>50</v>
      </c>
      <c r="I171" s="149"/>
      <c r="L171" s="144"/>
      <c r="M171" s="150"/>
      <c r="T171" s="151"/>
      <c r="AT171" s="146" t="s">
        <v>142</v>
      </c>
      <c r="AU171" s="146" t="s">
        <v>91</v>
      </c>
      <c r="AV171" s="12" t="s">
        <v>91</v>
      </c>
      <c r="AW171" s="12" t="s">
        <v>35</v>
      </c>
      <c r="AX171" s="12" t="s">
        <v>81</v>
      </c>
      <c r="AY171" s="146" t="s">
        <v>133</v>
      </c>
    </row>
    <row r="172" spans="2:65" s="12" customFormat="1">
      <c r="B172" s="144"/>
      <c r="D172" s="145" t="s">
        <v>142</v>
      </c>
      <c r="E172" s="146" t="s">
        <v>1</v>
      </c>
      <c r="F172" s="147" t="s">
        <v>234</v>
      </c>
      <c r="H172" s="148">
        <v>40</v>
      </c>
      <c r="I172" s="149"/>
      <c r="L172" s="144"/>
      <c r="M172" s="150"/>
      <c r="T172" s="151"/>
      <c r="AT172" s="146" t="s">
        <v>142</v>
      </c>
      <c r="AU172" s="146" t="s">
        <v>91</v>
      </c>
      <c r="AV172" s="12" t="s">
        <v>91</v>
      </c>
      <c r="AW172" s="12" t="s">
        <v>35</v>
      </c>
      <c r="AX172" s="12" t="s">
        <v>81</v>
      </c>
      <c r="AY172" s="146" t="s">
        <v>133</v>
      </c>
    </row>
    <row r="173" spans="2:65" s="13" customFormat="1">
      <c r="B173" s="152"/>
      <c r="D173" s="145" t="s">
        <v>142</v>
      </c>
      <c r="E173" s="153" t="s">
        <v>1</v>
      </c>
      <c r="F173" s="154" t="s">
        <v>154</v>
      </c>
      <c r="H173" s="155">
        <v>90</v>
      </c>
      <c r="I173" s="156"/>
      <c r="L173" s="152"/>
      <c r="M173" s="157"/>
      <c r="T173" s="158"/>
      <c r="AT173" s="153" t="s">
        <v>142</v>
      </c>
      <c r="AU173" s="153" t="s">
        <v>91</v>
      </c>
      <c r="AV173" s="13" t="s">
        <v>140</v>
      </c>
      <c r="AW173" s="13" t="s">
        <v>35</v>
      </c>
      <c r="AX173" s="13" t="s">
        <v>89</v>
      </c>
      <c r="AY173" s="153" t="s">
        <v>133</v>
      </c>
    </row>
    <row r="174" spans="2:65" s="1" customFormat="1" ht="16.5" customHeight="1">
      <c r="B174" s="31"/>
      <c r="C174" s="131" t="s">
        <v>235</v>
      </c>
      <c r="D174" s="131" t="s">
        <v>135</v>
      </c>
      <c r="E174" s="132" t="s">
        <v>236</v>
      </c>
      <c r="F174" s="133" t="s">
        <v>237</v>
      </c>
      <c r="G174" s="134" t="s">
        <v>174</v>
      </c>
      <c r="H174" s="135">
        <v>26</v>
      </c>
      <c r="I174" s="136"/>
      <c r="J174" s="137">
        <f>ROUND(I174*H174,2)</f>
        <v>0</v>
      </c>
      <c r="K174" s="133" t="s">
        <v>139</v>
      </c>
      <c r="L174" s="31"/>
      <c r="M174" s="138" t="s">
        <v>1</v>
      </c>
      <c r="N174" s="139" t="s">
        <v>46</v>
      </c>
      <c r="P174" s="140">
        <f>O174*H174</f>
        <v>0</v>
      </c>
      <c r="Q174" s="140">
        <v>0</v>
      </c>
      <c r="R174" s="140">
        <f>Q174*H174</f>
        <v>0</v>
      </c>
      <c r="S174" s="140">
        <v>0</v>
      </c>
      <c r="T174" s="141">
        <f>S174*H174</f>
        <v>0</v>
      </c>
      <c r="AR174" s="142" t="s">
        <v>140</v>
      </c>
      <c r="AT174" s="142" t="s">
        <v>135</v>
      </c>
      <c r="AU174" s="142" t="s">
        <v>91</v>
      </c>
      <c r="AY174" s="16" t="s">
        <v>133</v>
      </c>
      <c r="BE174" s="143">
        <f>IF(N174="základní",J174,0)</f>
        <v>0</v>
      </c>
      <c r="BF174" s="143">
        <f>IF(N174="snížená",J174,0)</f>
        <v>0</v>
      </c>
      <c r="BG174" s="143">
        <f>IF(N174="zákl. přenesená",J174,0)</f>
        <v>0</v>
      </c>
      <c r="BH174" s="143">
        <f>IF(N174="sníž. přenesená",J174,0)</f>
        <v>0</v>
      </c>
      <c r="BI174" s="143">
        <f>IF(N174="nulová",J174,0)</f>
        <v>0</v>
      </c>
      <c r="BJ174" s="16" t="s">
        <v>89</v>
      </c>
      <c r="BK174" s="143">
        <f>ROUND(I174*H174,2)</f>
        <v>0</v>
      </c>
      <c r="BL174" s="16" t="s">
        <v>140</v>
      </c>
      <c r="BM174" s="142" t="s">
        <v>238</v>
      </c>
    </row>
    <row r="175" spans="2:65" s="12" customFormat="1">
      <c r="B175" s="144"/>
      <c r="D175" s="145" t="s">
        <v>142</v>
      </c>
      <c r="E175" s="146" t="s">
        <v>1</v>
      </c>
      <c r="F175" s="147" t="s">
        <v>239</v>
      </c>
      <c r="H175" s="148">
        <v>26</v>
      </c>
      <c r="I175" s="149"/>
      <c r="L175" s="144"/>
      <c r="M175" s="150"/>
      <c r="T175" s="151"/>
      <c r="AT175" s="146" t="s">
        <v>142</v>
      </c>
      <c r="AU175" s="146" t="s">
        <v>91</v>
      </c>
      <c r="AV175" s="12" t="s">
        <v>91</v>
      </c>
      <c r="AW175" s="12" t="s">
        <v>35</v>
      </c>
      <c r="AX175" s="12" t="s">
        <v>89</v>
      </c>
      <c r="AY175" s="146" t="s">
        <v>133</v>
      </c>
    </row>
    <row r="176" spans="2:65" s="1" customFormat="1" ht="16.5" customHeight="1">
      <c r="B176" s="31"/>
      <c r="C176" s="165" t="s">
        <v>240</v>
      </c>
      <c r="D176" s="165" t="s">
        <v>241</v>
      </c>
      <c r="E176" s="166" t="s">
        <v>242</v>
      </c>
      <c r="F176" s="167" t="s">
        <v>243</v>
      </c>
      <c r="G176" s="168" t="s">
        <v>227</v>
      </c>
      <c r="H176" s="169">
        <v>52</v>
      </c>
      <c r="I176" s="170"/>
      <c r="J176" s="171">
        <f>ROUND(I176*H176,2)</f>
        <v>0</v>
      </c>
      <c r="K176" s="167" t="s">
        <v>139</v>
      </c>
      <c r="L176" s="172"/>
      <c r="M176" s="173" t="s">
        <v>1</v>
      </c>
      <c r="N176" s="174" t="s">
        <v>46</v>
      </c>
      <c r="P176" s="140">
        <f>O176*H176</f>
        <v>0</v>
      </c>
      <c r="Q176" s="140">
        <v>1</v>
      </c>
      <c r="R176" s="140">
        <f>Q176*H176</f>
        <v>52</v>
      </c>
      <c r="S176" s="140">
        <v>0</v>
      </c>
      <c r="T176" s="141">
        <f>S176*H176</f>
        <v>0</v>
      </c>
      <c r="AR176" s="142" t="s">
        <v>177</v>
      </c>
      <c r="AT176" s="142" t="s">
        <v>241</v>
      </c>
      <c r="AU176" s="142" t="s">
        <v>91</v>
      </c>
      <c r="AY176" s="16" t="s">
        <v>133</v>
      </c>
      <c r="BE176" s="143">
        <f>IF(N176="základní",J176,0)</f>
        <v>0</v>
      </c>
      <c r="BF176" s="143">
        <f>IF(N176="snížená",J176,0)</f>
        <v>0</v>
      </c>
      <c r="BG176" s="143">
        <f>IF(N176="zákl. přenesená",J176,0)</f>
        <v>0</v>
      </c>
      <c r="BH176" s="143">
        <f>IF(N176="sníž. přenesená",J176,0)</f>
        <v>0</v>
      </c>
      <c r="BI176" s="143">
        <f>IF(N176="nulová",J176,0)</f>
        <v>0</v>
      </c>
      <c r="BJ176" s="16" t="s">
        <v>89</v>
      </c>
      <c r="BK176" s="143">
        <f>ROUND(I176*H176,2)</f>
        <v>0</v>
      </c>
      <c r="BL176" s="16" t="s">
        <v>140</v>
      </c>
      <c r="BM176" s="142" t="s">
        <v>244</v>
      </c>
    </row>
    <row r="177" spans="2:65" s="12" customFormat="1">
      <c r="B177" s="144"/>
      <c r="D177" s="145" t="s">
        <v>142</v>
      </c>
      <c r="E177" s="146" t="s">
        <v>1</v>
      </c>
      <c r="F177" s="147" t="s">
        <v>245</v>
      </c>
      <c r="H177" s="148">
        <v>52</v>
      </c>
      <c r="I177" s="149"/>
      <c r="L177" s="144"/>
      <c r="M177" s="150"/>
      <c r="T177" s="151"/>
      <c r="AT177" s="146" t="s">
        <v>142</v>
      </c>
      <c r="AU177" s="146" t="s">
        <v>91</v>
      </c>
      <c r="AV177" s="12" t="s">
        <v>91</v>
      </c>
      <c r="AW177" s="12" t="s">
        <v>35</v>
      </c>
      <c r="AX177" s="12" t="s">
        <v>89</v>
      </c>
      <c r="AY177" s="146" t="s">
        <v>133</v>
      </c>
    </row>
    <row r="178" spans="2:65" s="1" customFormat="1" ht="16.5" customHeight="1">
      <c r="B178" s="31"/>
      <c r="C178" s="131" t="s">
        <v>7</v>
      </c>
      <c r="D178" s="131" t="s">
        <v>135</v>
      </c>
      <c r="E178" s="132" t="s">
        <v>246</v>
      </c>
      <c r="F178" s="133" t="s">
        <v>247</v>
      </c>
      <c r="G178" s="134" t="s">
        <v>174</v>
      </c>
      <c r="H178" s="135">
        <v>14</v>
      </c>
      <c r="I178" s="136"/>
      <c r="J178" s="137">
        <f>ROUND(I178*H178,2)</f>
        <v>0</v>
      </c>
      <c r="K178" s="133" t="s">
        <v>139</v>
      </c>
      <c r="L178" s="31"/>
      <c r="M178" s="138" t="s">
        <v>1</v>
      </c>
      <c r="N178" s="139" t="s">
        <v>46</v>
      </c>
      <c r="P178" s="140">
        <f>O178*H178</f>
        <v>0</v>
      </c>
      <c r="Q178" s="140">
        <v>0</v>
      </c>
      <c r="R178" s="140">
        <f>Q178*H178</f>
        <v>0</v>
      </c>
      <c r="S178" s="140">
        <v>0</v>
      </c>
      <c r="T178" s="141">
        <f>S178*H178</f>
        <v>0</v>
      </c>
      <c r="AR178" s="142" t="s">
        <v>140</v>
      </c>
      <c r="AT178" s="142" t="s">
        <v>135</v>
      </c>
      <c r="AU178" s="142" t="s">
        <v>91</v>
      </c>
      <c r="AY178" s="16" t="s">
        <v>133</v>
      </c>
      <c r="BE178" s="143">
        <f>IF(N178="základní",J178,0)</f>
        <v>0</v>
      </c>
      <c r="BF178" s="143">
        <f>IF(N178="snížená",J178,0)</f>
        <v>0</v>
      </c>
      <c r="BG178" s="143">
        <f>IF(N178="zákl. přenesená",J178,0)</f>
        <v>0</v>
      </c>
      <c r="BH178" s="143">
        <f>IF(N178="sníž. přenesená",J178,0)</f>
        <v>0</v>
      </c>
      <c r="BI178" s="143">
        <f>IF(N178="nulová",J178,0)</f>
        <v>0</v>
      </c>
      <c r="BJ178" s="16" t="s">
        <v>89</v>
      </c>
      <c r="BK178" s="143">
        <f>ROUND(I178*H178,2)</f>
        <v>0</v>
      </c>
      <c r="BL178" s="16" t="s">
        <v>140</v>
      </c>
      <c r="BM178" s="142" t="s">
        <v>248</v>
      </c>
    </row>
    <row r="179" spans="2:65" s="12" customFormat="1">
      <c r="B179" s="144"/>
      <c r="D179" s="145" t="s">
        <v>142</v>
      </c>
      <c r="E179" s="146" t="s">
        <v>1</v>
      </c>
      <c r="F179" s="147" t="s">
        <v>249</v>
      </c>
      <c r="H179" s="148">
        <v>14</v>
      </c>
      <c r="I179" s="149"/>
      <c r="L179" s="144"/>
      <c r="M179" s="150"/>
      <c r="T179" s="151"/>
      <c r="AT179" s="146" t="s">
        <v>142</v>
      </c>
      <c r="AU179" s="146" t="s">
        <v>91</v>
      </c>
      <c r="AV179" s="12" t="s">
        <v>91</v>
      </c>
      <c r="AW179" s="12" t="s">
        <v>35</v>
      </c>
      <c r="AX179" s="12" t="s">
        <v>89</v>
      </c>
      <c r="AY179" s="146" t="s">
        <v>133</v>
      </c>
    </row>
    <row r="180" spans="2:65" s="1" customFormat="1" ht="16.5" customHeight="1">
      <c r="B180" s="31"/>
      <c r="C180" s="165" t="s">
        <v>250</v>
      </c>
      <c r="D180" s="165" t="s">
        <v>241</v>
      </c>
      <c r="E180" s="166" t="s">
        <v>251</v>
      </c>
      <c r="F180" s="167" t="s">
        <v>252</v>
      </c>
      <c r="G180" s="168" t="s">
        <v>227</v>
      </c>
      <c r="H180" s="169">
        <v>56</v>
      </c>
      <c r="I180" s="170"/>
      <c r="J180" s="171">
        <f>ROUND(I180*H180,2)</f>
        <v>0</v>
      </c>
      <c r="K180" s="167" t="s">
        <v>139</v>
      </c>
      <c r="L180" s="172"/>
      <c r="M180" s="173" t="s">
        <v>1</v>
      </c>
      <c r="N180" s="174" t="s">
        <v>46</v>
      </c>
      <c r="P180" s="140">
        <f>O180*H180</f>
        <v>0</v>
      </c>
      <c r="Q180" s="140">
        <v>1</v>
      </c>
      <c r="R180" s="140">
        <f>Q180*H180</f>
        <v>56</v>
      </c>
      <c r="S180" s="140">
        <v>0</v>
      </c>
      <c r="T180" s="141">
        <f>S180*H180</f>
        <v>0</v>
      </c>
      <c r="AR180" s="142" t="s">
        <v>177</v>
      </c>
      <c r="AT180" s="142" t="s">
        <v>241</v>
      </c>
      <c r="AU180" s="142" t="s">
        <v>91</v>
      </c>
      <c r="AY180" s="16" t="s">
        <v>133</v>
      </c>
      <c r="BE180" s="143">
        <f>IF(N180="základní",J180,0)</f>
        <v>0</v>
      </c>
      <c r="BF180" s="143">
        <f>IF(N180="snížená",J180,0)</f>
        <v>0</v>
      </c>
      <c r="BG180" s="143">
        <f>IF(N180="zákl. přenesená",J180,0)</f>
        <v>0</v>
      </c>
      <c r="BH180" s="143">
        <f>IF(N180="sníž. přenesená",J180,0)</f>
        <v>0</v>
      </c>
      <c r="BI180" s="143">
        <f>IF(N180="nulová",J180,0)</f>
        <v>0</v>
      </c>
      <c r="BJ180" s="16" t="s">
        <v>89</v>
      </c>
      <c r="BK180" s="143">
        <f>ROUND(I180*H180,2)</f>
        <v>0</v>
      </c>
      <c r="BL180" s="16" t="s">
        <v>140</v>
      </c>
      <c r="BM180" s="142" t="s">
        <v>253</v>
      </c>
    </row>
    <row r="181" spans="2:65" s="12" customFormat="1">
      <c r="B181" s="144"/>
      <c r="D181" s="145" t="s">
        <v>142</v>
      </c>
      <c r="E181" s="146" t="s">
        <v>1</v>
      </c>
      <c r="F181" s="147" t="s">
        <v>254</v>
      </c>
      <c r="H181" s="148">
        <v>28</v>
      </c>
      <c r="I181" s="149"/>
      <c r="L181" s="144"/>
      <c r="M181" s="150"/>
      <c r="T181" s="151"/>
      <c r="AT181" s="146" t="s">
        <v>142</v>
      </c>
      <c r="AU181" s="146" t="s">
        <v>91</v>
      </c>
      <c r="AV181" s="12" t="s">
        <v>91</v>
      </c>
      <c r="AW181" s="12" t="s">
        <v>35</v>
      </c>
      <c r="AX181" s="12" t="s">
        <v>89</v>
      </c>
      <c r="AY181" s="146" t="s">
        <v>133</v>
      </c>
    </row>
    <row r="182" spans="2:65" s="12" customFormat="1">
      <c r="B182" s="144"/>
      <c r="D182" s="145" t="s">
        <v>142</v>
      </c>
      <c r="F182" s="147" t="s">
        <v>255</v>
      </c>
      <c r="H182" s="148">
        <v>56</v>
      </c>
      <c r="I182" s="149"/>
      <c r="L182" s="144"/>
      <c r="M182" s="150"/>
      <c r="T182" s="151"/>
      <c r="AT182" s="146" t="s">
        <v>142</v>
      </c>
      <c r="AU182" s="146" t="s">
        <v>91</v>
      </c>
      <c r="AV182" s="12" t="s">
        <v>91</v>
      </c>
      <c r="AW182" s="12" t="s">
        <v>4</v>
      </c>
      <c r="AX182" s="12" t="s">
        <v>89</v>
      </c>
      <c r="AY182" s="146" t="s">
        <v>133</v>
      </c>
    </row>
    <row r="183" spans="2:65" s="1" customFormat="1" ht="16.5" customHeight="1">
      <c r="B183" s="31"/>
      <c r="C183" s="131" t="s">
        <v>256</v>
      </c>
      <c r="D183" s="131" t="s">
        <v>135</v>
      </c>
      <c r="E183" s="132" t="s">
        <v>257</v>
      </c>
      <c r="F183" s="133" t="s">
        <v>258</v>
      </c>
      <c r="G183" s="134" t="s">
        <v>138</v>
      </c>
      <c r="H183" s="135">
        <v>680</v>
      </c>
      <c r="I183" s="136"/>
      <c r="J183" s="137">
        <f>ROUND(I183*H183,2)</f>
        <v>0</v>
      </c>
      <c r="K183" s="133" t="s">
        <v>139</v>
      </c>
      <c r="L183" s="31"/>
      <c r="M183" s="138" t="s">
        <v>1</v>
      </c>
      <c r="N183" s="139" t="s">
        <v>46</v>
      </c>
      <c r="P183" s="140">
        <f>O183*H183</f>
        <v>0</v>
      </c>
      <c r="Q183" s="140">
        <v>0</v>
      </c>
      <c r="R183" s="140">
        <f>Q183*H183</f>
        <v>0</v>
      </c>
      <c r="S183" s="140">
        <v>0</v>
      </c>
      <c r="T183" s="141">
        <f>S183*H183</f>
        <v>0</v>
      </c>
      <c r="AR183" s="142" t="s">
        <v>140</v>
      </c>
      <c r="AT183" s="142" t="s">
        <v>135</v>
      </c>
      <c r="AU183" s="142" t="s">
        <v>91</v>
      </c>
      <c r="AY183" s="16" t="s">
        <v>133</v>
      </c>
      <c r="BE183" s="143">
        <f>IF(N183="základní",J183,0)</f>
        <v>0</v>
      </c>
      <c r="BF183" s="143">
        <f>IF(N183="snížená",J183,0)</f>
        <v>0</v>
      </c>
      <c r="BG183" s="143">
        <f>IF(N183="zákl. přenesená",J183,0)</f>
        <v>0</v>
      </c>
      <c r="BH183" s="143">
        <f>IF(N183="sníž. přenesená",J183,0)</f>
        <v>0</v>
      </c>
      <c r="BI183" s="143">
        <f>IF(N183="nulová",J183,0)</f>
        <v>0</v>
      </c>
      <c r="BJ183" s="16" t="s">
        <v>89</v>
      </c>
      <c r="BK183" s="143">
        <f>ROUND(I183*H183,2)</f>
        <v>0</v>
      </c>
      <c r="BL183" s="16" t="s">
        <v>140</v>
      </c>
      <c r="BM183" s="142" t="s">
        <v>259</v>
      </c>
    </row>
    <row r="184" spans="2:65" s="12" customFormat="1">
      <c r="B184" s="144"/>
      <c r="D184" s="145" t="s">
        <v>142</v>
      </c>
      <c r="E184" s="146" t="s">
        <v>1</v>
      </c>
      <c r="F184" s="147" t="s">
        <v>260</v>
      </c>
      <c r="H184" s="148">
        <v>440</v>
      </c>
      <c r="I184" s="149"/>
      <c r="L184" s="144"/>
      <c r="M184" s="150"/>
      <c r="T184" s="151"/>
      <c r="AT184" s="146" t="s">
        <v>142</v>
      </c>
      <c r="AU184" s="146" t="s">
        <v>91</v>
      </c>
      <c r="AV184" s="12" t="s">
        <v>91</v>
      </c>
      <c r="AW184" s="12" t="s">
        <v>35</v>
      </c>
      <c r="AX184" s="12" t="s">
        <v>81</v>
      </c>
      <c r="AY184" s="146" t="s">
        <v>133</v>
      </c>
    </row>
    <row r="185" spans="2:65" s="12" customFormat="1">
      <c r="B185" s="144"/>
      <c r="D185" s="145" t="s">
        <v>142</v>
      </c>
      <c r="E185" s="146" t="s">
        <v>1</v>
      </c>
      <c r="F185" s="147" t="s">
        <v>261</v>
      </c>
      <c r="H185" s="148">
        <v>240</v>
      </c>
      <c r="I185" s="149"/>
      <c r="L185" s="144"/>
      <c r="M185" s="150"/>
      <c r="T185" s="151"/>
      <c r="AT185" s="146" t="s">
        <v>142</v>
      </c>
      <c r="AU185" s="146" t="s">
        <v>91</v>
      </c>
      <c r="AV185" s="12" t="s">
        <v>91</v>
      </c>
      <c r="AW185" s="12" t="s">
        <v>35</v>
      </c>
      <c r="AX185" s="12" t="s">
        <v>81</v>
      </c>
      <c r="AY185" s="146" t="s">
        <v>133</v>
      </c>
    </row>
    <row r="186" spans="2:65" s="13" customFormat="1">
      <c r="B186" s="152"/>
      <c r="D186" s="145" t="s">
        <v>142</v>
      </c>
      <c r="E186" s="153" t="s">
        <v>1</v>
      </c>
      <c r="F186" s="154" t="s">
        <v>154</v>
      </c>
      <c r="H186" s="155">
        <v>680</v>
      </c>
      <c r="I186" s="156"/>
      <c r="L186" s="152"/>
      <c r="M186" s="157"/>
      <c r="T186" s="158"/>
      <c r="AT186" s="153" t="s">
        <v>142</v>
      </c>
      <c r="AU186" s="153" t="s">
        <v>91</v>
      </c>
      <c r="AV186" s="13" t="s">
        <v>140</v>
      </c>
      <c r="AW186" s="13" t="s">
        <v>35</v>
      </c>
      <c r="AX186" s="13" t="s">
        <v>89</v>
      </c>
      <c r="AY186" s="153" t="s">
        <v>133</v>
      </c>
    </row>
    <row r="187" spans="2:65" s="1" customFormat="1" ht="16.5" customHeight="1">
      <c r="B187" s="31"/>
      <c r="C187" s="131" t="s">
        <v>262</v>
      </c>
      <c r="D187" s="131" t="s">
        <v>135</v>
      </c>
      <c r="E187" s="132" t="s">
        <v>263</v>
      </c>
      <c r="F187" s="133" t="s">
        <v>264</v>
      </c>
      <c r="G187" s="134" t="s">
        <v>138</v>
      </c>
      <c r="H187" s="135">
        <v>200</v>
      </c>
      <c r="I187" s="136"/>
      <c r="J187" s="137">
        <f>ROUND(I187*H187,2)</f>
        <v>0</v>
      </c>
      <c r="K187" s="133" t="s">
        <v>139</v>
      </c>
      <c r="L187" s="31"/>
      <c r="M187" s="138" t="s">
        <v>1</v>
      </c>
      <c r="N187" s="139" t="s">
        <v>46</v>
      </c>
      <c r="P187" s="140">
        <f>O187*H187</f>
        <v>0</v>
      </c>
      <c r="Q187" s="140">
        <v>0</v>
      </c>
      <c r="R187" s="140">
        <f>Q187*H187</f>
        <v>0</v>
      </c>
      <c r="S187" s="140">
        <v>0</v>
      </c>
      <c r="T187" s="141">
        <f>S187*H187</f>
        <v>0</v>
      </c>
      <c r="AR187" s="142" t="s">
        <v>140</v>
      </c>
      <c r="AT187" s="142" t="s">
        <v>135</v>
      </c>
      <c r="AU187" s="142" t="s">
        <v>91</v>
      </c>
      <c r="AY187" s="16" t="s">
        <v>133</v>
      </c>
      <c r="BE187" s="143">
        <f>IF(N187="základní",J187,0)</f>
        <v>0</v>
      </c>
      <c r="BF187" s="143">
        <f>IF(N187="snížená",J187,0)</f>
        <v>0</v>
      </c>
      <c r="BG187" s="143">
        <f>IF(N187="zákl. přenesená",J187,0)</f>
        <v>0</v>
      </c>
      <c r="BH187" s="143">
        <f>IF(N187="sníž. přenesená",J187,0)</f>
        <v>0</v>
      </c>
      <c r="BI187" s="143">
        <f>IF(N187="nulová",J187,0)</f>
        <v>0</v>
      </c>
      <c r="BJ187" s="16" t="s">
        <v>89</v>
      </c>
      <c r="BK187" s="143">
        <f>ROUND(I187*H187,2)</f>
        <v>0</v>
      </c>
      <c r="BL187" s="16" t="s">
        <v>140</v>
      </c>
      <c r="BM187" s="142" t="s">
        <v>265</v>
      </c>
    </row>
    <row r="188" spans="2:65" s="12" customFormat="1">
      <c r="B188" s="144"/>
      <c r="D188" s="145" t="s">
        <v>142</v>
      </c>
      <c r="E188" s="146" t="s">
        <v>1</v>
      </c>
      <c r="F188" s="147" t="s">
        <v>266</v>
      </c>
      <c r="H188" s="148">
        <v>200</v>
      </c>
      <c r="I188" s="149"/>
      <c r="L188" s="144"/>
      <c r="M188" s="150"/>
      <c r="T188" s="151"/>
      <c r="AT188" s="146" t="s">
        <v>142</v>
      </c>
      <c r="AU188" s="146" t="s">
        <v>91</v>
      </c>
      <c r="AV188" s="12" t="s">
        <v>91</v>
      </c>
      <c r="AW188" s="12" t="s">
        <v>35</v>
      </c>
      <c r="AX188" s="12" t="s">
        <v>89</v>
      </c>
      <c r="AY188" s="146" t="s">
        <v>133</v>
      </c>
    </row>
    <row r="189" spans="2:65" s="1" customFormat="1" ht="16.5" customHeight="1">
      <c r="B189" s="31"/>
      <c r="C189" s="165" t="s">
        <v>267</v>
      </c>
      <c r="D189" s="165" t="s">
        <v>241</v>
      </c>
      <c r="E189" s="166" t="s">
        <v>268</v>
      </c>
      <c r="F189" s="167" t="s">
        <v>269</v>
      </c>
      <c r="G189" s="168" t="s">
        <v>227</v>
      </c>
      <c r="H189" s="169">
        <v>40</v>
      </c>
      <c r="I189" s="170"/>
      <c r="J189" s="171">
        <f>ROUND(I189*H189,2)</f>
        <v>0</v>
      </c>
      <c r="K189" s="167" t="s">
        <v>139</v>
      </c>
      <c r="L189" s="172"/>
      <c r="M189" s="173" t="s">
        <v>1</v>
      </c>
      <c r="N189" s="174" t="s">
        <v>46</v>
      </c>
      <c r="P189" s="140">
        <f>O189*H189</f>
        <v>0</v>
      </c>
      <c r="Q189" s="140">
        <v>1</v>
      </c>
      <c r="R189" s="140">
        <f>Q189*H189</f>
        <v>40</v>
      </c>
      <c r="S189" s="140">
        <v>0</v>
      </c>
      <c r="T189" s="141">
        <f>S189*H189</f>
        <v>0</v>
      </c>
      <c r="AR189" s="142" t="s">
        <v>177</v>
      </c>
      <c r="AT189" s="142" t="s">
        <v>241</v>
      </c>
      <c r="AU189" s="142" t="s">
        <v>91</v>
      </c>
      <c r="AY189" s="16" t="s">
        <v>133</v>
      </c>
      <c r="BE189" s="143">
        <f>IF(N189="základní",J189,0)</f>
        <v>0</v>
      </c>
      <c r="BF189" s="143">
        <f>IF(N189="snížená",J189,0)</f>
        <v>0</v>
      </c>
      <c r="BG189" s="143">
        <f>IF(N189="zákl. přenesená",J189,0)</f>
        <v>0</v>
      </c>
      <c r="BH189" s="143">
        <f>IF(N189="sníž. přenesená",J189,0)</f>
        <v>0</v>
      </c>
      <c r="BI189" s="143">
        <f>IF(N189="nulová",J189,0)</f>
        <v>0</v>
      </c>
      <c r="BJ189" s="16" t="s">
        <v>89</v>
      </c>
      <c r="BK189" s="143">
        <f>ROUND(I189*H189,2)</f>
        <v>0</v>
      </c>
      <c r="BL189" s="16" t="s">
        <v>140</v>
      </c>
      <c r="BM189" s="142" t="s">
        <v>270</v>
      </c>
    </row>
    <row r="190" spans="2:65" s="12" customFormat="1">
      <c r="B190" s="144"/>
      <c r="D190" s="145" t="s">
        <v>142</v>
      </c>
      <c r="E190" s="146" t="s">
        <v>1</v>
      </c>
      <c r="F190" s="147" t="s">
        <v>271</v>
      </c>
      <c r="H190" s="148">
        <v>40</v>
      </c>
      <c r="I190" s="149"/>
      <c r="L190" s="144"/>
      <c r="M190" s="150"/>
      <c r="T190" s="151"/>
      <c r="AT190" s="146" t="s">
        <v>142</v>
      </c>
      <c r="AU190" s="146" t="s">
        <v>91</v>
      </c>
      <c r="AV190" s="12" t="s">
        <v>91</v>
      </c>
      <c r="AW190" s="12" t="s">
        <v>35</v>
      </c>
      <c r="AX190" s="12" t="s">
        <v>89</v>
      </c>
      <c r="AY190" s="146" t="s">
        <v>133</v>
      </c>
    </row>
    <row r="191" spans="2:65" s="1" customFormat="1" ht="16.5" customHeight="1">
      <c r="B191" s="31"/>
      <c r="C191" s="131" t="s">
        <v>272</v>
      </c>
      <c r="D191" s="131" t="s">
        <v>135</v>
      </c>
      <c r="E191" s="132" t="s">
        <v>273</v>
      </c>
      <c r="F191" s="133" t="s">
        <v>274</v>
      </c>
      <c r="G191" s="134" t="s">
        <v>138</v>
      </c>
      <c r="H191" s="135">
        <v>200</v>
      </c>
      <c r="I191" s="136"/>
      <c r="J191" s="137">
        <f>ROUND(I191*H191,2)</f>
        <v>0</v>
      </c>
      <c r="K191" s="133" t="s">
        <v>139</v>
      </c>
      <c r="L191" s="31"/>
      <c r="M191" s="138" t="s">
        <v>1</v>
      </c>
      <c r="N191" s="139" t="s">
        <v>46</v>
      </c>
      <c r="P191" s="140">
        <f>O191*H191</f>
        <v>0</v>
      </c>
      <c r="Q191" s="140">
        <v>0</v>
      </c>
      <c r="R191" s="140">
        <f>Q191*H191</f>
        <v>0</v>
      </c>
      <c r="S191" s="140">
        <v>0</v>
      </c>
      <c r="T191" s="141">
        <f>S191*H191</f>
        <v>0</v>
      </c>
      <c r="AR191" s="142" t="s">
        <v>140</v>
      </c>
      <c r="AT191" s="142" t="s">
        <v>135</v>
      </c>
      <c r="AU191" s="142" t="s">
        <v>91</v>
      </c>
      <c r="AY191" s="16" t="s">
        <v>133</v>
      </c>
      <c r="BE191" s="143">
        <f>IF(N191="základní",J191,0)</f>
        <v>0</v>
      </c>
      <c r="BF191" s="143">
        <f>IF(N191="snížená",J191,0)</f>
        <v>0</v>
      </c>
      <c r="BG191" s="143">
        <f>IF(N191="zákl. přenesená",J191,0)</f>
        <v>0</v>
      </c>
      <c r="BH191" s="143">
        <f>IF(N191="sníž. přenesená",J191,0)</f>
        <v>0</v>
      </c>
      <c r="BI191" s="143">
        <f>IF(N191="nulová",J191,0)</f>
        <v>0</v>
      </c>
      <c r="BJ191" s="16" t="s">
        <v>89</v>
      </c>
      <c r="BK191" s="143">
        <f>ROUND(I191*H191,2)</f>
        <v>0</v>
      </c>
      <c r="BL191" s="16" t="s">
        <v>140</v>
      </c>
      <c r="BM191" s="142" t="s">
        <v>275</v>
      </c>
    </row>
    <row r="192" spans="2:65" s="12" customFormat="1">
      <c r="B192" s="144"/>
      <c r="D192" s="145" t="s">
        <v>142</v>
      </c>
      <c r="E192" s="146" t="s">
        <v>1</v>
      </c>
      <c r="F192" s="147" t="s">
        <v>266</v>
      </c>
      <c r="H192" s="148">
        <v>200</v>
      </c>
      <c r="I192" s="149"/>
      <c r="L192" s="144"/>
      <c r="M192" s="150"/>
      <c r="T192" s="151"/>
      <c r="AT192" s="146" t="s">
        <v>142</v>
      </c>
      <c r="AU192" s="146" t="s">
        <v>91</v>
      </c>
      <c r="AV192" s="12" t="s">
        <v>91</v>
      </c>
      <c r="AW192" s="12" t="s">
        <v>35</v>
      </c>
      <c r="AX192" s="12" t="s">
        <v>89</v>
      </c>
      <c r="AY192" s="146" t="s">
        <v>133</v>
      </c>
    </row>
    <row r="193" spans="2:65" s="1" customFormat="1" ht="16.5" customHeight="1">
      <c r="B193" s="31"/>
      <c r="C193" s="165" t="s">
        <v>276</v>
      </c>
      <c r="D193" s="165" t="s">
        <v>241</v>
      </c>
      <c r="E193" s="166" t="s">
        <v>277</v>
      </c>
      <c r="F193" s="167" t="s">
        <v>278</v>
      </c>
      <c r="G193" s="168" t="s">
        <v>279</v>
      </c>
      <c r="H193" s="169">
        <v>6</v>
      </c>
      <c r="I193" s="170"/>
      <c r="J193" s="171">
        <f>ROUND(I193*H193,2)</f>
        <v>0</v>
      </c>
      <c r="K193" s="167" t="s">
        <v>139</v>
      </c>
      <c r="L193" s="172"/>
      <c r="M193" s="173" t="s">
        <v>1</v>
      </c>
      <c r="N193" s="174" t="s">
        <v>46</v>
      </c>
      <c r="P193" s="140">
        <f>O193*H193</f>
        <v>0</v>
      </c>
      <c r="Q193" s="140">
        <v>1E-3</v>
      </c>
      <c r="R193" s="140">
        <f>Q193*H193</f>
        <v>6.0000000000000001E-3</v>
      </c>
      <c r="S193" s="140">
        <v>0</v>
      </c>
      <c r="T193" s="141">
        <f>S193*H193</f>
        <v>0</v>
      </c>
      <c r="AR193" s="142" t="s">
        <v>177</v>
      </c>
      <c r="AT193" s="142" t="s">
        <v>241</v>
      </c>
      <c r="AU193" s="142" t="s">
        <v>91</v>
      </c>
      <c r="AY193" s="16" t="s">
        <v>133</v>
      </c>
      <c r="BE193" s="143">
        <f>IF(N193="základní",J193,0)</f>
        <v>0</v>
      </c>
      <c r="BF193" s="143">
        <f>IF(N193="snížená",J193,0)</f>
        <v>0</v>
      </c>
      <c r="BG193" s="143">
        <f>IF(N193="zákl. přenesená",J193,0)</f>
        <v>0</v>
      </c>
      <c r="BH193" s="143">
        <f>IF(N193="sníž. přenesená",J193,0)</f>
        <v>0</v>
      </c>
      <c r="BI193" s="143">
        <f>IF(N193="nulová",J193,0)</f>
        <v>0</v>
      </c>
      <c r="BJ193" s="16" t="s">
        <v>89</v>
      </c>
      <c r="BK193" s="143">
        <f>ROUND(I193*H193,2)</f>
        <v>0</v>
      </c>
      <c r="BL193" s="16" t="s">
        <v>140</v>
      </c>
      <c r="BM193" s="142" t="s">
        <v>280</v>
      </c>
    </row>
    <row r="194" spans="2:65" s="12" customFormat="1">
      <c r="B194" s="144"/>
      <c r="D194" s="145" t="s">
        <v>142</v>
      </c>
      <c r="E194" s="146" t="s">
        <v>1</v>
      </c>
      <c r="F194" s="147" t="s">
        <v>281</v>
      </c>
      <c r="H194" s="148">
        <v>6</v>
      </c>
      <c r="I194" s="149"/>
      <c r="L194" s="144"/>
      <c r="M194" s="150"/>
      <c r="T194" s="151"/>
      <c r="AT194" s="146" t="s">
        <v>142</v>
      </c>
      <c r="AU194" s="146" t="s">
        <v>91</v>
      </c>
      <c r="AV194" s="12" t="s">
        <v>91</v>
      </c>
      <c r="AW194" s="12" t="s">
        <v>35</v>
      </c>
      <c r="AX194" s="12" t="s">
        <v>89</v>
      </c>
      <c r="AY194" s="146" t="s">
        <v>133</v>
      </c>
    </row>
    <row r="195" spans="2:65" s="1" customFormat="1" ht="16.5" customHeight="1">
      <c r="B195" s="31"/>
      <c r="C195" s="131" t="s">
        <v>282</v>
      </c>
      <c r="D195" s="131" t="s">
        <v>135</v>
      </c>
      <c r="E195" s="132" t="s">
        <v>283</v>
      </c>
      <c r="F195" s="133" t="s">
        <v>284</v>
      </c>
      <c r="G195" s="134" t="s">
        <v>227</v>
      </c>
      <c r="H195" s="135">
        <v>0.2</v>
      </c>
      <c r="I195" s="136"/>
      <c r="J195" s="137">
        <f>ROUND(I195*H195,2)</f>
        <v>0</v>
      </c>
      <c r="K195" s="133" t="s">
        <v>139</v>
      </c>
      <c r="L195" s="31"/>
      <c r="M195" s="138" t="s">
        <v>1</v>
      </c>
      <c r="N195" s="139" t="s">
        <v>46</v>
      </c>
      <c r="P195" s="140">
        <f>O195*H195</f>
        <v>0</v>
      </c>
      <c r="Q195" s="140">
        <v>0</v>
      </c>
      <c r="R195" s="140">
        <f>Q195*H195</f>
        <v>0</v>
      </c>
      <c r="S195" s="140">
        <v>0</v>
      </c>
      <c r="T195" s="141">
        <f>S195*H195</f>
        <v>0</v>
      </c>
      <c r="AR195" s="142" t="s">
        <v>140</v>
      </c>
      <c r="AT195" s="142" t="s">
        <v>135</v>
      </c>
      <c r="AU195" s="142" t="s">
        <v>91</v>
      </c>
      <c r="AY195" s="16" t="s">
        <v>133</v>
      </c>
      <c r="BE195" s="143">
        <f>IF(N195="základní",J195,0)</f>
        <v>0</v>
      </c>
      <c r="BF195" s="143">
        <f>IF(N195="snížená",J195,0)</f>
        <v>0</v>
      </c>
      <c r="BG195" s="143">
        <f>IF(N195="zákl. přenesená",J195,0)</f>
        <v>0</v>
      </c>
      <c r="BH195" s="143">
        <f>IF(N195="sníž. přenesená",J195,0)</f>
        <v>0</v>
      </c>
      <c r="BI195" s="143">
        <f>IF(N195="nulová",J195,0)</f>
        <v>0</v>
      </c>
      <c r="BJ195" s="16" t="s">
        <v>89</v>
      </c>
      <c r="BK195" s="143">
        <f>ROUND(I195*H195,2)</f>
        <v>0</v>
      </c>
      <c r="BL195" s="16" t="s">
        <v>140</v>
      </c>
      <c r="BM195" s="142" t="s">
        <v>285</v>
      </c>
    </row>
    <row r="196" spans="2:65" s="12" customFormat="1">
      <c r="B196" s="144"/>
      <c r="D196" s="145" t="s">
        <v>142</v>
      </c>
      <c r="E196" s="146" t="s">
        <v>1</v>
      </c>
      <c r="F196" s="147" t="s">
        <v>286</v>
      </c>
      <c r="H196" s="148">
        <v>0.2</v>
      </c>
      <c r="I196" s="149"/>
      <c r="L196" s="144"/>
      <c r="M196" s="150"/>
      <c r="T196" s="151"/>
      <c r="AT196" s="146" t="s">
        <v>142</v>
      </c>
      <c r="AU196" s="146" t="s">
        <v>91</v>
      </c>
      <c r="AV196" s="12" t="s">
        <v>91</v>
      </c>
      <c r="AW196" s="12" t="s">
        <v>35</v>
      </c>
      <c r="AX196" s="12" t="s">
        <v>89</v>
      </c>
      <c r="AY196" s="146" t="s">
        <v>133</v>
      </c>
    </row>
    <row r="197" spans="2:65" s="1" customFormat="1" ht="16.5" customHeight="1">
      <c r="B197" s="31"/>
      <c r="C197" s="165" t="s">
        <v>287</v>
      </c>
      <c r="D197" s="165" t="s">
        <v>241</v>
      </c>
      <c r="E197" s="166" t="s">
        <v>288</v>
      </c>
      <c r="F197" s="167" t="s">
        <v>289</v>
      </c>
      <c r="G197" s="168" t="s">
        <v>174</v>
      </c>
      <c r="H197" s="169">
        <v>1</v>
      </c>
      <c r="I197" s="170"/>
      <c r="J197" s="171">
        <f>ROUND(I197*H197,2)</f>
        <v>0</v>
      </c>
      <c r="K197" s="167" t="s">
        <v>139</v>
      </c>
      <c r="L197" s="172"/>
      <c r="M197" s="173" t="s">
        <v>1</v>
      </c>
      <c r="N197" s="174" t="s">
        <v>46</v>
      </c>
      <c r="P197" s="140">
        <f>O197*H197</f>
        <v>0</v>
      </c>
      <c r="Q197" s="140">
        <v>0.21</v>
      </c>
      <c r="R197" s="140">
        <f>Q197*H197</f>
        <v>0.21</v>
      </c>
      <c r="S197" s="140">
        <v>0</v>
      </c>
      <c r="T197" s="141">
        <f>S197*H197</f>
        <v>0</v>
      </c>
      <c r="AR197" s="142" t="s">
        <v>177</v>
      </c>
      <c r="AT197" s="142" t="s">
        <v>241</v>
      </c>
      <c r="AU197" s="142" t="s">
        <v>91</v>
      </c>
      <c r="AY197" s="16" t="s">
        <v>133</v>
      </c>
      <c r="BE197" s="143">
        <f>IF(N197="základní",J197,0)</f>
        <v>0</v>
      </c>
      <c r="BF197" s="143">
        <f>IF(N197="snížená",J197,0)</f>
        <v>0</v>
      </c>
      <c r="BG197" s="143">
        <f>IF(N197="zákl. přenesená",J197,0)</f>
        <v>0</v>
      </c>
      <c r="BH197" s="143">
        <f>IF(N197="sníž. přenesená",J197,0)</f>
        <v>0</v>
      </c>
      <c r="BI197" s="143">
        <f>IF(N197="nulová",J197,0)</f>
        <v>0</v>
      </c>
      <c r="BJ197" s="16" t="s">
        <v>89</v>
      </c>
      <c r="BK197" s="143">
        <f>ROUND(I197*H197,2)</f>
        <v>0</v>
      </c>
      <c r="BL197" s="16" t="s">
        <v>140</v>
      </c>
      <c r="BM197" s="142" t="s">
        <v>290</v>
      </c>
    </row>
    <row r="198" spans="2:65" s="12" customFormat="1">
      <c r="B198" s="144"/>
      <c r="D198" s="145" t="s">
        <v>142</v>
      </c>
      <c r="E198" s="146" t="s">
        <v>1</v>
      </c>
      <c r="F198" s="147" t="s">
        <v>291</v>
      </c>
      <c r="H198" s="148">
        <v>1</v>
      </c>
      <c r="I198" s="149"/>
      <c r="L198" s="144"/>
      <c r="M198" s="150"/>
      <c r="T198" s="151"/>
      <c r="AT198" s="146" t="s">
        <v>142</v>
      </c>
      <c r="AU198" s="146" t="s">
        <v>91</v>
      </c>
      <c r="AV198" s="12" t="s">
        <v>91</v>
      </c>
      <c r="AW198" s="12" t="s">
        <v>35</v>
      </c>
      <c r="AX198" s="12" t="s">
        <v>89</v>
      </c>
      <c r="AY198" s="146" t="s">
        <v>133</v>
      </c>
    </row>
    <row r="199" spans="2:65" s="1" customFormat="1" ht="16.5" customHeight="1">
      <c r="B199" s="31"/>
      <c r="C199" s="131" t="s">
        <v>292</v>
      </c>
      <c r="D199" s="131" t="s">
        <v>135</v>
      </c>
      <c r="E199" s="132" t="s">
        <v>293</v>
      </c>
      <c r="F199" s="133" t="s">
        <v>294</v>
      </c>
      <c r="G199" s="134" t="s">
        <v>138</v>
      </c>
      <c r="H199" s="135">
        <v>600</v>
      </c>
      <c r="I199" s="136"/>
      <c r="J199" s="137">
        <f>ROUND(I199*H199,2)</f>
        <v>0</v>
      </c>
      <c r="K199" s="133" t="s">
        <v>139</v>
      </c>
      <c r="L199" s="31"/>
      <c r="M199" s="138" t="s">
        <v>1</v>
      </c>
      <c r="N199" s="139" t="s">
        <v>46</v>
      </c>
      <c r="P199" s="140">
        <f>O199*H199</f>
        <v>0</v>
      </c>
      <c r="Q199" s="140">
        <v>0</v>
      </c>
      <c r="R199" s="140">
        <f>Q199*H199</f>
        <v>0</v>
      </c>
      <c r="S199" s="140">
        <v>0</v>
      </c>
      <c r="T199" s="141">
        <f>S199*H199</f>
        <v>0</v>
      </c>
      <c r="AR199" s="142" t="s">
        <v>140</v>
      </c>
      <c r="AT199" s="142" t="s">
        <v>135</v>
      </c>
      <c r="AU199" s="142" t="s">
        <v>91</v>
      </c>
      <c r="AY199" s="16" t="s">
        <v>133</v>
      </c>
      <c r="BE199" s="143">
        <f>IF(N199="základní",J199,0)</f>
        <v>0</v>
      </c>
      <c r="BF199" s="143">
        <f>IF(N199="snížená",J199,0)</f>
        <v>0</v>
      </c>
      <c r="BG199" s="143">
        <f>IF(N199="zákl. přenesená",J199,0)</f>
        <v>0</v>
      </c>
      <c r="BH199" s="143">
        <f>IF(N199="sníž. přenesená",J199,0)</f>
        <v>0</v>
      </c>
      <c r="BI199" s="143">
        <f>IF(N199="nulová",J199,0)</f>
        <v>0</v>
      </c>
      <c r="BJ199" s="16" t="s">
        <v>89</v>
      </c>
      <c r="BK199" s="143">
        <f>ROUND(I199*H199,2)</f>
        <v>0</v>
      </c>
      <c r="BL199" s="16" t="s">
        <v>140</v>
      </c>
      <c r="BM199" s="142" t="s">
        <v>295</v>
      </c>
    </row>
    <row r="200" spans="2:65" s="12" customFormat="1">
      <c r="B200" s="144"/>
      <c r="D200" s="145" t="s">
        <v>142</v>
      </c>
      <c r="E200" s="146" t="s">
        <v>1</v>
      </c>
      <c r="F200" s="147" t="s">
        <v>296</v>
      </c>
      <c r="H200" s="148">
        <v>600</v>
      </c>
      <c r="I200" s="149"/>
      <c r="L200" s="144"/>
      <c r="M200" s="150"/>
      <c r="T200" s="151"/>
      <c r="AT200" s="146" t="s">
        <v>142</v>
      </c>
      <c r="AU200" s="146" t="s">
        <v>91</v>
      </c>
      <c r="AV200" s="12" t="s">
        <v>91</v>
      </c>
      <c r="AW200" s="12" t="s">
        <v>35</v>
      </c>
      <c r="AX200" s="12" t="s">
        <v>89</v>
      </c>
      <c r="AY200" s="146" t="s">
        <v>133</v>
      </c>
    </row>
    <row r="201" spans="2:65" s="1" customFormat="1" ht="16.5" customHeight="1">
      <c r="B201" s="31"/>
      <c r="C201" s="131" t="s">
        <v>297</v>
      </c>
      <c r="D201" s="131" t="s">
        <v>135</v>
      </c>
      <c r="E201" s="132" t="s">
        <v>298</v>
      </c>
      <c r="F201" s="133" t="s">
        <v>299</v>
      </c>
      <c r="G201" s="134" t="s">
        <v>174</v>
      </c>
      <c r="H201" s="135">
        <v>6</v>
      </c>
      <c r="I201" s="136"/>
      <c r="J201" s="137">
        <f>ROUND(I201*H201,2)</f>
        <v>0</v>
      </c>
      <c r="K201" s="133" t="s">
        <v>139</v>
      </c>
      <c r="L201" s="31"/>
      <c r="M201" s="138" t="s">
        <v>1</v>
      </c>
      <c r="N201" s="139" t="s">
        <v>46</v>
      </c>
      <c r="P201" s="140">
        <f>O201*H201</f>
        <v>0</v>
      </c>
      <c r="Q201" s="140">
        <v>0</v>
      </c>
      <c r="R201" s="140">
        <f>Q201*H201</f>
        <v>0</v>
      </c>
      <c r="S201" s="140">
        <v>0</v>
      </c>
      <c r="T201" s="141">
        <f>S201*H201</f>
        <v>0</v>
      </c>
      <c r="AR201" s="142" t="s">
        <v>140</v>
      </c>
      <c r="AT201" s="142" t="s">
        <v>135</v>
      </c>
      <c r="AU201" s="142" t="s">
        <v>91</v>
      </c>
      <c r="AY201" s="16" t="s">
        <v>133</v>
      </c>
      <c r="BE201" s="143">
        <f>IF(N201="základní",J201,0)</f>
        <v>0</v>
      </c>
      <c r="BF201" s="143">
        <f>IF(N201="snížená",J201,0)</f>
        <v>0</v>
      </c>
      <c r="BG201" s="143">
        <f>IF(N201="zákl. přenesená",J201,0)</f>
        <v>0</v>
      </c>
      <c r="BH201" s="143">
        <f>IF(N201="sníž. přenesená",J201,0)</f>
        <v>0</v>
      </c>
      <c r="BI201" s="143">
        <f>IF(N201="nulová",J201,0)</f>
        <v>0</v>
      </c>
      <c r="BJ201" s="16" t="s">
        <v>89</v>
      </c>
      <c r="BK201" s="143">
        <f>ROUND(I201*H201,2)</f>
        <v>0</v>
      </c>
      <c r="BL201" s="16" t="s">
        <v>140</v>
      </c>
      <c r="BM201" s="142" t="s">
        <v>300</v>
      </c>
    </row>
    <row r="202" spans="2:65" s="12" customFormat="1">
      <c r="B202" s="144"/>
      <c r="D202" s="145" t="s">
        <v>142</v>
      </c>
      <c r="E202" s="146" t="s">
        <v>1</v>
      </c>
      <c r="F202" s="147" t="s">
        <v>301</v>
      </c>
      <c r="H202" s="148">
        <v>6</v>
      </c>
      <c r="I202" s="149"/>
      <c r="L202" s="144"/>
      <c r="M202" s="150"/>
      <c r="T202" s="151"/>
      <c r="AT202" s="146" t="s">
        <v>142</v>
      </c>
      <c r="AU202" s="146" t="s">
        <v>91</v>
      </c>
      <c r="AV202" s="12" t="s">
        <v>91</v>
      </c>
      <c r="AW202" s="12" t="s">
        <v>35</v>
      </c>
      <c r="AX202" s="12" t="s">
        <v>89</v>
      </c>
      <c r="AY202" s="146" t="s">
        <v>133</v>
      </c>
    </row>
    <row r="203" spans="2:65" s="1" customFormat="1" ht="16.5" customHeight="1">
      <c r="B203" s="31"/>
      <c r="C203" s="131" t="s">
        <v>302</v>
      </c>
      <c r="D203" s="131" t="s">
        <v>135</v>
      </c>
      <c r="E203" s="132" t="s">
        <v>303</v>
      </c>
      <c r="F203" s="133" t="s">
        <v>304</v>
      </c>
      <c r="G203" s="134" t="s">
        <v>174</v>
      </c>
      <c r="H203" s="135">
        <v>54</v>
      </c>
      <c r="I203" s="136"/>
      <c r="J203" s="137">
        <f>ROUND(I203*H203,2)</f>
        <v>0</v>
      </c>
      <c r="K203" s="133" t="s">
        <v>139</v>
      </c>
      <c r="L203" s="31"/>
      <c r="M203" s="138" t="s">
        <v>1</v>
      </c>
      <c r="N203" s="139" t="s">
        <v>46</v>
      </c>
      <c r="P203" s="140">
        <f>O203*H203</f>
        <v>0</v>
      </c>
      <c r="Q203" s="140">
        <v>0</v>
      </c>
      <c r="R203" s="140">
        <f>Q203*H203</f>
        <v>0</v>
      </c>
      <c r="S203" s="140">
        <v>0</v>
      </c>
      <c r="T203" s="141">
        <f>S203*H203</f>
        <v>0</v>
      </c>
      <c r="AR203" s="142" t="s">
        <v>140</v>
      </c>
      <c r="AT203" s="142" t="s">
        <v>135</v>
      </c>
      <c r="AU203" s="142" t="s">
        <v>91</v>
      </c>
      <c r="AY203" s="16" t="s">
        <v>133</v>
      </c>
      <c r="BE203" s="143">
        <f>IF(N203="základní",J203,0)</f>
        <v>0</v>
      </c>
      <c r="BF203" s="143">
        <f>IF(N203="snížená",J203,0)</f>
        <v>0</v>
      </c>
      <c r="BG203" s="143">
        <f>IF(N203="zákl. přenesená",J203,0)</f>
        <v>0</v>
      </c>
      <c r="BH203" s="143">
        <f>IF(N203="sníž. přenesená",J203,0)</f>
        <v>0</v>
      </c>
      <c r="BI203" s="143">
        <f>IF(N203="nulová",J203,0)</f>
        <v>0</v>
      </c>
      <c r="BJ203" s="16" t="s">
        <v>89</v>
      </c>
      <c r="BK203" s="143">
        <f>ROUND(I203*H203,2)</f>
        <v>0</v>
      </c>
      <c r="BL203" s="16" t="s">
        <v>140</v>
      </c>
      <c r="BM203" s="142" t="s">
        <v>305</v>
      </c>
    </row>
    <row r="204" spans="2:65" s="12" customFormat="1">
      <c r="B204" s="144"/>
      <c r="D204" s="145" t="s">
        <v>142</v>
      </c>
      <c r="E204" s="146" t="s">
        <v>1</v>
      </c>
      <c r="F204" s="147" t="s">
        <v>306</v>
      </c>
      <c r="H204" s="148">
        <v>54</v>
      </c>
      <c r="I204" s="149"/>
      <c r="L204" s="144"/>
      <c r="M204" s="150"/>
      <c r="T204" s="151"/>
      <c r="AT204" s="146" t="s">
        <v>142</v>
      </c>
      <c r="AU204" s="146" t="s">
        <v>91</v>
      </c>
      <c r="AV204" s="12" t="s">
        <v>91</v>
      </c>
      <c r="AW204" s="12" t="s">
        <v>35</v>
      </c>
      <c r="AX204" s="12" t="s">
        <v>89</v>
      </c>
      <c r="AY204" s="146" t="s">
        <v>133</v>
      </c>
    </row>
    <row r="205" spans="2:65" s="11" customFormat="1" ht="22.95" customHeight="1">
      <c r="B205" s="119"/>
      <c r="D205" s="120" t="s">
        <v>80</v>
      </c>
      <c r="E205" s="129" t="s">
        <v>140</v>
      </c>
      <c r="F205" s="129" t="s">
        <v>307</v>
      </c>
      <c r="I205" s="122"/>
      <c r="J205" s="130">
        <f>BK205</f>
        <v>0</v>
      </c>
      <c r="L205" s="119"/>
      <c r="M205" s="124"/>
      <c r="P205" s="125">
        <f>SUM(P206:P207)</f>
        <v>0</v>
      </c>
      <c r="R205" s="125">
        <f>SUM(R206:R207)</f>
        <v>7.5630800000000002</v>
      </c>
      <c r="T205" s="126">
        <f>SUM(T206:T207)</f>
        <v>0</v>
      </c>
      <c r="AR205" s="120" t="s">
        <v>89</v>
      </c>
      <c r="AT205" s="127" t="s">
        <v>80</v>
      </c>
      <c r="AU205" s="127" t="s">
        <v>89</v>
      </c>
      <c r="AY205" s="120" t="s">
        <v>133</v>
      </c>
      <c r="BK205" s="128">
        <f>SUM(BK206:BK207)</f>
        <v>0</v>
      </c>
    </row>
    <row r="206" spans="2:65" s="1" customFormat="1" ht="16.5" customHeight="1">
      <c r="B206" s="31"/>
      <c r="C206" s="131" t="s">
        <v>308</v>
      </c>
      <c r="D206" s="131" t="s">
        <v>135</v>
      </c>
      <c r="E206" s="132" t="s">
        <v>309</v>
      </c>
      <c r="F206" s="133" t="s">
        <v>310</v>
      </c>
      <c r="G206" s="134" t="s">
        <v>174</v>
      </c>
      <c r="H206" s="135">
        <v>4</v>
      </c>
      <c r="I206" s="136"/>
      <c r="J206" s="137">
        <f>ROUND(I206*H206,2)</f>
        <v>0</v>
      </c>
      <c r="K206" s="133" t="s">
        <v>139</v>
      </c>
      <c r="L206" s="31"/>
      <c r="M206" s="138" t="s">
        <v>1</v>
      </c>
      <c r="N206" s="139" t="s">
        <v>46</v>
      </c>
      <c r="P206" s="140">
        <f>O206*H206</f>
        <v>0</v>
      </c>
      <c r="Q206" s="140">
        <v>1.8907700000000001</v>
      </c>
      <c r="R206" s="140">
        <f>Q206*H206</f>
        <v>7.5630800000000002</v>
      </c>
      <c r="S206" s="140">
        <v>0</v>
      </c>
      <c r="T206" s="141">
        <f>S206*H206</f>
        <v>0</v>
      </c>
      <c r="AR206" s="142" t="s">
        <v>140</v>
      </c>
      <c r="AT206" s="142" t="s">
        <v>135</v>
      </c>
      <c r="AU206" s="142" t="s">
        <v>91</v>
      </c>
      <c r="AY206" s="16" t="s">
        <v>133</v>
      </c>
      <c r="BE206" s="143">
        <f>IF(N206="základní",J206,0)</f>
        <v>0</v>
      </c>
      <c r="BF206" s="143">
        <f>IF(N206="snížená",J206,0)</f>
        <v>0</v>
      </c>
      <c r="BG206" s="143">
        <f>IF(N206="zákl. přenesená",J206,0)</f>
        <v>0</v>
      </c>
      <c r="BH206" s="143">
        <f>IF(N206="sníž. přenesená",J206,0)</f>
        <v>0</v>
      </c>
      <c r="BI206" s="143">
        <f>IF(N206="nulová",J206,0)</f>
        <v>0</v>
      </c>
      <c r="BJ206" s="16" t="s">
        <v>89</v>
      </c>
      <c r="BK206" s="143">
        <f>ROUND(I206*H206,2)</f>
        <v>0</v>
      </c>
      <c r="BL206" s="16" t="s">
        <v>140</v>
      </c>
      <c r="BM206" s="142" t="s">
        <v>311</v>
      </c>
    </row>
    <row r="207" spans="2:65" s="12" customFormat="1">
      <c r="B207" s="144"/>
      <c r="D207" s="145" t="s">
        <v>142</v>
      </c>
      <c r="E207" s="146" t="s">
        <v>1</v>
      </c>
      <c r="F207" s="147" t="s">
        <v>312</v>
      </c>
      <c r="H207" s="148">
        <v>4</v>
      </c>
      <c r="I207" s="149"/>
      <c r="L207" s="144"/>
      <c r="M207" s="150"/>
      <c r="T207" s="151"/>
      <c r="AT207" s="146" t="s">
        <v>142</v>
      </c>
      <c r="AU207" s="146" t="s">
        <v>91</v>
      </c>
      <c r="AV207" s="12" t="s">
        <v>91</v>
      </c>
      <c r="AW207" s="12" t="s">
        <v>35</v>
      </c>
      <c r="AX207" s="12" t="s">
        <v>89</v>
      </c>
      <c r="AY207" s="146" t="s">
        <v>133</v>
      </c>
    </row>
    <row r="208" spans="2:65" s="11" customFormat="1" ht="22.95" customHeight="1">
      <c r="B208" s="119"/>
      <c r="D208" s="120" t="s">
        <v>80</v>
      </c>
      <c r="E208" s="129" t="s">
        <v>160</v>
      </c>
      <c r="F208" s="129" t="s">
        <v>313</v>
      </c>
      <c r="I208" s="122"/>
      <c r="J208" s="130">
        <f>BK208</f>
        <v>0</v>
      </c>
      <c r="L208" s="119"/>
      <c r="M208" s="124"/>
      <c r="P208" s="125">
        <f>SUM(P209:P243)</f>
        <v>0</v>
      </c>
      <c r="R208" s="125">
        <f>SUM(R209:R243)</f>
        <v>626.99070000000006</v>
      </c>
      <c r="T208" s="126">
        <f>SUM(T209:T243)</f>
        <v>0</v>
      </c>
      <c r="AR208" s="120" t="s">
        <v>89</v>
      </c>
      <c r="AT208" s="127" t="s">
        <v>80</v>
      </c>
      <c r="AU208" s="127" t="s">
        <v>89</v>
      </c>
      <c r="AY208" s="120" t="s">
        <v>133</v>
      </c>
      <c r="BK208" s="128">
        <f>SUM(BK209:BK243)</f>
        <v>0</v>
      </c>
    </row>
    <row r="209" spans="2:65" s="1" customFormat="1" ht="16.5" customHeight="1">
      <c r="B209" s="31"/>
      <c r="C209" s="131" t="s">
        <v>314</v>
      </c>
      <c r="D209" s="131" t="s">
        <v>135</v>
      </c>
      <c r="E209" s="132" t="s">
        <v>315</v>
      </c>
      <c r="F209" s="133" t="s">
        <v>316</v>
      </c>
      <c r="G209" s="134" t="s">
        <v>138</v>
      </c>
      <c r="H209" s="135">
        <v>730</v>
      </c>
      <c r="I209" s="136"/>
      <c r="J209" s="137">
        <f>ROUND(I209*H209,2)</f>
        <v>0</v>
      </c>
      <c r="K209" s="133" t="s">
        <v>139</v>
      </c>
      <c r="L209" s="31"/>
      <c r="M209" s="138" t="s">
        <v>1</v>
      </c>
      <c r="N209" s="139" t="s">
        <v>46</v>
      </c>
      <c r="P209" s="140">
        <f>O209*H209</f>
        <v>0</v>
      </c>
      <c r="Q209" s="140">
        <v>0.34499999999999997</v>
      </c>
      <c r="R209" s="140">
        <f>Q209*H209</f>
        <v>251.85</v>
      </c>
      <c r="S209" s="140">
        <v>0</v>
      </c>
      <c r="T209" s="141">
        <f>S209*H209</f>
        <v>0</v>
      </c>
      <c r="AR209" s="142" t="s">
        <v>140</v>
      </c>
      <c r="AT209" s="142" t="s">
        <v>135</v>
      </c>
      <c r="AU209" s="142" t="s">
        <v>91</v>
      </c>
      <c r="AY209" s="16" t="s">
        <v>133</v>
      </c>
      <c r="BE209" s="143">
        <f>IF(N209="základní",J209,0)</f>
        <v>0</v>
      </c>
      <c r="BF209" s="143">
        <f>IF(N209="snížená",J209,0)</f>
        <v>0</v>
      </c>
      <c r="BG209" s="143">
        <f>IF(N209="zákl. přenesená",J209,0)</f>
        <v>0</v>
      </c>
      <c r="BH209" s="143">
        <f>IF(N209="sníž. přenesená",J209,0)</f>
        <v>0</v>
      </c>
      <c r="BI209" s="143">
        <f>IF(N209="nulová",J209,0)</f>
        <v>0</v>
      </c>
      <c r="BJ209" s="16" t="s">
        <v>89</v>
      </c>
      <c r="BK209" s="143">
        <f>ROUND(I209*H209,2)</f>
        <v>0</v>
      </c>
      <c r="BL209" s="16" t="s">
        <v>140</v>
      </c>
      <c r="BM209" s="142" t="s">
        <v>317</v>
      </c>
    </row>
    <row r="210" spans="2:65" s="12" customFormat="1">
      <c r="B210" s="144"/>
      <c r="D210" s="145" t="s">
        <v>142</v>
      </c>
      <c r="E210" s="146" t="s">
        <v>1</v>
      </c>
      <c r="F210" s="147" t="s">
        <v>260</v>
      </c>
      <c r="H210" s="148">
        <v>440</v>
      </c>
      <c r="I210" s="149"/>
      <c r="L210" s="144"/>
      <c r="M210" s="150"/>
      <c r="T210" s="151"/>
      <c r="AT210" s="146" t="s">
        <v>142</v>
      </c>
      <c r="AU210" s="146" t="s">
        <v>91</v>
      </c>
      <c r="AV210" s="12" t="s">
        <v>91</v>
      </c>
      <c r="AW210" s="12" t="s">
        <v>35</v>
      </c>
      <c r="AX210" s="12" t="s">
        <v>81</v>
      </c>
      <c r="AY210" s="146" t="s">
        <v>133</v>
      </c>
    </row>
    <row r="211" spans="2:65" s="12" customFormat="1">
      <c r="B211" s="144"/>
      <c r="D211" s="145" t="s">
        <v>142</v>
      </c>
      <c r="E211" s="146" t="s">
        <v>1</v>
      </c>
      <c r="F211" s="147" t="s">
        <v>261</v>
      </c>
      <c r="H211" s="148">
        <v>240</v>
      </c>
      <c r="I211" s="149"/>
      <c r="L211" s="144"/>
      <c r="M211" s="150"/>
      <c r="T211" s="151"/>
      <c r="AT211" s="146" t="s">
        <v>142</v>
      </c>
      <c r="AU211" s="146" t="s">
        <v>91</v>
      </c>
      <c r="AV211" s="12" t="s">
        <v>91</v>
      </c>
      <c r="AW211" s="12" t="s">
        <v>35</v>
      </c>
      <c r="AX211" s="12" t="s">
        <v>81</v>
      </c>
      <c r="AY211" s="146" t="s">
        <v>133</v>
      </c>
    </row>
    <row r="212" spans="2:65" s="12" customFormat="1">
      <c r="B212" s="144"/>
      <c r="D212" s="145" t="s">
        <v>142</v>
      </c>
      <c r="E212" s="146" t="s">
        <v>1</v>
      </c>
      <c r="F212" s="147" t="s">
        <v>318</v>
      </c>
      <c r="H212" s="148">
        <v>50</v>
      </c>
      <c r="I212" s="149"/>
      <c r="L212" s="144"/>
      <c r="M212" s="150"/>
      <c r="T212" s="151"/>
      <c r="AT212" s="146" t="s">
        <v>142</v>
      </c>
      <c r="AU212" s="146" t="s">
        <v>91</v>
      </c>
      <c r="AV212" s="12" t="s">
        <v>91</v>
      </c>
      <c r="AW212" s="12" t="s">
        <v>35</v>
      </c>
      <c r="AX212" s="12" t="s">
        <v>81</v>
      </c>
      <c r="AY212" s="146" t="s">
        <v>133</v>
      </c>
    </row>
    <row r="213" spans="2:65" s="13" customFormat="1">
      <c r="B213" s="152"/>
      <c r="D213" s="145" t="s">
        <v>142</v>
      </c>
      <c r="E213" s="153" t="s">
        <v>1</v>
      </c>
      <c r="F213" s="154" t="s">
        <v>154</v>
      </c>
      <c r="H213" s="155">
        <v>730</v>
      </c>
      <c r="I213" s="156"/>
      <c r="L213" s="152"/>
      <c r="M213" s="157"/>
      <c r="T213" s="158"/>
      <c r="AT213" s="153" t="s">
        <v>142</v>
      </c>
      <c r="AU213" s="153" t="s">
        <v>91</v>
      </c>
      <c r="AV213" s="13" t="s">
        <v>140</v>
      </c>
      <c r="AW213" s="13" t="s">
        <v>35</v>
      </c>
      <c r="AX213" s="13" t="s">
        <v>89</v>
      </c>
      <c r="AY213" s="153" t="s">
        <v>133</v>
      </c>
    </row>
    <row r="214" spans="2:65" s="1" customFormat="1" ht="16.5" customHeight="1">
      <c r="B214" s="31"/>
      <c r="C214" s="131" t="s">
        <v>319</v>
      </c>
      <c r="D214" s="131" t="s">
        <v>135</v>
      </c>
      <c r="E214" s="132" t="s">
        <v>320</v>
      </c>
      <c r="F214" s="133" t="s">
        <v>321</v>
      </c>
      <c r="G214" s="134" t="s">
        <v>138</v>
      </c>
      <c r="H214" s="135">
        <v>440</v>
      </c>
      <c r="I214" s="136"/>
      <c r="J214" s="137">
        <f>ROUND(I214*H214,2)</f>
        <v>0</v>
      </c>
      <c r="K214" s="133" t="s">
        <v>139</v>
      </c>
      <c r="L214" s="31"/>
      <c r="M214" s="138" t="s">
        <v>1</v>
      </c>
      <c r="N214" s="139" t="s">
        <v>46</v>
      </c>
      <c r="P214" s="140">
        <f>O214*H214</f>
        <v>0</v>
      </c>
      <c r="Q214" s="140">
        <v>0.33206000000000002</v>
      </c>
      <c r="R214" s="140">
        <f>Q214*H214</f>
        <v>146.10640000000001</v>
      </c>
      <c r="S214" s="140">
        <v>0</v>
      </c>
      <c r="T214" s="141">
        <f>S214*H214</f>
        <v>0</v>
      </c>
      <c r="AR214" s="142" t="s">
        <v>140</v>
      </c>
      <c r="AT214" s="142" t="s">
        <v>135</v>
      </c>
      <c r="AU214" s="142" t="s">
        <v>91</v>
      </c>
      <c r="AY214" s="16" t="s">
        <v>133</v>
      </c>
      <c r="BE214" s="143">
        <f>IF(N214="základní",J214,0)</f>
        <v>0</v>
      </c>
      <c r="BF214" s="143">
        <f>IF(N214="snížená",J214,0)</f>
        <v>0</v>
      </c>
      <c r="BG214" s="143">
        <f>IF(N214="zákl. přenesená",J214,0)</f>
        <v>0</v>
      </c>
      <c r="BH214" s="143">
        <f>IF(N214="sníž. přenesená",J214,0)</f>
        <v>0</v>
      </c>
      <c r="BI214" s="143">
        <f>IF(N214="nulová",J214,0)</f>
        <v>0</v>
      </c>
      <c r="BJ214" s="16" t="s">
        <v>89</v>
      </c>
      <c r="BK214" s="143">
        <f>ROUND(I214*H214,2)</f>
        <v>0</v>
      </c>
      <c r="BL214" s="16" t="s">
        <v>140</v>
      </c>
      <c r="BM214" s="142" t="s">
        <v>322</v>
      </c>
    </row>
    <row r="215" spans="2:65" s="12" customFormat="1">
      <c r="B215" s="144"/>
      <c r="D215" s="145" t="s">
        <v>142</v>
      </c>
      <c r="E215" s="146" t="s">
        <v>1</v>
      </c>
      <c r="F215" s="147" t="s">
        <v>260</v>
      </c>
      <c r="H215" s="148">
        <v>440</v>
      </c>
      <c r="I215" s="149"/>
      <c r="L215" s="144"/>
      <c r="M215" s="150"/>
      <c r="T215" s="151"/>
      <c r="AT215" s="146" t="s">
        <v>142</v>
      </c>
      <c r="AU215" s="146" t="s">
        <v>91</v>
      </c>
      <c r="AV215" s="12" t="s">
        <v>91</v>
      </c>
      <c r="AW215" s="12" t="s">
        <v>35</v>
      </c>
      <c r="AX215" s="12" t="s">
        <v>89</v>
      </c>
      <c r="AY215" s="146" t="s">
        <v>133</v>
      </c>
    </row>
    <row r="216" spans="2:65" s="1" customFormat="1" ht="16.5" customHeight="1">
      <c r="B216" s="31"/>
      <c r="C216" s="131" t="s">
        <v>323</v>
      </c>
      <c r="D216" s="131" t="s">
        <v>135</v>
      </c>
      <c r="E216" s="132" t="s">
        <v>324</v>
      </c>
      <c r="F216" s="133" t="s">
        <v>325</v>
      </c>
      <c r="G216" s="134" t="s">
        <v>138</v>
      </c>
      <c r="H216" s="135">
        <v>780</v>
      </c>
      <c r="I216" s="136"/>
      <c r="J216" s="137">
        <f>ROUND(I216*H216,2)</f>
        <v>0</v>
      </c>
      <c r="K216" s="133" t="s">
        <v>139</v>
      </c>
      <c r="L216" s="31"/>
      <c r="M216" s="138" t="s">
        <v>1</v>
      </c>
      <c r="N216" s="139" t="s">
        <v>46</v>
      </c>
      <c r="P216" s="140">
        <f>O216*H216</f>
        <v>0</v>
      </c>
      <c r="Q216" s="140">
        <v>6.5199999999999998E-3</v>
      </c>
      <c r="R216" s="140">
        <f>Q216*H216</f>
        <v>5.0855999999999995</v>
      </c>
      <c r="S216" s="140">
        <v>0</v>
      </c>
      <c r="T216" s="141">
        <f>S216*H216</f>
        <v>0</v>
      </c>
      <c r="AR216" s="142" t="s">
        <v>140</v>
      </c>
      <c r="AT216" s="142" t="s">
        <v>135</v>
      </c>
      <c r="AU216" s="142" t="s">
        <v>91</v>
      </c>
      <c r="AY216" s="16" t="s">
        <v>133</v>
      </c>
      <c r="BE216" s="143">
        <f>IF(N216="základní",J216,0)</f>
        <v>0</v>
      </c>
      <c r="BF216" s="143">
        <f>IF(N216="snížená",J216,0)</f>
        <v>0</v>
      </c>
      <c r="BG216" s="143">
        <f>IF(N216="zákl. přenesená",J216,0)</f>
        <v>0</v>
      </c>
      <c r="BH216" s="143">
        <f>IF(N216="sníž. přenesená",J216,0)</f>
        <v>0</v>
      </c>
      <c r="BI216" s="143">
        <f>IF(N216="nulová",J216,0)</f>
        <v>0</v>
      </c>
      <c r="BJ216" s="16" t="s">
        <v>89</v>
      </c>
      <c r="BK216" s="143">
        <f>ROUND(I216*H216,2)</f>
        <v>0</v>
      </c>
      <c r="BL216" s="16" t="s">
        <v>140</v>
      </c>
      <c r="BM216" s="142" t="s">
        <v>326</v>
      </c>
    </row>
    <row r="217" spans="2:65" s="12" customFormat="1">
      <c r="B217" s="144"/>
      <c r="D217" s="145" t="s">
        <v>142</v>
      </c>
      <c r="E217" s="146" t="s">
        <v>1</v>
      </c>
      <c r="F217" s="147" t="s">
        <v>327</v>
      </c>
      <c r="H217" s="148">
        <v>240</v>
      </c>
      <c r="I217" s="149"/>
      <c r="L217" s="144"/>
      <c r="M217" s="150"/>
      <c r="T217" s="151"/>
      <c r="AT217" s="146" t="s">
        <v>142</v>
      </c>
      <c r="AU217" s="146" t="s">
        <v>91</v>
      </c>
      <c r="AV217" s="12" t="s">
        <v>91</v>
      </c>
      <c r="AW217" s="12" t="s">
        <v>35</v>
      </c>
      <c r="AX217" s="12" t="s">
        <v>81</v>
      </c>
      <c r="AY217" s="146" t="s">
        <v>133</v>
      </c>
    </row>
    <row r="218" spans="2:65" s="12" customFormat="1">
      <c r="B218" s="144"/>
      <c r="D218" s="145" t="s">
        <v>142</v>
      </c>
      <c r="E218" s="146" t="s">
        <v>1</v>
      </c>
      <c r="F218" s="147" t="s">
        <v>328</v>
      </c>
      <c r="H218" s="148">
        <v>440</v>
      </c>
      <c r="I218" s="149"/>
      <c r="L218" s="144"/>
      <c r="M218" s="150"/>
      <c r="T218" s="151"/>
      <c r="AT218" s="146" t="s">
        <v>142</v>
      </c>
      <c r="AU218" s="146" t="s">
        <v>91</v>
      </c>
      <c r="AV218" s="12" t="s">
        <v>91</v>
      </c>
      <c r="AW218" s="12" t="s">
        <v>35</v>
      </c>
      <c r="AX218" s="12" t="s">
        <v>81</v>
      </c>
      <c r="AY218" s="146" t="s">
        <v>133</v>
      </c>
    </row>
    <row r="219" spans="2:65" s="12" customFormat="1">
      <c r="B219" s="144"/>
      <c r="D219" s="145" t="s">
        <v>142</v>
      </c>
      <c r="E219" s="146" t="s">
        <v>1</v>
      </c>
      <c r="F219" s="147" t="s">
        <v>329</v>
      </c>
      <c r="H219" s="148">
        <v>100</v>
      </c>
      <c r="I219" s="149"/>
      <c r="L219" s="144"/>
      <c r="M219" s="150"/>
      <c r="T219" s="151"/>
      <c r="AT219" s="146" t="s">
        <v>142</v>
      </c>
      <c r="AU219" s="146" t="s">
        <v>91</v>
      </c>
      <c r="AV219" s="12" t="s">
        <v>91</v>
      </c>
      <c r="AW219" s="12" t="s">
        <v>35</v>
      </c>
      <c r="AX219" s="12" t="s">
        <v>81</v>
      </c>
      <c r="AY219" s="146" t="s">
        <v>133</v>
      </c>
    </row>
    <row r="220" spans="2:65" s="13" customFormat="1">
      <c r="B220" s="152"/>
      <c r="D220" s="145" t="s">
        <v>142</v>
      </c>
      <c r="E220" s="153" t="s">
        <v>1</v>
      </c>
      <c r="F220" s="154" t="s">
        <v>154</v>
      </c>
      <c r="H220" s="155">
        <v>780</v>
      </c>
      <c r="I220" s="156"/>
      <c r="L220" s="152"/>
      <c r="M220" s="157"/>
      <c r="T220" s="158"/>
      <c r="AT220" s="153" t="s">
        <v>142</v>
      </c>
      <c r="AU220" s="153" t="s">
        <v>91</v>
      </c>
      <c r="AV220" s="13" t="s">
        <v>140</v>
      </c>
      <c r="AW220" s="13" t="s">
        <v>35</v>
      </c>
      <c r="AX220" s="13" t="s">
        <v>89</v>
      </c>
      <c r="AY220" s="153" t="s">
        <v>133</v>
      </c>
    </row>
    <row r="221" spans="2:65" s="1" customFormat="1" ht="16.5" customHeight="1">
      <c r="B221" s="31"/>
      <c r="C221" s="131" t="s">
        <v>330</v>
      </c>
      <c r="D221" s="131" t="s">
        <v>135</v>
      </c>
      <c r="E221" s="132" t="s">
        <v>331</v>
      </c>
      <c r="F221" s="133" t="s">
        <v>332</v>
      </c>
      <c r="G221" s="134" t="s">
        <v>138</v>
      </c>
      <c r="H221" s="135">
        <v>800</v>
      </c>
      <c r="I221" s="136"/>
      <c r="J221" s="137">
        <f>ROUND(I221*H221,2)</f>
        <v>0</v>
      </c>
      <c r="K221" s="133" t="s">
        <v>139</v>
      </c>
      <c r="L221" s="31"/>
      <c r="M221" s="138" t="s">
        <v>1</v>
      </c>
      <c r="N221" s="139" t="s">
        <v>46</v>
      </c>
      <c r="P221" s="140">
        <f>O221*H221</f>
        <v>0</v>
      </c>
      <c r="Q221" s="140">
        <v>5.1000000000000004E-4</v>
      </c>
      <c r="R221" s="140">
        <f>Q221*H221</f>
        <v>0.40800000000000003</v>
      </c>
      <c r="S221" s="140">
        <v>0</v>
      </c>
      <c r="T221" s="141">
        <f>S221*H221</f>
        <v>0</v>
      </c>
      <c r="AR221" s="142" t="s">
        <v>140</v>
      </c>
      <c r="AT221" s="142" t="s">
        <v>135</v>
      </c>
      <c r="AU221" s="142" t="s">
        <v>91</v>
      </c>
      <c r="AY221" s="16" t="s">
        <v>133</v>
      </c>
      <c r="BE221" s="143">
        <f>IF(N221="základní",J221,0)</f>
        <v>0</v>
      </c>
      <c r="BF221" s="143">
        <f>IF(N221="snížená",J221,0)</f>
        <v>0</v>
      </c>
      <c r="BG221" s="143">
        <f>IF(N221="zákl. přenesená",J221,0)</f>
        <v>0</v>
      </c>
      <c r="BH221" s="143">
        <f>IF(N221="sníž. přenesená",J221,0)</f>
        <v>0</v>
      </c>
      <c r="BI221" s="143">
        <f>IF(N221="nulová",J221,0)</f>
        <v>0</v>
      </c>
      <c r="BJ221" s="16" t="s">
        <v>89</v>
      </c>
      <c r="BK221" s="143">
        <f>ROUND(I221*H221,2)</f>
        <v>0</v>
      </c>
      <c r="BL221" s="16" t="s">
        <v>140</v>
      </c>
      <c r="BM221" s="142" t="s">
        <v>333</v>
      </c>
    </row>
    <row r="222" spans="2:65" s="12" customFormat="1">
      <c r="B222" s="144"/>
      <c r="D222" s="145" t="s">
        <v>142</v>
      </c>
      <c r="E222" s="146" t="s">
        <v>1</v>
      </c>
      <c r="F222" s="147" t="s">
        <v>334</v>
      </c>
      <c r="H222" s="148">
        <v>240</v>
      </c>
      <c r="I222" s="149"/>
      <c r="L222" s="144"/>
      <c r="M222" s="150"/>
      <c r="T222" s="151"/>
      <c r="AT222" s="146" t="s">
        <v>142</v>
      </c>
      <c r="AU222" s="146" t="s">
        <v>91</v>
      </c>
      <c r="AV222" s="12" t="s">
        <v>91</v>
      </c>
      <c r="AW222" s="12" t="s">
        <v>35</v>
      </c>
      <c r="AX222" s="12" t="s">
        <v>81</v>
      </c>
      <c r="AY222" s="146" t="s">
        <v>133</v>
      </c>
    </row>
    <row r="223" spans="2:65" s="12" customFormat="1">
      <c r="B223" s="144"/>
      <c r="D223" s="145" t="s">
        <v>142</v>
      </c>
      <c r="E223" s="146" t="s">
        <v>1</v>
      </c>
      <c r="F223" s="147" t="s">
        <v>335</v>
      </c>
      <c r="H223" s="148">
        <v>440</v>
      </c>
      <c r="I223" s="149"/>
      <c r="L223" s="144"/>
      <c r="M223" s="150"/>
      <c r="T223" s="151"/>
      <c r="AT223" s="146" t="s">
        <v>142</v>
      </c>
      <c r="AU223" s="146" t="s">
        <v>91</v>
      </c>
      <c r="AV223" s="12" t="s">
        <v>91</v>
      </c>
      <c r="AW223" s="12" t="s">
        <v>35</v>
      </c>
      <c r="AX223" s="12" t="s">
        <v>81</v>
      </c>
      <c r="AY223" s="146" t="s">
        <v>133</v>
      </c>
    </row>
    <row r="224" spans="2:65" s="12" customFormat="1">
      <c r="B224" s="144"/>
      <c r="D224" s="145" t="s">
        <v>142</v>
      </c>
      <c r="E224" s="146" t="s">
        <v>1</v>
      </c>
      <c r="F224" s="147" t="s">
        <v>336</v>
      </c>
      <c r="H224" s="148">
        <v>100</v>
      </c>
      <c r="I224" s="149"/>
      <c r="L224" s="144"/>
      <c r="M224" s="150"/>
      <c r="T224" s="151"/>
      <c r="AT224" s="146" t="s">
        <v>142</v>
      </c>
      <c r="AU224" s="146" t="s">
        <v>91</v>
      </c>
      <c r="AV224" s="12" t="s">
        <v>91</v>
      </c>
      <c r="AW224" s="12" t="s">
        <v>35</v>
      </c>
      <c r="AX224" s="12" t="s">
        <v>81</v>
      </c>
      <c r="AY224" s="146" t="s">
        <v>133</v>
      </c>
    </row>
    <row r="225" spans="2:65" s="12" customFormat="1">
      <c r="B225" s="144"/>
      <c r="D225" s="145" t="s">
        <v>142</v>
      </c>
      <c r="E225" s="146" t="s">
        <v>1</v>
      </c>
      <c r="F225" s="147" t="s">
        <v>337</v>
      </c>
      <c r="H225" s="148">
        <v>20</v>
      </c>
      <c r="I225" s="149"/>
      <c r="L225" s="144"/>
      <c r="M225" s="150"/>
      <c r="T225" s="151"/>
      <c r="AT225" s="146" t="s">
        <v>142</v>
      </c>
      <c r="AU225" s="146" t="s">
        <v>91</v>
      </c>
      <c r="AV225" s="12" t="s">
        <v>91</v>
      </c>
      <c r="AW225" s="12" t="s">
        <v>35</v>
      </c>
      <c r="AX225" s="12" t="s">
        <v>81</v>
      </c>
      <c r="AY225" s="146" t="s">
        <v>133</v>
      </c>
    </row>
    <row r="226" spans="2:65" s="13" customFormat="1">
      <c r="B226" s="152"/>
      <c r="D226" s="145" t="s">
        <v>142</v>
      </c>
      <c r="E226" s="153" t="s">
        <v>1</v>
      </c>
      <c r="F226" s="154" t="s">
        <v>154</v>
      </c>
      <c r="H226" s="155">
        <v>800</v>
      </c>
      <c r="I226" s="156"/>
      <c r="L226" s="152"/>
      <c r="M226" s="157"/>
      <c r="T226" s="158"/>
      <c r="AT226" s="153" t="s">
        <v>142</v>
      </c>
      <c r="AU226" s="153" t="s">
        <v>91</v>
      </c>
      <c r="AV226" s="13" t="s">
        <v>140</v>
      </c>
      <c r="AW226" s="13" t="s">
        <v>35</v>
      </c>
      <c r="AX226" s="13" t="s">
        <v>89</v>
      </c>
      <c r="AY226" s="153" t="s">
        <v>133</v>
      </c>
    </row>
    <row r="227" spans="2:65" s="1" customFormat="1" ht="16.5" customHeight="1">
      <c r="B227" s="31"/>
      <c r="C227" s="131" t="s">
        <v>338</v>
      </c>
      <c r="D227" s="131" t="s">
        <v>135</v>
      </c>
      <c r="E227" s="132" t="s">
        <v>339</v>
      </c>
      <c r="F227" s="133" t="s">
        <v>340</v>
      </c>
      <c r="G227" s="134" t="s">
        <v>138</v>
      </c>
      <c r="H227" s="135">
        <v>240</v>
      </c>
      <c r="I227" s="136"/>
      <c r="J227" s="137">
        <f>ROUND(I227*H227,2)</f>
        <v>0</v>
      </c>
      <c r="K227" s="133" t="s">
        <v>139</v>
      </c>
      <c r="L227" s="31"/>
      <c r="M227" s="138" t="s">
        <v>1</v>
      </c>
      <c r="N227" s="139" t="s">
        <v>46</v>
      </c>
      <c r="P227" s="140">
        <f>O227*H227</f>
        <v>0</v>
      </c>
      <c r="Q227" s="140">
        <v>0.10373</v>
      </c>
      <c r="R227" s="140">
        <f>Q227*H227</f>
        <v>24.895199999999999</v>
      </c>
      <c r="S227" s="140">
        <v>0</v>
      </c>
      <c r="T227" s="141">
        <f>S227*H227</f>
        <v>0</v>
      </c>
      <c r="AR227" s="142" t="s">
        <v>140</v>
      </c>
      <c r="AT227" s="142" t="s">
        <v>135</v>
      </c>
      <c r="AU227" s="142" t="s">
        <v>91</v>
      </c>
      <c r="AY227" s="16" t="s">
        <v>133</v>
      </c>
      <c r="BE227" s="143">
        <f>IF(N227="základní",J227,0)</f>
        <v>0</v>
      </c>
      <c r="BF227" s="143">
        <f>IF(N227="snížená",J227,0)</f>
        <v>0</v>
      </c>
      <c r="BG227" s="143">
        <f>IF(N227="zákl. přenesená",J227,0)</f>
        <v>0</v>
      </c>
      <c r="BH227" s="143">
        <f>IF(N227="sníž. přenesená",J227,0)</f>
        <v>0</v>
      </c>
      <c r="BI227" s="143">
        <f>IF(N227="nulová",J227,0)</f>
        <v>0</v>
      </c>
      <c r="BJ227" s="16" t="s">
        <v>89</v>
      </c>
      <c r="BK227" s="143">
        <f>ROUND(I227*H227,2)</f>
        <v>0</v>
      </c>
      <c r="BL227" s="16" t="s">
        <v>140</v>
      </c>
      <c r="BM227" s="142" t="s">
        <v>341</v>
      </c>
    </row>
    <row r="228" spans="2:65" s="12" customFormat="1">
      <c r="B228" s="144"/>
      <c r="D228" s="145" t="s">
        <v>142</v>
      </c>
      <c r="E228" s="146" t="s">
        <v>1</v>
      </c>
      <c r="F228" s="147" t="s">
        <v>261</v>
      </c>
      <c r="H228" s="148">
        <v>240</v>
      </c>
      <c r="I228" s="149"/>
      <c r="L228" s="144"/>
      <c r="M228" s="150"/>
      <c r="T228" s="151"/>
      <c r="AT228" s="146" t="s">
        <v>142</v>
      </c>
      <c r="AU228" s="146" t="s">
        <v>91</v>
      </c>
      <c r="AV228" s="12" t="s">
        <v>91</v>
      </c>
      <c r="AW228" s="12" t="s">
        <v>35</v>
      </c>
      <c r="AX228" s="12" t="s">
        <v>89</v>
      </c>
      <c r="AY228" s="146" t="s">
        <v>133</v>
      </c>
    </row>
    <row r="229" spans="2:65" s="1" customFormat="1" ht="21.75" customHeight="1">
      <c r="B229" s="31"/>
      <c r="C229" s="131" t="s">
        <v>342</v>
      </c>
      <c r="D229" s="131" t="s">
        <v>135</v>
      </c>
      <c r="E229" s="132" t="s">
        <v>343</v>
      </c>
      <c r="F229" s="133" t="s">
        <v>344</v>
      </c>
      <c r="G229" s="134" t="s">
        <v>138</v>
      </c>
      <c r="H229" s="135">
        <v>560</v>
      </c>
      <c r="I229" s="136"/>
      <c r="J229" s="137">
        <f>ROUND(I229*H229,2)</f>
        <v>0</v>
      </c>
      <c r="K229" s="133" t="s">
        <v>139</v>
      </c>
      <c r="L229" s="31"/>
      <c r="M229" s="138" t="s">
        <v>1</v>
      </c>
      <c r="N229" s="139" t="s">
        <v>46</v>
      </c>
      <c r="P229" s="140">
        <f>O229*H229</f>
        <v>0</v>
      </c>
      <c r="Q229" s="140">
        <v>0.10373</v>
      </c>
      <c r="R229" s="140">
        <f>Q229*H229</f>
        <v>58.088799999999999</v>
      </c>
      <c r="S229" s="140">
        <v>0</v>
      </c>
      <c r="T229" s="141">
        <f>S229*H229</f>
        <v>0</v>
      </c>
      <c r="AR229" s="142" t="s">
        <v>140</v>
      </c>
      <c r="AT229" s="142" t="s">
        <v>135</v>
      </c>
      <c r="AU229" s="142" t="s">
        <v>91</v>
      </c>
      <c r="AY229" s="16" t="s">
        <v>133</v>
      </c>
      <c r="BE229" s="143">
        <f>IF(N229="základní",J229,0)</f>
        <v>0</v>
      </c>
      <c r="BF229" s="143">
        <f>IF(N229="snížená",J229,0)</f>
        <v>0</v>
      </c>
      <c r="BG229" s="143">
        <f>IF(N229="zákl. přenesená",J229,0)</f>
        <v>0</v>
      </c>
      <c r="BH229" s="143">
        <f>IF(N229="sníž. přenesená",J229,0)</f>
        <v>0</v>
      </c>
      <c r="BI229" s="143">
        <f>IF(N229="nulová",J229,0)</f>
        <v>0</v>
      </c>
      <c r="BJ229" s="16" t="s">
        <v>89</v>
      </c>
      <c r="BK229" s="143">
        <f>ROUND(I229*H229,2)</f>
        <v>0</v>
      </c>
      <c r="BL229" s="16" t="s">
        <v>140</v>
      </c>
      <c r="BM229" s="142" t="s">
        <v>345</v>
      </c>
    </row>
    <row r="230" spans="2:65" s="12" customFormat="1">
      <c r="B230" s="144"/>
      <c r="D230" s="145" t="s">
        <v>142</v>
      </c>
      <c r="E230" s="146" t="s">
        <v>1</v>
      </c>
      <c r="F230" s="147" t="s">
        <v>260</v>
      </c>
      <c r="H230" s="148">
        <v>440</v>
      </c>
      <c r="I230" s="149"/>
      <c r="L230" s="144"/>
      <c r="M230" s="150"/>
      <c r="T230" s="151"/>
      <c r="AT230" s="146" t="s">
        <v>142</v>
      </c>
      <c r="AU230" s="146" t="s">
        <v>91</v>
      </c>
      <c r="AV230" s="12" t="s">
        <v>91</v>
      </c>
      <c r="AW230" s="12" t="s">
        <v>35</v>
      </c>
      <c r="AX230" s="12" t="s">
        <v>81</v>
      </c>
      <c r="AY230" s="146" t="s">
        <v>133</v>
      </c>
    </row>
    <row r="231" spans="2:65" s="12" customFormat="1">
      <c r="B231" s="144"/>
      <c r="D231" s="145" t="s">
        <v>142</v>
      </c>
      <c r="E231" s="146" t="s">
        <v>1</v>
      </c>
      <c r="F231" s="147" t="s">
        <v>346</v>
      </c>
      <c r="H231" s="148">
        <v>100</v>
      </c>
      <c r="I231" s="149"/>
      <c r="L231" s="144"/>
      <c r="M231" s="150"/>
      <c r="T231" s="151"/>
      <c r="AT231" s="146" t="s">
        <v>142</v>
      </c>
      <c r="AU231" s="146" t="s">
        <v>91</v>
      </c>
      <c r="AV231" s="12" t="s">
        <v>91</v>
      </c>
      <c r="AW231" s="12" t="s">
        <v>35</v>
      </c>
      <c r="AX231" s="12" t="s">
        <v>81</v>
      </c>
      <c r="AY231" s="146" t="s">
        <v>133</v>
      </c>
    </row>
    <row r="232" spans="2:65" s="12" customFormat="1">
      <c r="B232" s="144"/>
      <c r="D232" s="145" t="s">
        <v>142</v>
      </c>
      <c r="E232" s="146" t="s">
        <v>1</v>
      </c>
      <c r="F232" s="147" t="s">
        <v>347</v>
      </c>
      <c r="H232" s="148">
        <v>20</v>
      </c>
      <c r="I232" s="149"/>
      <c r="L232" s="144"/>
      <c r="M232" s="150"/>
      <c r="T232" s="151"/>
      <c r="AT232" s="146" t="s">
        <v>142</v>
      </c>
      <c r="AU232" s="146" t="s">
        <v>91</v>
      </c>
      <c r="AV232" s="12" t="s">
        <v>91</v>
      </c>
      <c r="AW232" s="12" t="s">
        <v>35</v>
      </c>
      <c r="AX232" s="12" t="s">
        <v>81</v>
      </c>
      <c r="AY232" s="146" t="s">
        <v>133</v>
      </c>
    </row>
    <row r="233" spans="2:65" s="13" customFormat="1">
      <c r="B233" s="152"/>
      <c r="D233" s="145" t="s">
        <v>142</v>
      </c>
      <c r="E233" s="153" t="s">
        <v>1</v>
      </c>
      <c r="F233" s="154" t="s">
        <v>154</v>
      </c>
      <c r="H233" s="155">
        <v>560</v>
      </c>
      <c r="I233" s="156"/>
      <c r="L233" s="152"/>
      <c r="M233" s="157"/>
      <c r="T233" s="158"/>
      <c r="AT233" s="153" t="s">
        <v>142</v>
      </c>
      <c r="AU233" s="153" t="s">
        <v>91</v>
      </c>
      <c r="AV233" s="13" t="s">
        <v>140</v>
      </c>
      <c r="AW233" s="13" t="s">
        <v>35</v>
      </c>
      <c r="AX233" s="13" t="s">
        <v>89</v>
      </c>
      <c r="AY233" s="153" t="s">
        <v>133</v>
      </c>
    </row>
    <row r="234" spans="2:65" s="1" customFormat="1" ht="16.5" customHeight="1">
      <c r="B234" s="31"/>
      <c r="C234" s="131" t="s">
        <v>348</v>
      </c>
      <c r="D234" s="131" t="s">
        <v>135</v>
      </c>
      <c r="E234" s="132" t="s">
        <v>349</v>
      </c>
      <c r="F234" s="133" t="s">
        <v>350</v>
      </c>
      <c r="G234" s="134" t="s">
        <v>138</v>
      </c>
      <c r="H234" s="135">
        <v>240</v>
      </c>
      <c r="I234" s="136"/>
      <c r="J234" s="137">
        <f>ROUND(I234*H234,2)</f>
        <v>0</v>
      </c>
      <c r="K234" s="133" t="s">
        <v>139</v>
      </c>
      <c r="L234" s="31"/>
      <c r="M234" s="138" t="s">
        <v>1</v>
      </c>
      <c r="N234" s="139" t="s">
        <v>46</v>
      </c>
      <c r="P234" s="140">
        <f>O234*H234</f>
        <v>0</v>
      </c>
      <c r="Q234" s="140">
        <v>0.12966</v>
      </c>
      <c r="R234" s="140">
        <f>Q234*H234</f>
        <v>31.118400000000001</v>
      </c>
      <c r="S234" s="140">
        <v>0</v>
      </c>
      <c r="T234" s="141">
        <f>S234*H234</f>
        <v>0</v>
      </c>
      <c r="AR234" s="142" t="s">
        <v>140</v>
      </c>
      <c r="AT234" s="142" t="s">
        <v>135</v>
      </c>
      <c r="AU234" s="142" t="s">
        <v>91</v>
      </c>
      <c r="AY234" s="16" t="s">
        <v>133</v>
      </c>
      <c r="BE234" s="143">
        <f>IF(N234="základní",J234,0)</f>
        <v>0</v>
      </c>
      <c r="BF234" s="143">
        <f>IF(N234="snížená",J234,0)</f>
        <v>0</v>
      </c>
      <c r="BG234" s="143">
        <f>IF(N234="zákl. přenesená",J234,0)</f>
        <v>0</v>
      </c>
      <c r="BH234" s="143">
        <f>IF(N234="sníž. přenesená",J234,0)</f>
        <v>0</v>
      </c>
      <c r="BI234" s="143">
        <f>IF(N234="nulová",J234,0)</f>
        <v>0</v>
      </c>
      <c r="BJ234" s="16" t="s">
        <v>89</v>
      </c>
      <c r="BK234" s="143">
        <f>ROUND(I234*H234,2)</f>
        <v>0</v>
      </c>
      <c r="BL234" s="16" t="s">
        <v>140</v>
      </c>
      <c r="BM234" s="142" t="s">
        <v>351</v>
      </c>
    </row>
    <row r="235" spans="2:65" s="12" customFormat="1">
      <c r="B235" s="144"/>
      <c r="D235" s="145" t="s">
        <v>142</v>
      </c>
      <c r="E235" s="146" t="s">
        <v>1</v>
      </c>
      <c r="F235" s="147" t="s">
        <v>261</v>
      </c>
      <c r="H235" s="148">
        <v>240</v>
      </c>
      <c r="I235" s="149"/>
      <c r="L235" s="144"/>
      <c r="M235" s="150"/>
      <c r="T235" s="151"/>
      <c r="AT235" s="146" t="s">
        <v>142</v>
      </c>
      <c r="AU235" s="146" t="s">
        <v>91</v>
      </c>
      <c r="AV235" s="12" t="s">
        <v>91</v>
      </c>
      <c r="AW235" s="12" t="s">
        <v>35</v>
      </c>
      <c r="AX235" s="12" t="s">
        <v>89</v>
      </c>
      <c r="AY235" s="146" t="s">
        <v>133</v>
      </c>
    </row>
    <row r="236" spans="2:65" s="1" customFormat="1" ht="16.5" customHeight="1">
      <c r="B236" s="31"/>
      <c r="C236" s="131" t="s">
        <v>352</v>
      </c>
      <c r="D236" s="131" t="s">
        <v>135</v>
      </c>
      <c r="E236" s="132" t="s">
        <v>353</v>
      </c>
      <c r="F236" s="133" t="s">
        <v>354</v>
      </c>
      <c r="G236" s="134" t="s">
        <v>138</v>
      </c>
      <c r="H236" s="135">
        <v>540</v>
      </c>
      <c r="I236" s="136"/>
      <c r="J236" s="137">
        <f>ROUND(I236*H236,2)</f>
        <v>0</v>
      </c>
      <c r="K236" s="133" t="s">
        <v>139</v>
      </c>
      <c r="L236" s="31"/>
      <c r="M236" s="138" t="s">
        <v>1</v>
      </c>
      <c r="N236" s="139" t="s">
        <v>46</v>
      </c>
      <c r="P236" s="140">
        <f>O236*H236</f>
        <v>0</v>
      </c>
      <c r="Q236" s="140">
        <v>0.18151999999999999</v>
      </c>
      <c r="R236" s="140">
        <f>Q236*H236</f>
        <v>98.020799999999994</v>
      </c>
      <c r="S236" s="140">
        <v>0</v>
      </c>
      <c r="T236" s="141">
        <f>S236*H236</f>
        <v>0</v>
      </c>
      <c r="AR236" s="142" t="s">
        <v>140</v>
      </c>
      <c r="AT236" s="142" t="s">
        <v>135</v>
      </c>
      <c r="AU236" s="142" t="s">
        <v>91</v>
      </c>
      <c r="AY236" s="16" t="s">
        <v>133</v>
      </c>
      <c r="BE236" s="143">
        <f>IF(N236="základní",J236,0)</f>
        <v>0</v>
      </c>
      <c r="BF236" s="143">
        <f>IF(N236="snížená",J236,0)</f>
        <v>0</v>
      </c>
      <c r="BG236" s="143">
        <f>IF(N236="zákl. přenesená",J236,0)</f>
        <v>0</v>
      </c>
      <c r="BH236" s="143">
        <f>IF(N236="sníž. přenesená",J236,0)</f>
        <v>0</v>
      </c>
      <c r="BI236" s="143">
        <f>IF(N236="nulová",J236,0)</f>
        <v>0</v>
      </c>
      <c r="BJ236" s="16" t="s">
        <v>89</v>
      </c>
      <c r="BK236" s="143">
        <f>ROUND(I236*H236,2)</f>
        <v>0</v>
      </c>
      <c r="BL236" s="16" t="s">
        <v>140</v>
      </c>
      <c r="BM236" s="142" t="s">
        <v>355</v>
      </c>
    </row>
    <row r="237" spans="2:65" s="12" customFormat="1">
      <c r="B237" s="144"/>
      <c r="D237" s="145" t="s">
        <v>142</v>
      </c>
      <c r="E237" s="146" t="s">
        <v>1</v>
      </c>
      <c r="F237" s="147" t="s">
        <v>260</v>
      </c>
      <c r="H237" s="148">
        <v>440</v>
      </c>
      <c r="I237" s="149"/>
      <c r="L237" s="144"/>
      <c r="M237" s="150"/>
      <c r="T237" s="151"/>
      <c r="AT237" s="146" t="s">
        <v>142</v>
      </c>
      <c r="AU237" s="146" t="s">
        <v>91</v>
      </c>
      <c r="AV237" s="12" t="s">
        <v>91</v>
      </c>
      <c r="AW237" s="12" t="s">
        <v>35</v>
      </c>
      <c r="AX237" s="12" t="s">
        <v>81</v>
      </c>
      <c r="AY237" s="146" t="s">
        <v>133</v>
      </c>
    </row>
    <row r="238" spans="2:65" s="12" customFormat="1">
      <c r="B238" s="144"/>
      <c r="D238" s="145" t="s">
        <v>142</v>
      </c>
      <c r="E238" s="146" t="s">
        <v>1</v>
      </c>
      <c r="F238" s="147" t="s">
        <v>346</v>
      </c>
      <c r="H238" s="148">
        <v>100</v>
      </c>
      <c r="I238" s="149"/>
      <c r="L238" s="144"/>
      <c r="M238" s="150"/>
      <c r="T238" s="151"/>
      <c r="AT238" s="146" t="s">
        <v>142</v>
      </c>
      <c r="AU238" s="146" t="s">
        <v>91</v>
      </c>
      <c r="AV238" s="12" t="s">
        <v>91</v>
      </c>
      <c r="AW238" s="12" t="s">
        <v>35</v>
      </c>
      <c r="AX238" s="12" t="s">
        <v>81</v>
      </c>
      <c r="AY238" s="146" t="s">
        <v>133</v>
      </c>
    </row>
    <row r="239" spans="2:65" s="13" customFormat="1">
      <c r="B239" s="152"/>
      <c r="D239" s="145" t="s">
        <v>142</v>
      </c>
      <c r="E239" s="153" t="s">
        <v>1</v>
      </c>
      <c r="F239" s="154" t="s">
        <v>154</v>
      </c>
      <c r="H239" s="155">
        <v>540</v>
      </c>
      <c r="I239" s="156"/>
      <c r="L239" s="152"/>
      <c r="M239" s="157"/>
      <c r="T239" s="158"/>
      <c r="AT239" s="153" t="s">
        <v>142</v>
      </c>
      <c r="AU239" s="153" t="s">
        <v>91</v>
      </c>
      <c r="AV239" s="13" t="s">
        <v>140</v>
      </c>
      <c r="AW239" s="13" t="s">
        <v>35</v>
      </c>
      <c r="AX239" s="13" t="s">
        <v>89</v>
      </c>
      <c r="AY239" s="153" t="s">
        <v>133</v>
      </c>
    </row>
    <row r="240" spans="2:65" s="1" customFormat="1" ht="16.5" customHeight="1">
      <c r="B240" s="31"/>
      <c r="C240" s="131" t="s">
        <v>356</v>
      </c>
      <c r="D240" s="131" t="s">
        <v>135</v>
      </c>
      <c r="E240" s="132" t="s">
        <v>357</v>
      </c>
      <c r="F240" s="133" t="s">
        <v>358</v>
      </c>
      <c r="G240" s="134" t="s">
        <v>138</v>
      </c>
      <c r="H240" s="135">
        <v>50</v>
      </c>
      <c r="I240" s="136"/>
      <c r="J240" s="137">
        <f>ROUND(I240*H240,2)</f>
        <v>0</v>
      </c>
      <c r="K240" s="133" t="s">
        <v>139</v>
      </c>
      <c r="L240" s="31"/>
      <c r="M240" s="138" t="s">
        <v>1</v>
      </c>
      <c r="N240" s="139" t="s">
        <v>46</v>
      </c>
      <c r="P240" s="140">
        <f>O240*H240</f>
        <v>0</v>
      </c>
      <c r="Q240" s="140">
        <v>8.4250000000000005E-2</v>
      </c>
      <c r="R240" s="140">
        <f>Q240*H240</f>
        <v>4.2125000000000004</v>
      </c>
      <c r="S240" s="140">
        <v>0</v>
      </c>
      <c r="T240" s="141">
        <f>S240*H240</f>
        <v>0</v>
      </c>
      <c r="AR240" s="142" t="s">
        <v>140</v>
      </c>
      <c r="AT240" s="142" t="s">
        <v>135</v>
      </c>
      <c r="AU240" s="142" t="s">
        <v>91</v>
      </c>
      <c r="AY240" s="16" t="s">
        <v>133</v>
      </c>
      <c r="BE240" s="143">
        <f>IF(N240="základní",J240,0)</f>
        <v>0</v>
      </c>
      <c r="BF240" s="143">
        <f>IF(N240="snížená",J240,0)</f>
        <v>0</v>
      </c>
      <c r="BG240" s="143">
        <f>IF(N240="zákl. přenesená",J240,0)</f>
        <v>0</v>
      </c>
      <c r="BH240" s="143">
        <f>IF(N240="sníž. přenesená",J240,0)</f>
        <v>0</v>
      </c>
      <c r="BI240" s="143">
        <f>IF(N240="nulová",J240,0)</f>
        <v>0</v>
      </c>
      <c r="BJ240" s="16" t="s">
        <v>89</v>
      </c>
      <c r="BK240" s="143">
        <f>ROUND(I240*H240,2)</f>
        <v>0</v>
      </c>
      <c r="BL240" s="16" t="s">
        <v>140</v>
      </c>
      <c r="BM240" s="142" t="s">
        <v>359</v>
      </c>
    </row>
    <row r="241" spans="2:65" s="12" customFormat="1">
      <c r="B241" s="144"/>
      <c r="D241" s="145" t="s">
        <v>142</v>
      </c>
      <c r="E241" s="146" t="s">
        <v>1</v>
      </c>
      <c r="F241" s="147" t="s">
        <v>318</v>
      </c>
      <c r="H241" s="148">
        <v>50</v>
      </c>
      <c r="I241" s="149"/>
      <c r="L241" s="144"/>
      <c r="M241" s="150"/>
      <c r="T241" s="151"/>
      <c r="AT241" s="146" t="s">
        <v>142</v>
      </c>
      <c r="AU241" s="146" t="s">
        <v>91</v>
      </c>
      <c r="AV241" s="12" t="s">
        <v>91</v>
      </c>
      <c r="AW241" s="12" t="s">
        <v>35</v>
      </c>
      <c r="AX241" s="12" t="s">
        <v>89</v>
      </c>
      <c r="AY241" s="146" t="s">
        <v>133</v>
      </c>
    </row>
    <row r="242" spans="2:65" s="1" customFormat="1" ht="16.5" customHeight="1">
      <c r="B242" s="31"/>
      <c r="C242" s="165" t="s">
        <v>360</v>
      </c>
      <c r="D242" s="165" t="s">
        <v>241</v>
      </c>
      <c r="E242" s="166" t="s">
        <v>361</v>
      </c>
      <c r="F242" s="167" t="s">
        <v>362</v>
      </c>
      <c r="G242" s="168" t="s">
        <v>138</v>
      </c>
      <c r="H242" s="169">
        <v>55</v>
      </c>
      <c r="I242" s="170"/>
      <c r="J242" s="171">
        <f>ROUND(I242*H242,2)</f>
        <v>0</v>
      </c>
      <c r="K242" s="167" t="s">
        <v>139</v>
      </c>
      <c r="L242" s="172"/>
      <c r="M242" s="173" t="s">
        <v>1</v>
      </c>
      <c r="N242" s="174" t="s">
        <v>46</v>
      </c>
      <c r="P242" s="140">
        <f>O242*H242</f>
        <v>0</v>
      </c>
      <c r="Q242" s="140">
        <v>0.13100000000000001</v>
      </c>
      <c r="R242" s="140">
        <f>Q242*H242</f>
        <v>7.2050000000000001</v>
      </c>
      <c r="S242" s="140">
        <v>0</v>
      </c>
      <c r="T242" s="141">
        <f>S242*H242</f>
        <v>0</v>
      </c>
      <c r="AR242" s="142" t="s">
        <v>177</v>
      </c>
      <c r="AT242" s="142" t="s">
        <v>241</v>
      </c>
      <c r="AU242" s="142" t="s">
        <v>91</v>
      </c>
      <c r="AY242" s="16" t="s">
        <v>133</v>
      </c>
      <c r="BE242" s="143">
        <f>IF(N242="základní",J242,0)</f>
        <v>0</v>
      </c>
      <c r="BF242" s="143">
        <f>IF(N242="snížená",J242,0)</f>
        <v>0</v>
      </c>
      <c r="BG242" s="143">
        <f>IF(N242="zákl. přenesená",J242,0)</f>
        <v>0</v>
      </c>
      <c r="BH242" s="143">
        <f>IF(N242="sníž. přenesená",J242,0)</f>
        <v>0</v>
      </c>
      <c r="BI242" s="143">
        <f>IF(N242="nulová",J242,0)</f>
        <v>0</v>
      </c>
      <c r="BJ242" s="16" t="s">
        <v>89</v>
      </c>
      <c r="BK242" s="143">
        <f>ROUND(I242*H242,2)</f>
        <v>0</v>
      </c>
      <c r="BL242" s="16" t="s">
        <v>140</v>
      </c>
      <c r="BM242" s="142" t="s">
        <v>363</v>
      </c>
    </row>
    <row r="243" spans="2:65" s="12" customFormat="1">
      <c r="B243" s="144"/>
      <c r="D243" s="145" t="s">
        <v>142</v>
      </c>
      <c r="E243" s="146" t="s">
        <v>1</v>
      </c>
      <c r="F243" s="147" t="s">
        <v>364</v>
      </c>
      <c r="H243" s="148">
        <v>55</v>
      </c>
      <c r="I243" s="149"/>
      <c r="L243" s="144"/>
      <c r="M243" s="150"/>
      <c r="T243" s="151"/>
      <c r="AT243" s="146" t="s">
        <v>142</v>
      </c>
      <c r="AU243" s="146" t="s">
        <v>91</v>
      </c>
      <c r="AV243" s="12" t="s">
        <v>91</v>
      </c>
      <c r="AW243" s="12" t="s">
        <v>35</v>
      </c>
      <c r="AX243" s="12" t="s">
        <v>89</v>
      </c>
      <c r="AY243" s="146" t="s">
        <v>133</v>
      </c>
    </row>
    <row r="244" spans="2:65" s="11" customFormat="1" ht="22.95" customHeight="1">
      <c r="B244" s="119"/>
      <c r="D244" s="120" t="s">
        <v>80</v>
      </c>
      <c r="E244" s="129" t="s">
        <v>177</v>
      </c>
      <c r="F244" s="129" t="s">
        <v>365</v>
      </c>
      <c r="I244" s="122"/>
      <c r="J244" s="130">
        <f>BK244</f>
        <v>0</v>
      </c>
      <c r="L244" s="119"/>
      <c r="M244" s="124"/>
      <c r="P244" s="125">
        <f>SUM(P245:P287)</f>
        <v>0</v>
      </c>
      <c r="R244" s="125">
        <f>SUM(R245:R287)</f>
        <v>3.2307150999999994</v>
      </c>
      <c r="T244" s="126">
        <f>SUM(T245:T287)</f>
        <v>0.4</v>
      </c>
      <c r="AR244" s="120" t="s">
        <v>89</v>
      </c>
      <c r="AT244" s="127" t="s">
        <v>80</v>
      </c>
      <c r="AU244" s="127" t="s">
        <v>89</v>
      </c>
      <c r="AY244" s="120" t="s">
        <v>133</v>
      </c>
      <c r="BK244" s="128">
        <f>SUM(BK245:BK287)</f>
        <v>0</v>
      </c>
    </row>
    <row r="245" spans="2:65" s="1" customFormat="1" ht="16.5" customHeight="1">
      <c r="B245" s="31"/>
      <c r="C245" s="131" t="s">
        <v>366</v>
      </c>
      <c r="D245" s="131" t="s">
        <v>135</v>
      </c>
      <c r="E245" s="132" t="s">
        <v>367</v>
      </c>
      <c r="F245" s="133" t="s">
        <v>368</v>
      </c>
      <c r="G245" s="134" t="s">
        <v>163</v>
      </c>
      <c r="H245" s="135">
        <v>25</v>
      </c>
      <c r="I245" s="136"/>
      <c r="J245" s="137">
        <f>ROUND(I245*H245,2)</f>
        <v>0</v>
      </c>
      <c r="K245" s="133" t="s">
        <v>139</v>
      </c>
      <c r="L245" s="31"/>
      <c r="M245" s="138" t="s">
        <v>1</v>
      </c>
      <c r="N245" s="139" t="s">
        <v>46</v>
      </c>
      <c r="P245" s="140">
        <f>O245*H245</f>
        <v>0</v>
      </c>
      <c r="Q245" s="140">
        <v>1.0000000000000001E-5</v>
      </c>
      <c r="R245" s="140">
        <f>Q245*H245</f>
        <v>2.5000000000000001E-4</v>
      </c>
      <c r="S245" s="140">
        <v>0</v>
      </c>
      <c r="T245" s="141">
        <f>S245*H245</f>
        <v>0</v>
      </c>
      <c r="AR245" s="142" t="s">
        <v>140</v>
      </c>
      <c r="AT245" s="142" t="s">
        <v>135</v>
      </c>
      <c r="AU245" s="142" t="s">
        <v>91</v>
      </c>
      <c r="AY245" s="16" t="s">
        <v>133</v>
      </c>
      <c r="BE245" s="143">
        <f>IF(N245="základní",J245,0)</f>
        <v>0</v>
      </c>
      <c r="BF245" s="143">
        <f>IF(N245="snížená",J245,0)</f>
        <v>0</v>
      </c>
      <c r="BG245" s="143">
        <f>IF(N245="zákl. přenesená",J245,0)</f>
        <v>0</v>
      </c>
      <c r="BH245" s="143">
        <f>IF(N245="sníž. přenesená",J245,0)</f>
        <v>0</v>
      </c>
      <c r="BI245" s="143">
        <f>IF(N245="nulová",J245,0)</f>
        <v>0</v>
      </c>
      <c r="BJ245" s="16" t="s">
        <v>89</v>
      </c>
      <c r="BK245" s="143">
        <f>ROUND(I245*H245,2)</f>
        <v>0</v>
      </c>
      <c r="BL245" s="16" t="s">
        <v>140</v>
      </c>
      <c r="BM245" s="142" t="s">
        <v>369</v>
      </c>
    </row>
    <row r="246" spans="2:65" s="12" customFormat="1">
      <c r="B246" s="144"/>
      <c r="D246" s="145" t="s">
        <v>142</v>
      </c>
      <c r="E246" s="146" t="s">
        <v>1</v>
      </c>
      <c r="F246" s="147" t="s">
        <v>370</v>
      </c>
      <c r="H246" s="148">
        <v>25</v>
      </c>
      <c r="I246" s="149"/>
      <c r="L246" s="144"/>
      <c r="M246" s="150"/>
      <c r="T246" s="151"/>
      <c r="AT246" s="146" t="s">
        <v>142</v>
      </c>
      <c r="AU246" s="146" t="s">
        <v>91</v>
      </c>
      <c r="AV246" s="12" t="s">
        <v>91</v>
      </c>
      <c r="AW246" s="12" t="s">
        <v>35</v>
      </c>
      <c r="AX246" s="12" t="s">
        <v>89</v>
      </c>
      <c r="AY246" s="146" t="s">
        <v>133</v>
      </c>
    </row>
    <row r="247" spans="2:65" s="1" customFormat="1" ht="16.5" customHeight="1">
      <c r="B247" s="31"/>
      <c r="C247" s="165" t="s">
        <v>371</v>
      </c>
      <c r="D247" s="165" t="s">
        <v>241</v>
      </c>
      <c r="E247" s="166" t="s">
        <v>372</v>
      </c>
      <c r="F247" s="167" t="s">
        <v>373</v>
      </c>
      <c r="G247" s="168" t="s">
        <v>163</v>
      </c>
      <c r="H247" s="169">
        <v>27.913</v>
      </c>
      <c r="I247" s="170"/>
      <c r="J247" s="171">
        <f>ROUND(I247*H247,2)</f>
        <v>0</v>
      </c>
      <c r="K247" s="167" t="s">
        <v>139</v>
      </c>
      <c r="L247" s="172"/>
      <c r="M247" s="173" t="s">
        <v>1</v>
      </c>
      <c r="N247" s="174" t="s">
        <v>46</v>
      </c>
      <c r="P247" s="140">
        <f>O247*H247</f>
        <v>0</v>
      </c>
      <c r="Q247" s="140">
        <v>2.7000000000000001E-3</v>
      </c>
      <c r="R247" s="140">
        <f>Q247*H247</f>
        <v>7.5365100000000004E-2</v>
      </c>
      <c r="S247" s="140">
        <v>0</v>
      </c>
      <c r="T247" s="141">
        <f>S247*H247</f>
        <v>0</v>
      </c>
      <c r="AR247" s="142" t="s">
        <v>177</v>
      </c>
      <c r="AT247" s="142" t="s">
        <v>241</v>
      </c>
      <c r="AU247" s="142" t="s">
        <v>91</v>
      </c>
      <c r="AY247" s="16" t="s">
        <v>133</v>
      </c>
      <c r="BE247" s="143">
        <f>IF(N247="základní",J247,0)</f>
        <v>0</v>
      </c>
      <c r="BF247" s="143">
        <f>IF(N247="snížená",J247,0)</f>
        <v>0</v>
      </c>
      <c r="BG247" s="143">
        <f>IF(N247="zákl. přenesená",J247,0)</f>
        <v>0</v>
      </c>
      <c r="BH247" s="143">
        <f>IF(N247="sníž. přenesená",J247,0)</f>
        <v>0</v>
      </c>
      <c r="BI247" s="143">
        <f>IF(N247="nulová",J247,0)</f>
        <v>0</v>
      </c>
      <c r="BJ247" s="16" t="s">
        <v>89</v>
      </c>
      <c r="BK247" s="143">
        <f>ROUND(I247*H247,2)</f>
        <v>0</v>
      </c>
      <c r="BL247" s="16" t="s">
        <v>140</v>
      </c>
      <c r="BM247" s="142" t="s">
        <v>374</v>
      </c>
    </row>
    <row r="248" spans="2:65" s="12" customFormat="1">
      <c r="B248" s="144"/>
      <c r="D248" s="145" t="s">
        <v>142</v>
      </c>
      <c r="E248" s="146" t="s">
        <v>1</v>
      </c>
      <c r="F248" s="147" t="s">
        <v>375</v>
      </c>
      <c r="H248" s="148">
        <v>27.5</v>
      </c>
      <c r="I248" s="149"/>
      <c r="L248" s="144"/>
      <c r="M248" s="150"/>
      <c r="T248" s="151"/>
      <c r="AT248" s="146" t="s">
        <v>142</v>
      </c>
      <c r="AU248" s="146" t="s">
        <v>91</v>
      </c>
      <c r="AV248" s="12" t="s">
        <v>91</v>
      </c>
      <c r="AW248" s="12" t="s">
        <v>35</v>
      </c>
      <c r="AX248" s="12" t="s">
        <v>89</v>
      </c>
      <c r="AY248" s="146" t="s">
        <v>133</v>
      </c>
    </row>
    <row r="249" spans="2:65" s="12" customFormat="1">
      <c r="B249" s="144"/>
      <c r="D249" s="145" t="s">
        <v>142</v>
      </c>
      <c r="F249" s="147" t="s">
        <v>376</v>
      </c>
      <c r="H249" s="148">
        <v>27.913</v>
      </c>
      <c r="I249" s="149"/>
      <c r="L249" s="144"/>
      <c r="M249" s="150"/>
      <c r="T249" s="151"/>
      <c r="AT249" s="146" t="s">
        <v>142</v>
      </c>
      <c r="AU249" s="146" t="s">
        <v>91</v>
      </c>
      <c r="AV249" s="12" t="s">
        <v>91</v>
      </c>
      <c r="AW249" s="12" t="s">
        <v>4</v>
      </c>
      <c r="AX249" s="12" t="s">
        <v>89</v>
      </c>
      <c r="AY249" s="146" t="s">
        <v>133</v>
      </c>
    </row>
    <row r="250" spans="2:65" s="1" customFormat="1" ht="16.5" customHeight="1">
      <c r="B250" s="31"/>
      <c r="C250" s="131" t="s">
        <v>377</v>
      </c>
      <c r="D250" s="131" t="s">
        <v>135</v>
      </c>
      <c r="E250" s="132" t="s">
        <v>378</v>
      </c>
      <c r="F250" s="133" t="s">
        <v>379</v>
      </c>
      <c r="G250" s="134" t="s">
        <v>380</v>
      </c>
      <c r="H250" s="135">
        <v>6</v>
      </c>
      <c r="I250" s="136"/>
      <c r="J250" s="137">
        <f>ROUND(I250*H250,2)</f>
        <v>0</v>
      </c>
      <c r="K250" s="133" t="s">
        <v>139</v>
      </c>
      <c r="L250" s="31"/>
      <c r="M250" s="138" t="s">
        <v>1</v>
      </c>
      <c r="N250" s="139" t="s">
        <v>46</v>
      </c>
      <c r="P250" s="140">
        <f>O250*H250</f>
        <v>0</v>
      </c>
      <c r="Q250" s="140">
        <v>1E-4</v>
      </c>
      <c r="R250" s="140">
        <f>Q250*H250</f>
        <v>6.0000000000000006E-4</v>
      </c>
      <c r="S250" s="140">
        <v>0</v>
      </c>
      <c r="T250" s="141">
        <f>S250*H250</f>
        <v>0</v>
      </c>
      <c r="AR250" s="142" t="s">
        <v>140</v>
      </c>
      <c r="AT250" s="142" t="s">
        <v>135</v>
      </c>
      <c r="AU250" s="142" t="s">
        <v>91</v>
      </c>
      <c r="AY250" s="16" t="s">
        <v>133</v>
      </c>
      <c r="BE250" s="143">
        <f>IF(N250="základní",J250,0)</f>
        <v>0</v>
      </c>
      <c r="BF250" s="143">
        <f>IF(N250="snížená",J250,0)</f>
        <v>0</v>
      </c>
      <c r="BG250" s="143">
        <f>IF(N250="zákl. přenesená",J250,0)</f>
        <v>0</v>
      </c>
      <c r="BH250" s="143">
        <f>IF(N250="sníž. přenesená",J250,0)</f>
        <v>0</v>
      </c>
      <c r="BI250" s="143">
        <f>IF(N250="nulová",J250,0)</f>
        <v>0</v>
      </c>
      <c r="BJ250" s="16" t="s">
        <v>89</v>
      </c>
      <c r="BK250" s="143">
        <f>ROUND(I250*H250,2)</f>
        <v>0</v>
      </c>
      <c r="BL250" s="16" t="s">
        <v>140</v>
      </c>
      <c r="BM250" s="142" t="s">
        <v>381</v>
      </c>
    </row>
    <row r="251" spans="2:65" s="12" customFormat="1">
      <c r="B251" s="144"/>
      <c r="D251" s="145" t="s">
        <v>142</v>
      </c>
      <c r="E251" s="146" t="s">
        <v>1</v>
      </c>
      <c r="F251" s="147" t="s">
        <v>166</v>
      </c>
      <c r="H251" s="148">
        <v>6</v>
      </c>
      <c r="I251" s="149"/>
      <c r="L251" s="144"/>
      <c r="M251" s="150"/>
      <c r="T251" s="151"/>
      <c r="AT251" s="146" t="s">
        <v>142</v>
      </c>
      <c r="AU251" s="146" t="s">
        <v>91</v>
      </c>
      <c r="AV251" s="12" t="s">
        <v>91</v>
      </c>
      <c r="AW251" s="12" t="s">
        <v>35</v>
      </c>
      <c r="AX251" s="12" t="s">
        <v>89</v>
      </c>
      <c r="AY251" s="146" t="s">
        <v>133</v>
      </c>
    </row>
    <row r="252" spans="2:65" s="1" customFormat="1" ht="16.5" customHeight="1">
      <c r="B252" s="31"/>
      <c r="C252" s="165" t="s">
        <v>382</v>
      </c>
      <c r="D252" s="165" t="s">
        <v>241</v>
      </c>
      <c r="E252" s="166" t="s">
        <v>383</v>
      </c>
      <c r="F252" s="167" t="s">
        <v>384</v>
      </c>
      <c r="G252" s="168" t="s">
        <v>380</v>
      </c>
      <c r="H252" s="169">
        <v>2</v>
      </c>
      <c r="I252" s="170"/>
      <c r="J252" s="171">
        <f>ROUND(I252*H252,2)</f>
        <v>0</v>
      </c>
      <c r="K252" s="167" t="s">
        <v>139</v>
      </c>
      <c r="L252" s="172"/>
      <c r="M252" s="173" t="s">
        <v>1</v>
      </c>
      <c r="N252" s="174" t="s">
        <v>46</v>
      </c>
      <c r="P252" s="140">
        <f>O252*H252</f>
        <v>0</v>
      </c>
      <c r="Q252" s="140">
        <v>1.73E-3</v>
      </c>
      <c r="R252" s="140">
        <f>Q252*H252</f>
        <v>3.46E-3</v>
      </c>
      <c r="S252" s="140">
        <v>0</v>
      </c>
      <c r="T252" s="141">
        <f>S252*H252</f>
        <v>0</v>
      </c>
      <c r="AR252" s="142" t="s">
        <v>177</v>
      </c>
      <c r="AT252" s="142" t="s">
        <v>241</v>
      </c>
      <c r="AU252" s="142" t="s">
        <v>91</v>
      </c>
      <c r="AY252" s="16" t="s">
        <v>133</v>
      </c>
      <c r="BE252" s="143">
        <f>IF(N252="základní",J252,0)</f>
        <v>0</v>
      </c>
      <c r="BF252" s="143">
        <f>IF(N252="snížená",J252,0)</f>
        <v>0</v>
      </c>
      <c r="BG252" s="143">
        <f>IF(N252="zákl. přenesená",J252,0)</f>
        <v>0</v>
      </c>
      <c r="BH252" s="143">
        <f>IF(N252="sníž. přenesená",J252,0)</f>
        <v>0</v>
      </c>
      <c r="BI252" s="143">
        <f>IF(N252="nulová",J252,0)</f>
        <v>0</v>
      </c>
      <c r="BJ252" s="16" t="s">
        <v>89</v>
      </c>
      <c r="BK252" s="143">
        <f>ROUND(I252*H252,2)</f>
        <v>0</v>
      </c>
      <c r="BL252" s="16" t="s">
        <v>140</v>
      </c>
      <c r="BM252" s="142" t="s">
        <v>385</v>
      </c>
    </row>
    <row r="253" spans="2:65" s="12" customFormat="1">
      <c r="B253" s="144"/>
      <c r="D253" s="145" t="s">
        <v>142</v>
      </c>
      <c r="E253" s="146" t="s">
        <v>1</v>
      </c>
      <c r="F253" s="147" t="s">
        <v>91</v>
      </c>
      <c r="H253" s="148">
        <v>2</v>
      </c>
      <c r="I253" s="149"/>
      <c r="L253" s="144"/>
      <c r="M253" s="150"/>
      <c r="T253" s="151"/>
      <c r="AT253" s="146" t="s">
        <v>142</v>
      </c>
      <c r="AU253" s="146" t="s">
        <v>91</v>
      </c>
      <c r="AV253" s="12" t="s">
        <v>91</v>
      </c>
      <c r="AW253" s="12" t="s">
        <v>35</v>
      </c>
      <c r="AX253" s="12" t="s">
        <v>89</v>
      </c>
      <c r="AY253" s="146" t="s">
        <v>133</v>
      </c>
    </row>
    <row r="254" spans="2:65" s="1" customFormat="1" ht="16.5" customHeight="1">
      <c r="B254" s="31"/>
      <c r="C254" s="165" t="s">
        <v>386</v>
      </c>
      <c r="D254" s="165" t="s">
        <v>241</v>
      </c>
      <c r="E254" s="166" t="s">
        <v>387</v>
      </c>
      <c r="F254" s="167" t="s">
        <v>388</v>
      </c>
      <c r="G254" s="168" t="s">
        <v>380</v>
      </c>
      <c r="H254" s="169">
        <v>2</v>
      </c>
      <c r="I254" s="170"/>
      <c r="J254" s="171">
        <f>ROUND(I254*H254,2)</f>
        <v>0</v>
      </c>
      <c r="K254" s="167" t="s">
        <v>139</v>
      </c>
      <c r="L254" s="172"/>
      <c r="M254" s="173" t="s">
        <v>1</v>
      </c>
      <c r="N254" s="174" t="s">
        <v>46</v>
      </c>
      <c r="P254" s="140">
        <f>O254*H254</f>
        <v>0</v>
      </c>
      <c r="Q254" s="140">
        <v>1.6000000000000001E-3</v>
      </c>
      <c r="R254" s="140">
        <f>Q254*H254</f>
        <v>3.2000000000000002E-3</v>
      </c>
      <c r="S254" s="140">
        <v>0</v>
      </c>
      <c r="T254" s="141">
        <f>S254*H254</f>
        <v>0</v>
      </c>
      <c r="AR254" s="142" t="s">
        <v>177</v>
      </c>
      <c r="AT254" s="142" t="s">
        <v>241</v>
      </c>
      <c r="AU254" s="142" t="s">
        <v>91</v>
      </c>
      <c r="AY254" s="16" t="s">
        <v>133</v>
      </c>
      <c r="BE254" s="143">
        <f>IF(N254="základní",J254,0)</f>
        <v>0</v>
      </c>
      <c r="BF254" s="143">
        <f>IF(N254="snížená",J254,0)</f>
        <v>0</v>
      </c>
      <c r="BG254" s="143">
        <f>IF(N254="zákl. přenesená",J254,0)</f>
        <v>0</v>
      </c>
      <c r="BH254" s="143">
        <f>IF(N254="sníž. přenesená",J254,0)</f>
        <v>0</v>
      </c>
      <c r="BI254" s="143">
        <f>IF(N254="nulová",J254,0)</f>
        <v>0</v>
      </c>
      <c r="BJ254" s="16" t="s">
        <v>89</v>
      </c>
      <c r="BK254" s="143">
        <f>ROUND(I254*H254,2)</f>
        <v>0</v>
      </c>
      <c r="BL254" s="16" t="s">
        <v>140</v>
      </c>
      <c r="BM254" s="142" t="s">
        <v>389</v>
      </c>
    </row>
    <row r="255" spans="2:65" s="12" customFormat="1">
      <c r="B255" s="144"/>
      <c r="D255" s="145" t="s">
        <v>142</v>
      </c>
      <c r="E255" s="146" t="s">
        <v>1</v>
      </c>
      <c r="F255" s="147" t="s">
        <v>91</v>
      </c>
      <c r="H255" s="148">
        <v>2</v>
      </c>
      <c r="I255" s="149"/>
      <c r="L255" s="144"/>
      <c r="M255" s="150"/>
      <c r="T255" s="151"/>
      <c r="AT255" s="146" t="s">
        <v>142</v>
      </c>
      <c r="AU255" s="146" t="s">
        <v>91</v>
      </c>
      <c r="AV255" s="12" t="s">
        <v>91</v>
      </c>
      <c r="AW255" s="12" t="s">
        <v>35</v>
      </c>
      <c r="AX255" s="12" t="s">
        <v>89</v>
      </c>
      <c r="AY255" s="146" t="s">
        <v>133</v>
      </c>
    </row>
    <row r="256" spans="2:65" s="1" customFormat="1" ht="16.5" customHeight="1">
      <c r="B256" s="31"/>
      <c r="C256" s="165" t="s">
        <v>390</v>
      </c>
      <c r="D256" s="165" t="s">
        <v>241</v>
      </c>
      <c r="E256" s="166" t="s">
        <v>391</v>
      </c>
      <c r="F256" s="167" t="s">
        <v>392</v>
      </c>
      <c r="G256" s="168" t="s">
        <v>380</v>
      </c>
      <c r="H256" s="169">
        <v>2</v>
      </c>
      <c r="I256" s="170"/>
      <c r="J256" s="171">
        <f>ROUND(I256*H256,2)</f>
        <v>0</v>
      </c>
      <c r="K256" s="167" t="s">
        <v>139</v>
      </c>
      <c r="L256" s="172"/>
      <c r="M256" s="173" t="s">
        <v>1</v>
      </c>
      <c r="N256" s="174" t="s">
        <v>46</v>
      </c>
      <c r="P256" s="140">
        <f>O256*H256</f>
        <v>0</v>
      </c>
      <c r="Q256" s="140">
        <v>1.56E-3</v>
      </c>
      <c r="R256" s="140">
        <f>Q256*H256</f>
        <v>3.1199999999999999E-3</v>
      </c>
      <c r="S256" s="140">
        <v>0</v>
      </c>
      <c r="T256" s="141">
        <f>S256*H256</f>
        <v>0</v>
      </c>
      <c r="AR256" s="142" t="s">
        <v>177</v>
      </c>
      <c r="AT256" s="142" t="s">
        <v>241</v>
      </c>
      <c r="AU256" s="142" t="s">
        <v>91</v>
      </c>
      <c r="AY256" s="16" t="s">
        <v>133</v>
      </c>
      <c r="BE256" s="143">
        <f>IF(N256="základní",J256,0)</f>
        <v>0</v>
      </c>
      <c r="BF256" s="143">
        <f>IF(N256="snížená",J256,0)</f>
        <v>0</v>
      </c>
      <c r="BG256" s="143">
        <f>IF(N256="zákl. přenesená",J256,0)</f>
        <v>0</v>
      </c>
      <c r="BH256" s="143">
        <f>IF(N256="sníž. přenesená",J256,0)</f>
        <v>0</v>
      </c>
      <c r="BI256" s="143">
        <f>IF(N256="nulová",J256,0)</f>
        <v>0</v>
      </c>
      <c r="BJ256" s="16" t="s">
        <v>89</v>
      </c>
      <c r="BK256" s="143">
        <f>ROUND(I256*H256,2)</f>
        <v>0</v>
      </c>
      <c r="BL256" s="16" t="s">
        <v>140</v>
      </c>
      <c r="BM256" s="142" t="s">
        <v>393</v>
      </c>
    </row>
    <row r="257" spans="2:65" s="12" customFormat="1">
      <c r="B257" s="144"/>
      <c r="D257" s="145" t="s">
        <v>142</v>
      </c>
      <c r="E257" s="146" t="s">
        <v>1</v>
      </c>
      <c r="F257" s="147" t="s">
        <v>91</v>
      </c>
      <c r="H257" s="148">
        <v>2</v>
      </c>
      <c r="I257" s="149"/>
      <c r="L257" s="144"/>
      <c r="M257" s="150"/>
      <c r="T257" s="151"/>
      <c r="AT257" s="146" t="s">
        <v>142</v>
      </c>
      <c r="AU257" s="146" t="s">
        <v>91</v>
      </c>
      <c r="AV257" s="12" t="s">
        <v>91</v>
      </c>
      <c r="AW257" s="12" t="s">
        <v>35</v>
      </c>
      <c r="AX257" s="12" t="s">
        <v>89</v>
      </c>
      <c r="AY257" s="146" t="s">
        <v>133</v>
      </c>
    </row>
    <row r="258" spans="2:65" s="1" customFormat="1" ht="16.5" customHeight="1">
      <c r="B258" s="31"/>
      <c r="C258" s="131" t="s">
        <v>394</v>
      </c>
      <c r="D258" s="131" t="s">
        <v>135</v>
      </c>
      <c r="E258" s="132" t="s">
        <v>395</v>
      </c>
      <c r="F258" s="133" t="s">
        <v>396</v>
      </c>
      <c r="G258" s="134" t="s">
        <v>380</v>
      </c>
      <c r="H258" s="135">
        <v>3</v>
      </c>
      <c r="I258" s="136"/>
      <c r="J258" s="137">
        <f>ROUND(I258*H258,2)</f>
        <v>0</v>
      </c>
      <c r="K258" s="133" t="s">
        <v>139</v>
      </c>
      <c r="L258" s="31"/>
      <c r="M258" s="138" t="s">
        <v>1</v>
      </c>
      <c r="N258" s="139" t="s">
        <v>46</v>
      </c>
      <c r="P258" s="140">
        <f>O258*H258</f>
        <v>0</v>
      </c>
      <c r="Q258" s="140">
        <v>1E-4</v>
      </c>
      <c r="R258" s="140">
        <f>Q258*H258</f>
        <v>3.0000000000000003E-4</v>
      </c>
      <c r="S258" s="140">
        <v>0</v>
      </c>
      <c r="T258" s="141">
        <f>S258*H258</f>
        <v>0</v>
      </c>
      <c r="AR258" s="142" t="s">
        <v>140</v>
      </c>
      <c r="AT258" s="142" t="s">
        <v>135</v>
      </c>
      <c r="AU258" s="142" t="s">
        <v>91</v>
      </c>
      <c r="AY258" s="16" t="s">
        <v>133</v>
      </c>
      <c r="BE258" s="143">
        <f>IF(N258="základní",J258,0)</f>
        <v>0</v>
      </c>
      <c r="BF258" s="143">
        <f>IF(N258="snížená",J258,0)</f>
        <v>0</v>
      </c>
      <c r="BG258" s="143">
        <f>IF(N258="zákl. přenesená",J258,0)</f>
        <v>0</v>
      </c>
      <c r="BH258" s="143">
        <f>IF(N258="sníž. přenesená",J258,0)</f>
        <v>0</v>
      </c>
      <c r="BI258" s="143">
        <f>IF(N258="nulová",J258,0)</f>
        <v>0</v>
      </c>
      <c r="BJ258" s="16" t="s">
        <v>89</v>
      </c>
      <c r="BK258" s="143">
        <f>ROUND(I258*H258,2)</f>
        <v>0</v>
      </c>
      <c r="BL258" s="16" t="s">
        <v>140</v>
      </c>
      <c r="BM258" s="142" t="s">
        <v>397</v>
      </c>
    </row>
    <row r="259" spans="2:65" s="12" customFormat="1">
      <c r="B259" s="144"/>
      <c r="D259" s="145" t="s">
        <v>142</v>
      </c>
      <c r="E259" s="146" t="s">
        <v>1</v>
      </c>
      <c r="F259" s="147" t="s">
        <v>148</v>
      </c>
      <c r="H259" s="148">
        <v>3</v>
      </c>
      <c r="I259" s="149"/>
      <c r="L259" s="144"/>
      <c r="M259" s="150"/>
      <c r="T259" s="151"/>
      <c r="AT259" s="146" t="s">
        <v>142</v>
      </c>
      <c r="AU259" s="146" t="s">
        <v>91</v>
      </c>
      <c r="AV259" s="12" t="s">
        <v>91</v>
      </c>
      <c r="AW259" s="12" t="s">
        <v>35</v>
      </c>
      <c r="AX259" s="12" t="s">
        <v>89</v>
      </c>
      <c r="AY259" s="146" t="s">
        <v>133</v>
      </c>
    </row>
    <row r="260" spans="2:65" s="1" customFormat="1" ht="16.5" customHeight="1">
      <c r="B260" s="31"/>
      <c r="C260" s="165" t="s">
        <v>398</v>
      </c>
      <c r="D260" s="165" t="s">
        <v>241</v>
      </c>
      <c r="E260" s="166" t="s">
        <v>399</v>
      </c>
      <c r="F260" s="167" t="s">
        <v>400</v>
      </c>
      <c r="G260" s="168" t="s">
        <v>380</v>
      </c>
      <c r="H260" s="169">
        <v>3</v>
      </c>
      <c r="I260" s="170"/>
      <c r="J260" s="171">
        <f>ROUND(I260*H260,2)</f>
        <v>0</v>
      </c>
      <c r="K260" s="167" t="s">
        <v>139</v>
      </c>
      <c r="L260" s="172"/>
      <c r="M260" s="173" t="s">
        <v>1</v>
      </c>
      <c r="N260" s="174" t="s">
        <v>46</v>
      </c>
      <c r="P260" s="140">
        <f>O260*H260</f>
        <v>0</v>
      </c>
      <c r="Q260" s="140">
        <v>3.8E-3</v>
      </c>
      <c r="R260" s="140">
        <f>Q260*H260</f>
        <v>1.14E-2</v>
      </c>
      <c r="S260" s="140">
        <v>0</v>
      </c>
      <c r="T260" s="141">
        <f>S260*H260</f>
        <v>0</v>
      </c>
      <c r="AR260" s="142" t="s">
        <v>177</v>
      </c>
      <c r="AT260" s="142" t="s">
        <v>241</v>
      </c>
      <c r="AU260" s="142" t="s">
        <v>91</v>
      </c>
      <c r="AY260" s="16" t="s">
        <v>133</v>
      </c>
      <c r="BE260" s="143">
        <f>IF(N260="základní",J260,0)</f>
        <v>0</v>
      </c>
      <c r="BF260" s="143">
        <f>IF(N260="snížená",J260,0)</f>
        <v>0</v>
      </c>
      <c r="BG260" s="143">
        <f>IF(N260="zákl. přenesená",J260,0)</f>
        <v>0</v>
      </c>
      <c r="BH260" s="143">
        <f>IF(N260="sníž. přenesená",J260,0)</f>
        <v>0</v>
      </c>
      <c r="BI260" s="143">
        <f>IF(N260="nulová",J260,0)</f>
        <v>0</v>
      </c>
      <c r="BJ260" s="16" t="s">
        <v>89</v>
      </c>
      <c r="BK260" s="143">
        <f>ROUND(I260*H260,2)</f>
        <v>0</v>
      </c>
      <c r="BL260" s="16" t="s">
        <v>140</v>
      </c>
      <c r="BM260" s="142" t="s">
        <v>401</v>
      </c>
    </row>
    <row r="261" spans="2:65" s="12" customFormat="1">
      <c r="B261" s="144"/>
      <c r="D261" s="145" t="s">
        <v>142</v>
      </c>
      <c r="E261" s="146" t="s">
        <v>1</v>
      </c>
      <c r="F261" s="147" t="s">
        <v>148</v>
      </c>
      <c r="H261" s="148">
        <v>3</v>
      </c>
      <c r="I261" s="149"/>
      <c r="L261" s="144"/>
      <c r="M261" s="150"/>
      <c r="T261" s="151"/>
      <c r="AT261" s="146" t="s">
        <v>142</v>
      </c>
      <c r="AU261" s="146" t="s">
        <v>91</v>
      </c>
      <c r="AV261" s="12" t="s">
        <v>91</v>
      </c>
      <c r="AW261" s="12" t="s">
        <v>35</v>
      </c>
      <c r="AX261" s="12" t="s">
        <v>89</v>
      </c>
      <c r="AY261" s="146" t="s">
        <v>133</v>
      </c>
    </row>
    <row r="262" spans="2:65" s="1" customFormat="1" ht="16.5" customHeight="1">
      <c r="B262" s="31"/>
      <c r="C262" s="131" t="s">
        <v>402</v>
      </c>
      <c r="D262" s="131" t="s">
        <v>135</v>
      </c>
      <c r="E262" s="132" t="s">
        <v>403</v>
      </c>
      <c r="F262" s="133" t="s">
        <v>404</v>
      </c>
      <c r="G262" s="134" t="s">
        <v>380</v>
      </c>
      <c r="H262" s="135">
        <v>6</v>
      </c>
      <c r="I262" s="136"/>
      <c r="J262" s="137">
        <f>ROUND(I262*H262,2)</f>
        <v>0</v>
      </c>
      <c r="K262" s="133" t="s">
        <v>139</v>
      </c>
      <c r="L262" s="31"/>
      <c r="M262" s="138" t="s">
        <v>1</v>
      </c>
      <c r="N262" s="139" t="s">
        <v>46</v>
      </c>
      <c r="P262" s="140">
        <f>O262*H262</f>
        <v>0</v>
      </c>
      <c r="Q262" s="140">
        <v>1E-4</v>
      </c>
      <c r="R262" s="140">
        <f>Q262*H262</f>
        <v>6.0000000000000006E-4</v>
      </c>
      <c r="S262" s="140">
        <v>0</v>
      </c>
      <c r="T262" s="141">
        <f>S262*H262</f>
        <v>0</v>
      </c>
      <c r="AR262" s="142" t="s">
        <v>140</v>
      </c>
      <c r="AT262" s="142" t="s">
        <v>135</v>
      </c>
      <c r="AU262" s="142" t="s">
        <v>91</v>
      </c>
      <c r="AY262" s="16" t="s">
        <v>133</v>
      </c>
      <c r="BE262" s="143">
        <f>IF(N262="základní",J262,0)</f>
        <v>0</v>
      </c>
      <c r="BF262" s="143">
        <f>IF(N262="snížená",J262,0)</f>
        <v>0</v>
      </c>
      <c r="BG262" s="143">
        <f>IF(N262="zákl. přenesená",J262,0)</f>
        <v>0</v>
      </c>
      <c r="BH262" s="143">
        <f>IF(N262="sníž. přenesená",J262,0)</f>
        <v>0</v>
      </c>
      <c r="BI262" s="143">
        <f>IF(N262="nulová",J262,0)</f>
        <v>0</v>
      </c>
      <c r="BJ262" s="16" t="s">
        <v>89</v>
      </c>
      <c r="BK262" s="143">
        <f>ROUND(I262*H262,2)</f>
        <v>0</v>
      </c>
      <c r="BL262" s="16" t="s">
        <v>140</v>
      </c>
      <c r="BM262" s="142" t="s">
        <v>405</v>
      </c>
    </row>
    <row r="263" spans="2:65" s="12" customFormat="1">
      <c r="B263" s="144"/>
      <c r="D263" s="145" t="s">
        <v>142</v>
      </c>
      <c r="E263" s="146" t="s">
        <v>1</v>
      </c>
      <c r="F263" s="147" t="s">
        <v>166</v>
      </c>
      <c r="H263" s="148">
        <v>6</v>
      </c>
      <c r="I263" s="149"/>
      <c r="L263" s="144"/>
      <c r="M263" s="150"/>
      <c r="T263" s="151"/>
      <c r="AT263" s="146" t="s">
        <v>142</v>
      </c>
      <c r="AU263" s="146" t="s">
        <v>91</v>
      </c>
      <c r="AV263" s="12" t="s">
        <v>91</v>
      </c>
      <c r="AW263" s="12" t="s">
        <v>35</v>
      </c>
      <c r="AX263" s="12" t="s">
        <v>89</v>
      </c>
      <c r="AY263" s="146" t="s">
        <v>133</v>
      </c>
    </row>
    <row r="264" spans="2:65" s="1" customFormat="1" ht="16.5" customHeight="1">
      <c r="B264" s="31"/>
      <c r="C264" s="165" t="s">
        <v>406</v>
      </c>
      <c r="D264" s="165" t="s">
        <v>241</v>
      </c>
      <c r="E264" s="166" t="s">
        <v>407</v>
      </c>
      <c r="F264" s="167" t="s">
        <v>408</v>
      </c>
      <c r="G264" s="168" t="s">
        <v>380</v>
      </c>
      <c r="H264" s="169">
        <v>3</v>
      </c>
      <c r="I264" s="170"/>
      <c r="J264" s="171">
        <f>ROUND(I264*H264,2)</f>
        <v>0</v>
      </c>
      <c r="K264" s="167" t="s">
        <v>139</v>
      </c>
      <c r="L264" s="172"/>
      <c r="M264" s="173" t="s">
        <v>1</v>
      </c>
      <c r="N264" s="174" t="s">
        <v>46</v>
      </c>
      <c r="P264" s="140">
        <f>O264*H264</f>
        <v>0</v>
      </c>
      <c r="Q264" s="140">
        <v>8.0000000000000004E-4</v>
      </c>
      <c r="R264" s="140">
        <f>Q264*H264</f>
        <v>2.4000000000000002E-3</v>
      </c>
      <c r="S264" s="140">
        <v>0</v>
      </c>
      <c r="T264" s="141">
        <f>S264*H264</f>
        <v>0</v>
      </c>
      <c r="AR264" s="142" t="s">
        <v>177</v>
      </c>
      <c r="AT264" s="142" t="s">
        <v>241</v>
      </c>
      <c r="AU264" s="142" t="s">
        <v>91</v>
      </c>
      <c r="AY264" s="16" t="s">
        <v>133</v>
      </c>
      <c r="BE264" s="143">
        <f>IF(N264="základní",J264,0)</f>
        <v>0</v>
      </c>
      <c r="BF264" s="143">
        <f>IF(N264="snížená",J264,0)</f>
        <v>0</v>
      </c>
      <c r="BG264" s="143">
        <f>IF(N264="zákl. přenesená",J264,0)</f>
        <v>0</v>
      </c>
      <c r="BH264" s="143">
        <f>IF(N264="sníž. přenesená",J264,0)</f>
        <v>0</v>
      </c>
      <c r="BI264" s="143">
        <f>IF(N264="nulová",J264,0)</f>
        <v>0</v>
      </c>
      <c r="BJ264" s="16" t="s">
        <v>89</v>
      </c>
      <c r="BK264" s="143">
        <f>ROUND(I264*H264,2)</f>
        <v>0</v>
      </c>
      <c r="BL264" s="16" t="s">
        <v>140</v>
      </c>
      <c r="BM264" s="142" t="s">
        <v>409</v>
      </c>
    </row>
    <row r="265" spans="2:65" s="12" customFormat="1">
      <c r="B265" s="144"/>
      <c r="D265" s="145" t="s">
        <v>142</v>
      </c>
      <c r="E265" s="146" t="s">
        <v>1</v>
      </c>
      <c r="F265" s="147" t="s">
        <v>148</v>
      </c>
      <c r="H265" s="148">
        <v>3</v>
      </c>
      <c r="I265" s="149"/>
      <c r="L265" s="144"/>
      <c r="M265" s="150"/>
      <c r="T265" s="151"/>
      <c r="AT265" s="146" t="s">
        <v>142</v>
      </c>
      <c r="AU265" s="146" t="s">
        <v>91</v>
      </c>
      <c r="AV265" s="12" t="s">
        <v>91</v>
      </c>
      <c r="AW265" s="12" t="s">
        <v>35</v>
      </c>
      <c r="AX265" s="12" t="s">
        <v>89</v>
      </c>
      <c r="AY265" s="146" t="s">
        <v>133</v>
      </c>
    </row>
    <row r="266" spans="2:65" s="1" customFormat="1" ht="16.5" customHeight="1">
      <c r="B266" s="31"/>
      <c r="C266" s="165" t="s">
        <v>410</v>
      </c>
      <c r="D266" s="165" t="s">
        <v>241</v>
      </c>
      <c r="E266" s="166" t="s">
        <v>411</v>
      </c>
      <c r="F266" s="167" t="s">
        <v>412</v>
      </c>
      <c r="G266" s="168" t="s">
        <v>380</v>
      </c>
      <c r="H266" s="169">
        <v>3</v>
      </c>
      <c r="I266" s="170"/>
      <c r="J266" s="171">
        <f>ROUND(I266*H266,2)</f>
        <v>0</v>
      </c>
      <c r="K266" s="167" t="s">
        <v>139</v>
      </c>
      <c r="L266" s="172"/>
      <c r="M266" s="173" t="s">
        <v>1</v>
      </c>
      <c r="N266" s="174" t="s">
        <v>46</v>
      </c>
      <c r="P266" s="140">
        <f>O266*H266</f>
        <v>0</v>
      </c>
      <c r="Q266" s="140">
        <v>8.0000000000000004E-4</v>
      </c>
      <c r="R266" s="140">
        <f>Q266*H266</f>
        <v>2.4000000000000002E-3</v>
      </c>
      <c r="S266" s="140">
        <v>0</v>
      </c>
      <c r="T266" s="141">
        <f>S266*H266</f>
        <v>0</v>
      </c>
      <c r="AR266" s="142" t="s">
        <v>177</v>
      </c>
      <c r="AT266" s="142" t="s">
        <v>241</v>
      </c>
      <c r="AU266" s="142" t="s">
        <v>91</v>
      </c>
      <c r="AY266" s="16" t="s">
        <v>133</v>
      </c>
      <c r="BE266" s="143">
        <f>IF(N266="základní",J266,0)</f>
        <v>0</v>
      </c>
      <c r="BF266" s="143">
        <f>IF(N266="snížená",J266,0)</f>
        <v>0</v>
      </c>
      <c r="BG266" s="143">
        <f>IF(N266="zákl. přenesená",J266,0)</f>
        <v>0</v>
      </c>
      <c r="BH266" s="143">
        <f>IF(N266="sníž. přenesená",J266,0)</f>
        <v>0</v>
      </c>
      <c r="BI266" s="143">
        <f>IF(N266="nulová",J266,0)</f>
        <v>0</v>
      </c>
      <c r="BJ266" s="16" t="s">
        <v>89</v>
      </c>
      <c r="BK266" s="143">
        <f>ROUND(I266*H266,2)</f>
        <v>0</v>
      </c>
      <c r="BL266" s="16" t="s">
        <v>140</v>
      </c>
      <c r="BM266" s="142" t="s">
        <v>413</v>
      </c>
    </row>
    <row r="267" spans="2:65" s="12" customFormat="1">
      <c r="B267" s="144"/>
      <c r="D267" s="145" t="s">
        <v>142</v>
      </c>
      <c r="E267" s="146" t="s">
        <v>1</v>
      </c>
      <c r="F267" s="147" t="s">
        <v>148</v>
      </c>
      <c r="H267" s="148">
        <v>3</v>
      </c>
      <c r="I267" s="149"/>
      <c r="L267" s="144"/>
      <c r="M267" s="150"/>
      <c r="T267" s="151"/>
      <c r="AT267" s="146" t="s">
        <v>142</v>
      </c>
      <c r="AU267" s="146" t="s">
        <v>91</v>
      </c>
      <c r="AV267" s="12" t="s">
        <v>91</v>
      </c>
      <c r="AW267" s="12" t="s">
        <v>35</v>
      </c>
      <c r="AX267" s="12" t="s">
        <v>89</v>
      </c>
      <c r="AY267" s="146" t="s">
        <v>133</v>
      </c>
    </row>
    <row r="268" spans="2:65" s="1" customFormat="1" ht="16.5" customHeight="1">
      <c r="B268" s="31"/>
      <c r="C268" s="131" t="s">
        <v>414</v>
      </c>
      <c r="D268" s="131" t="s">
        <v>135</v>
      </c>
      <c r="E268" s="132" t="s">
        <v>415</v>
      </c>
      <c r="F268" s="133" t="s">
        <v>416</v>
      </c>
      <c r="G268" s="134" t="s">
        <v>380</v>
      </c>
      <c r="H268" s="135">
        <v>2</v>
      </c>
      <c r="I268" s="136"/>
      <c r="J268" s="137">
        <f>ROUND(I268*H268,2)</f>
        <v>0</v>
      </c>
      <c r="K268" s="133" t="s">
        <v>417</v>
      </c>
      <c r="L268" s="31"/>
      <c r="M268" s="138" t="s">
        <v>1</v>
      </c>
      <c r="N268" s="139" t="s">
        <v>46</v>
      </c>
      <c r="P268" s="140">
        <f>O268*H268</f>
        <v>0</v>
      </c>
      <c r="Q268" s="140">
        <v>0</v>
      </c>
      <c r="R268" s="140">
        <f>Q268*H268</f>
        <v>0</v>
      </c>
      <c r="S268" s="140">
        <v>0.2</v>
      </c>
      <c r="T268" s="141">
        <f>S268*H268</f>
        <v>0.4</v>
      </c>
      <c r="AR268" s="142" t="s">
        <v>140</v>
      </c>
      <c r="AT268" s="142" t="s">
        <v>135</v>
      </c>
      <c r="AU268" s="142" t="s">
        <v>91</v>
      </c>
      <c r="AY268" s="16" t="s">
        <v>133</v>
      </c>
      <c r="BE268" s="143">
        <f>IF(N268="základní",J268,0)</f>
        <v>0</v>
      </c>
      <c r="BF268" s="143">
        <f>IF(N268="snížená",J268,0)</f>
        <v>0</v>
      </c>
      <c r="BG268" s="143">
        <f>IF(N268="zákl. přenesená",J268,0)</f>
        <v>0</v>
      </c>
      <c r="BH268" s="143">
        <f>IF(N268="sníž. přenesená",J268,0)</f>
        <v>0</v>
      </c>
      <c r="BI268" s="143">
        <f>IF(N268="nulová",J268,0)</f>
        <v>0</v>
      </c>
      <c r="BJ268" s="16" t="s">
        <v>89</v>
      </c>
      <c r="BK268" s="143">
        <f>ROUND(I268*H268,2)</f>
        <v>0</v>
      </c>
      <c r="BL268" s="16" t="s">
        <v>140</v>
      </c>
      <c r="BM268" s="142" t="s">
        <v>418</v>
      </c>
    </row>
    <row r="269" spans="2:65" s="12" customFormat="1">
      <c r="B269" s="144"/>
      <c r="D269" s="145" t="s">
        <v>142</v>
      </c>
      <c r="E269" s="146" t="s">
        <v>1</v>
      </c>
      <c r="F269" s="147" t="s">
        <v>91</v>
      </c>
      <c r="H269" s="148">
        <v>2</v>
      </c>
      <c r="I269" s="149"/>
      <c r="L269" s="144"/>
      <c r="M269" s="150"/>
      <c r="T269" s="151"/>
      <c r="AT269" s="146" t="s">
        <v>142</v>
      </c>
      <c r="AU269" s="146" t="s">
        <v>91</v>
      </c>
      <c r="AV269" s="12" t="s">
        <v>91</v>
      </c>
      <c r="AW269" s="12" t="s">
        <v>35</v>
      </c>
      <c r="AX269" s="12" t="s">
        <v>89</v>
      </c>
      <c r="AY269" s="146" t="s">
        <v>133</v>
      </c>
    </row>
    <row r="270" spans="2:65" s="1" customFormat="1" ht="16.5" customHeight="1">
      <c r="B270" s="31"/>
      <c r="C270" s="131" t="s">
        <v>419</v>
      </c>
      <c r="D270" s="131" t="s">
        <v>135</v>
      </c>
      <c r="E270" s="132" t="s">
        <v>420</v>
      </c>
      <c r="F270" s="133" t="s">
        <v>421</v>
      </c>
      <c r="G270" s="134" t="s">
        <v>380</v>
      </c>
      <c r="H270" s="135">
        <v>3</v>
      </c>
      <c r="I270" s="136"/>
      <c r="J270" s="137">
        <f>ROUND(I270*H270,2)</f>
        <v>0</v>
      </c>
      <c r="K270" s="133" t="s">
        <v>139</v>
      </c>
      <c r="L270" s="31"/>
      <c r="M270" s="138" t="s">
        <v>1</v>
      </c>
      <c r="N270" s="139" t="s">
        <v>46</v>
      </c>
      <c r="P270" s="140">
        <f>O270*H270</f>
        <v>0</v>
      </c>
      <c r="Q270" s="140">
        <v>0.34089999999999998</v>
      </c>
      <c r="R270" s="140">
        <f>Q270*H270</f>
        <v>1.0226999999999999</v>
      </c>
      <c r="S270" s="140">
        <v>0</v>
      </c>
      <c r="T270" s="141">
        <f>S270*H270</f>
        <v>0</v>
      </c>
      <c r="AR270" s="142" t="s">
        <v>140</v>
      </c>
      <c r="AT270" s="142" t="s">
        <v>135</v>
      </c>
      <c r="AU270" s="142" t="s">
        <v>91</v>
      </c>
      <c r="AY270" s="16" t="s">
        <v>133</v>
      </c>
      <c r="BE270" s="143">
        <f>IF(N270="základní",J270,0)</f>
        <v>0</v>
      </c>
      <c r="BF270" s="143">
        <f>IF(N270="snížená",J270,0)</f>
        <v>0</v>
      </c>
      <c r="BG270" s="143">
        <f>IF(N270="zákl. přenesená",J270,0)</f>
        <v>0</v>
      </c>
      <c r="BH270" s="143">
        <f>IF(N270="sníž. přenesená",J270,0)</f>
        <v>0</v>
      </c>
      <c r="BI270" s="143">
        <f>IF(N270="nulová",J270,0)</f>
        <v>0</v>
      </c>
      <c r="BJ270" s="16" t="s">
        <v>89</v>
      </c>
      <c r="BK270" s="143">
        <f>ROUND(I270*H270,2)</f>
        <v>0</v>
      </c>
      <c r="BL270" s="16" t="s">
        <v>140</v>
      </c>
      <c r="BM270" s="142" t="s">
        <v>422</v>
      </c>
    </row>
    <row r="271" spans="2:65" s="12" customFormat="1">
      <c r="B271" s="144"/>
      <c r="D271" s="145" t="s">
        <v>142</v>
      </c>
      <c r="E271" s="146" t="s">
        <v>1</v>
      </c>
      <c r="F271" s="147" t="s">
        <v>148</v>
      </c>
      <c r="H271" s="148">
        <v>3</v>
      </c>
      <c r="I271" s="149"/>
      <c r="L271" s="144"/>
      <c r="M271" s="150"/>
      <c r="T271" s="151"/>
      <c r="AT271" s="146" t="s">
        <v>142</v>
      </c>
      <c r="AU271" s="146" t="s">
        <v>91</v>
      </c>
      <c r="AV271" s="12" t="s">
        <v>91</v>
      </c>
      <c r="AW271" s="12" t="s">
        <v>35</v>
      </c>
      <c r="AX271" s="12" t="s">
        <v>89</v>
      </c>
      <c r="AY271" s="146" t="s">
        <v>133</v>
      </c>
    </row>
    <row r="272" spans="2:65" s="1" customFormat="1" ht="16.5" customHeight="1">
      <c r="B272" s="31"/>
      <c r="C272" s="165" t="s">
        <v>423</v>
      </c>
      <c r="D272" s="165" t="s">
        <v>241</v>
      </c>
      <c r="E272" s="166" t="s">
        <v>424</v>
      </c>
      <c r="F272" s="167" t="s">
        <v>425</v>
      </c>
      <c r="G272" s="168" t="s">
        <v>380</v>
      </c>
      <c r="H272" s="169">
        <v>3</v>
      </c>
      <c r="I272" s="170"/>
      <c r="J272" s="171">
        <f>ROUND(I272*H272,2)</f>
        <v>0</v>
      </c>
      <c r="K272" s="167" t="s">
        <v>139</v>
      </c>
      <c r="L272" s="172"/>
      <c r="M272" s="173" t="s">
        <v>1</v>
      </c>
      <c r="N272" s="174" t="s">
        <v>46</v>
      </c>
      <c r="P272" s="140">
        <f>O272*H272</f>
        <v>0</v>
      </c>
      <c r="Q272" s="140">
        <v>9.7000000000000003E-2</v>
      </c>
      <c r="R272" s="140">
        <f>Q272*H272</f>
        <v>0.29100000000000004</v>
      </c>
      <c r="S272" s="140">
        <v>0</v>
      </c>
      <c r="T272" s="141">
        <f>S272*H272</f>
        <v>0</v>
      </c>
      <c r="AR272" s="142" t="s">
        <v>177</v>
      </c>
      <c r="AT272" s="142" t="s">
        <v>241</v>
      </c>
      <c r="AU272" s="142" t="s">
        <v>91</v>
      </c>
      <c r="AY272" s="16" t="s">
        <v>133</v>
      </c>
      <c r="BE272" s="143">
        <f>IF(N272="základní",J272,0)</f>
        <v>0</v>
      </c>
      <c r="BF272" s="143">
        <f>IF(N272="snížená",J272,0)</f>
        <v>0</v>
      </c>
      <c r="BG272" s="143">
        <f>IF(N272="zákl. přenesená",J272,0)</f>
        <v>0</v>
      </c>
      <c r="BH272" s="143">
        <f>IF(N272="sníž. přenesená",J272,0)</f>
        <v>0</v>
      </c>
      <c r="BI272" s="143">
        <f>IF(N272="nulová",J272,0)</f>
        <v>0</v>
      </c>
      <c r="BJ272" s="16" t="s">
        <v>89</v>
      </c>
      <c r="BK272" s="143">
        <f>ROUND(I272*H272,2)</f>
        <v>0</v>
      </c>
      <c r="BL272" s="16" t="s">
        <v>140</v>
      </c>
      <c r="BM272" s="142" t="s">
        <v>426</v>
      </c>
    </row>
    <row r="273" spans="2:65" s="12" customFormat="1">
      <c r="B273" s="144"/>
      <c r="D273" s="145" t="s">
        <v>142</v>
      </c>
      <c r="E273" s="146" t="s">
        <v>1</v>
      </c>
      <c r="F273" s="147" t="s">
        <v>148</v>
      </c>
      <c r="H273" s="148">
        <v>3</v>
      </c>
      <c r="I273" s="149"/>
      <c r="L273" s="144"/>
      <c r="M273" s="150"/>
      <c r="T273" s="151"/>
      <c r="AT273" s="146" t="s">
        <v>142</v>
      </c>
      <c r="AU273" s="146" t="s">
        <v>91</v>
      </c>
      <c r="AV273" s="12" t="s">
        <v>91</v>
      </c>
      <c r="AW273" s="12" t="s">
        <v>35</v>
      </c>
      <c r="AX273" s="12" t="s">
        <v>89</v>
      </c>
      <c r="AY273" s="146" t="s">
        <v>133</v>
      </c>
    </row>
    <row r="274" spans="2:65" s="1" customFormat="1" ht="16.5" customHeight="1">
      <c r="B274" s="31"/>
      <c r="C274" s="165" t="s">
        <v>427</v>
      </c>
      <c r="D274" s="165" t="s">
        <v>241</v>
      </c>
      <c r="E274" s="166" t="s">
        <v>428</v>
      </c>
      <c r="F274" s="167" t="s">
        <v>429</v>
      </c>
      <c r="G274" s="168" t="s">
        <v>380</v>
      </c>
      <c r="H274" s="169">
        <v>6</v>
      </c>
      <c r="I274" s="170"/>
      <c r="J274" s="171">
        <f>ROUND(I274*H274,2)</f>
        <v>0</v>
      </c>
      <c r="K274" s="167" t="s">
        <v>417</v>
      </c>
      <c r="L274" s="172"/>
      <c r="M274" s="173" t="s">
        <v>1</v>
      </c>
      <c r="N274" s="174" t="s">
        <v>46</v>
      </c>
      <c r="P274" s="140">
        <f>O274*H274</f>
        <v>0</v>
      </c>
      <c r="Q274" s="140">
        <v>2.7E-2</v>
      </c>
      <c r="R274" s="140">
        <f>Q274*H274</f>
        <v>0.16200000000000001</v>
      </c>
      <c r="S274" s="140">
        <v>0</v>
      </c>
      <c r="T274" s="141">
        <f>S274*H274</f>
        <v>0</v>
      </c>
      <c r="AR274" s="142" t="s">
        <v>177</v>
      </c>
      <c r="AT274" s="142" t="s">
        <v>241</v>
      </c>
      <c r="AU274" s="142" t="s">
        <v>91</v>
      </c>
      <c r="AY274" s="16" t="s">
        <v>133</v>
      </c>
      <c r="BE274" s="143">
        <f>IF(N274="základní",J274,0)</f>
        <v>0</v>
      </c>
      <c r="BF274" s="143">
        <f>IF(N274="snížená",J274,0)</f>
        <v>0</v>
      </c>
      <c r="BG274" s="143">
        <f>IF(N274="zákl. přenesená",J274,0)</f>
        <v>0</v>
      </c>
      <c r="BH274" s="143">
        <f>IF(N274="sníž. přenesená",J274,0)</f>
        <v>0</v>
      </c>
      <c r="BI274" s="143">
        <f>IF(N274="nulová",J274,0)</f>
        <v>0</v>
      </c>
      <c r="BJ274" s="16" t="s">
        <v>89</v>
      </c>
      <c r="BK274" s="143">
        <f>ROUND(I274*H274,2)</f>
        <v>0</v>
      </c>
      <c r="BL274" s="16" t="s">
        <v>140</v>
      </c>
      <c r="BM274" s="142" t="s">
        <v>430</v>
      </c>
    </row>
    <row r="275" spans="2:65" s="12" customFormat="1">
      <c r="B275" s="144"/>
      <c r="D275" s="145" t="s">
        <v>142</v>
      </c>
      <c r="E275" s="146" t="s">
        <v>1</v>
      </c>
      <c r="F275" s="147" t="s">
        <v>166</v>
      </c>
      <c r="H275" s="148">
        <v>6</v>
      </c>
      <c r="I275" s="149"/>
      <c r="L275" s="144"/>
      <c r="M275" s="150"/>
      <c r="T275" s="151"/>
      <c r="AT275" s="146" t="s">
        <v>142</v>
      </c>
      <c r="AU275" s="146" t="s">
        <v>91</v>
      </c>
      <c r="AV275" s="12" t="s">
        <v>91</v>
      </c>
      <c r="AW275" s="12" t="s">
        <v>35</v>
      </c>
      <c r="AX275" s="12" t="s">
        <v>89</v>
      </c>
      <c r="AY275" s="146" t="s">
        <v>133</v>
      </c>
    </row>
    <row r="276" spans="2:65" s="1" customFormat="1" ht="16.5" customHeight="1">
      <c r="B276" s="31"/>
      <c r="C276" s="165" t="s">
        <v>431</v>
      </c>
      <c r="D276" s="165" t="s">
        <v>241</v>
      </c>
      <c r="E276" s="166" t="s">
        <v>432</v>
      </c>
      <c r="F276" s="167" t="s">
        <v>433</v>
      </c>
      <c r="G276" s="168" t="s">
        <v>380</v>
      </c>
      <c r="H276" s="169">
        <v>3</v>
      </c>
      <c r="I276" s="170"/>
      <c r="J276" s="171">
        <f>ROUND(I276*H276,2)</f>
        <v>0</v>
      </c>
      <c r="K276" s="167" t="s">
        <v>139</v>
      </c>
      <c r="L276" s="172"/>
      <c r="M276" s="173" t="s">
        <v>1</v>
      </c>
      <c r="N276" s="174" t="s">
        <v>46</v>
      </c>
      <c r="P276" s="140">
        <f>O276*H276</f>
        <v>0</v>
      </c>
      <c r="Q276" s="140">
        <v>0.04</v>
      </c>
      <c r="R276" s="140">
        <f>Q276*H276</f>
        <v>0.12</v>
      </c>
      <c r="S276" s="140">
        <v>0</v>
      </c>
      <c r="T276" s="141">
        <f>S276*H276</f>
        <v>0</v>
      </c>
      <c r="AR276" s="142" t="s">
        <v>177</v>
      </c>
      <c r="AT276" s="142" t="s">
        <v>241</v>
      </c>
      <c r="AU276" s="142" t="s">
        <v>91</v>
      </c>
      <c r="AY276" s="16" t="s">
        <v>133</v>
      </c>
      <c r="BE276" s="143">
        <f>IF(N276="základní",J276,0)</f>
        <v>0</v>
      </c>
      <c r="BF276" s="143">
        <f>IF(N276="snížená",J276,0)</f>
        <v>0</v>
      </c>
      <c r="BG276" s="143">
        <f>IF(N276="zákl. přenesená",J276,0)</f>
        <v>0</v>
      </c>
      <c r="BH276" s="143">
        <f>IF(N276="sníž. přenesená",J276,0)</f>
        <v>0</v>
      </c>
      <c r="BI276" s="143">
        <f>IF(N276="nulová",J276,0)</f>
        <v>0</v>
      </c>
      <c r="BJ276" s="16" t="s">
        <v>89</v>
      </c>
      <c r="BK276" s="143">
        <f>ROUND(I276*H276,2)</f>
        <v>0</v>
      </c>
      <c r="BL276" s="16" t="s">
        <v>140</v>
      </c>
      <c r="BM276" s="142" t="s">
        <v>434</v>
      </c>
    </row>
    <row r="277" spans="2:65" s="12" customFormat="1">
      <c r="B277" s="144"/>
      <c r="D277" s="145" t="s">
        <v>142</v>
      </c>
      <c r="E277" s="146" t="s">
        <v>1</v>
      </c>
      <c r="F277" s="147" t="s">
        <v>148</v>
      </c>
      <c r="H277" s="148">
        <v>3</v>
      </c>
      <c r="I277" s="149"/>
      <c r="L277" s="144"/>
      <c r="M277" s="150"/>
      <c r="T277" s="151"/>
      <c r="AT277" s="146" t="s">
        <v>142</v>
      </c>
      <c r="AU277" s="146" t="s">
        <v>91</v>
      </c>
      <c r="AV277" s="12" t="s">
        <v>91</v>
      </c>
      <c r="AW277" s="12" t="s">
        <v>35</v>
      </c>
      <c r="AX277" s="12" t="s">
        <v>89</v>
      </c>
      <c r="AY277" s="146" t="s">
        <v>133</v>
      </c>
    </row>
    <row r="278" spans="2:65" s="1" customFormat="1" ht="16.5" customHeight="1">
      <c r="B278" s="31"/>
      <c r="C278" s="165" t="s">
        <v>435</v>
      </c>
      <c r="D278" s="165" t="s">
        <v>241</v>
      </c>
      <c r="E278" s="166" t="s">
        <v>436</v>
      </c>
      <c r="F278" s="167" t="s">
        <v>437</v>
      </c>
      <c r="G278" s="168" t="s">
        <v>380</v>
      </c>
      <c r="H278" s="169">
        <v>6</v>
      </c>
      <c r="I278" s="170"/>
      <c r="J278" s="171">
        <f>ROUND(I278*H278,2)</f>
        <v>0</v>
      </c>
      <c r="K278" s="167" t="s">
        <v>139</v>
      </c>
      <c r="L278" s="172"/>
      <c r="M278" s="173" t="s">
        <v>1</v>
      </c>
      <c r="N278" s="174" t="s">
        <v>46</v>
      </c>
      <c r="P278" s="140">
        <f>O278*H278</f>
        <v>0</v>
      </c>
      <c r="Q278" s="140">
        <v>0.04</v>
      </c>
      <c r="R278" s="140">
        <f>Q278*H278</f>
        <v>0.24</v>
      </c>
      <c r="S278" s="140">
        <v>0</v>
      </c>
      <c r="T278" s="141">
        <f>S278*H278</f>
        <v>0</v>
      </c>
      <c r="AR278" s="142" t="s">
        <v>177</v>
      </c>
      <c r="AT278" s="142" t="s">
        <v>241</v>
      </c>
      <c r="AU278" s="142" t="s">
        <v>91</v>
      </c>
      <c r="AY278" s="16" t="s">
        <v>133</v>
      </c>
      <c r="BE278" s="143">
        <f>IF(N278="základní",J278,0)</f>
        <v>0</v>
      </c>
      <c r="BF278" s="143">
        <f>IF(N278="snížená",J278,0)</f>
        <v>0</v>
      </c>
      <c r="BG278" s="143">
        <f>IF(N278="zákl. přenesená",J278,0)</f>
        <v>0</v>
      </c>
      <c r="BH278" s="143">
        <f>IF(N278="sníž. přenesená",J278,0)</f>
        <v>0</v>
      </c>
      <c r="BI278" s="143">
        <f>IF(N278="nulová",J278,0)</f>
        <v>0</v>
      </c>
      <c r="BJ278" s="16" t="s">
        <v>89</v>
      </c>
      <c r="BK278" s="143">
        <f>ROUND(I278*H278,2)</f>
        <v>0</v>
      </c>
      <c r="BL278" s="16" t="s">
        <v>140</v>
      </c>
      <c r="BM278" s="142" t="s">
        <v>438</v>
      </c>
    </row>
    <row r="279" spans="2:65" s="12" customFormat="1">
      <c r="B279" s="144"/>
      <c r="D279" s="145" t="s">
        <v>142</v>
      </c>
      <c r="E279" s="146" t="s">
        <v>1</v>
      </c>
      <c r="F279" s="147" t="s">
        <v>166</v>
      </c>
      <c r="H279" s="148">
        <v>6</v>
      </c>
      <c r="I279" s="149"/>
      <c r="L279" s="144"/>
      <c r="M279" s="150"/>
      <c r="T279" s="151"/>
      <c r="AT279" s="146" t="s">
        <v>142</v>
      </c>
      <c r="AU279" s="146" t="s">
        <v>91</v>
      </c>
      <c r="AV279" s="12" t="s">
        <v>91</v>
      </c>
      <c r="AW279" s="12" t="s">
        <v>35</v>
      </c>
      <c r="AX279" s="12" t="s">
        <v>89</v>
      </c>
      <c r="AY279" s="146" t="s">
        <v>133</v>
      </c>
    </row>
    <row r="280" spans="2:65" s="1" customFormat="1" ht="16.5" customHeight="1">
      <c r="B280" s="31"/>
      <c r="C280" s="165" t="s">
        <v>439</v>
      </c>
      <c r="D280" s="165" t="s">
        <v>241</v>
      </c>
      <c r="E280" s="166" t="s">
        <v>440</v>
      </c>
      <c r="F280" s="167" t="s">
        <v>441</v>
      </c>
      <c r="G280" s="168" t="s">
        <v>380</v>
      </c>
      <c r="H280" s="169">
        <v>3</v>
      </c>
      <c r="I280" s="170"/>
      <c r="J280" s="171">
        <f>ROUND(I280*H280,2)</f>
        <v>0</v>
      </c>
      <c r="K280" s="167" t="s">
        <v>139</v>
      </c>
      <c r="L280" s="172"/>
      <c r="M280" s="173" t="s">
        <v>1</v>
      </c>
      <c r="N280" s="174" t="s">
        <v>46</v>
      </c>
      <c r="P280" s="140">
        <f>O280*H280</f>
        <v>0</v>
      </c>
      <c r="Q280" s="140">
        <v>0.111</v>
      </c>
      <c r="R280" s="140">
        <f>Q280*H280</f>
        <v>0.33300000000000002</v>
      </c>
      <c r="S280" s="140">
        <v>0</v>
      </c>
      <c r="T280" s="141">
        <f>S280*H280</f>
        <v>0</v>
      </c>
      <c r="AR280" s="142" t="s">
        <v>177</v>
      </c>
      <c r="AT280" s="142" t="s">
        <v>241</v>
      </c>
      <c r="AU280" s="142" t="s">
        <v>91</v>
      </c>
      <c r="AY280" s="16" t="s">
        <v>133</v>
      </c>
      <c r="BE280" s="143">
        <f>IF(N280="základní",J280,0)</f>
        <v>0</v>
      </c>
      <c r="BF280" s="143">
        <f>IF(N280="snížená",J280,0)</f>
        <v>0</v>
      </c>
      <c r="BG280" s="143">
        <f>IF(N280="zákl. přenesená",J280,0)</f>
        <v>0</v>
      </c>
      <c r="BH280" s="143">
        <f>IF(N280="sníž. přenesená",J280,0)</f>
        <v>0</v>
      </c>
      <c r="BI280" s="143">
        <f>IF(N280="nulová",J280,0)</f>
        <v>0</v>
      </c>
      <c r="BJ280" s="16" t="s">
        <v>89</v>
      </c>
      <c r="BK280" s="143">
        <f>ROUND(I280*H280,2)</f>
        <v>0</v>
      </c>
      <c r="BL280" s="16" t="s">
        <v>140</v>
      </c>
      <c r="BM280" s="142" t="s">
        <v>442</v>
      </c>
    </row>
    <row r="281" spans="2:65" s="12" customFormat="1">
      <c r="B281" s="144"/>
      <c r="D281" s="145" t="s">
        <v>142</v>
      </c>
      <c r="E281" s="146" t="s">
        <v>1</v>
      </c>
      <c r="F281" s="147" t="s">
        <v>148</v>
      </c>
      <c r="H281" s="148">
        <v>3</v>
      </c>
      <c r="I281" s="149"/>
      <c r="L281" s="144"/>
      <c r="M281" s="150"/>
      <c r="T281" s="151"/>
      <c r="AT281" s="146" t="s">
        <v>142</v>
      </c>
      <c r="AU281" s="146" t="s">
        <v>91</v>
      </c>
      <c r="AV281" s="12" t="s">
        <v>91</v>
      </c>
      <c r="AW281" s="12" t="s">
        <v>35</v>
      </c>
      <c r="AX281" s="12" t="s">
        <v>89</v>
      </c>
      <c r="AY281" s="146" t="s">
        <v>133</v>
      </c>
    </row>
    <row r="282" spans="2:65" s="1" customFormat="1" ht="16.5" customHeight="1">
      <c r="B282" s="31"/>
      <c r="C282" s="165" t="s">
        <v>443</v>
      </c>
      <c r="D282" s="165" t="s">
        <v>241</v>
      </c>
      <c r="E282" s="166" t="s">
        <v>444</v>
      </c>
      <c r="F282" s="167" t="s">
        <v>445</v>
      </c>
      <c r="G282" s="168" t="s">
        <v>380</v>
      </c>
      <c r="H282" s="169">
        <v>3</v>
      </c>
      <c r="I282" s="170"/>
      <c r="J282" s="171">
        <f>ROUND(I282*H282,2)</f>
        <v>0</v>
      </c>
      <c r="K282" s="167" t="s">
        <v>417</v>
      </c>
      <c r="L282" s="172"/>
      <c r="M282" s="173" t="s">
        <v>1</v>
      </c>
      <c r="N282" s="174" t="s">
        <v>46</v>
      </c>
      <c r="P282" s="140">
        <f>O282*H282</f>
        <v>0</v>
      </c>
      <c r="Q282" s="140">
        <v>6.4999999999999997E-3</v>
      </c>
      <c r="R282" s="140">
        <f>Q282*H282</f>
        <v>1.95E-2</v>
      </c>
      <c r="S282" s="140">
        <v>0</v>
      </c>
      <c r="T282" s="141">
        <f>S282*H282</f>
        <v>0</v>
      </c>
      <c r="AR282" s="142" t="s">
        <v>177</v>
      </c>
      <c r="AT282" s="142" t="s">
        <v>241</v>
      </c>
      <c r="AU282" s="142" t="s">
        <v>91</v>
      </c>
      <c r="AY282" s="16" t="s">
        <v>133</v>
      </c>
      <c r="BE282" s="143">
        <f>IF(N282="základní",J282,0)</f>
        <v>0</v>
      </c>
      <c r="BF282" s="143">
        <f>IF(N282="snížená",J282,0)</f>
        <v>0</v>
      </c>
      <c r="BG282" s="143">
        <f>IF(N282="zákl. přenesená",J282,0)</f>
        <v>0</v>
      </c>
      <c r="BH282" s="143">
        <f>IF(N282="sníž. přenesená",J282,0)</f>
        <v>0</v>
      </c>
      <c r="BI282" s="143">
        <f>IF(N282="nulová",J282,0)</f>
        <v>0</v>
      </c>
      <c r="BJ282" s="16" t="s">
        <v>89</v>
      </c>
      <c r="BK282" s="143">
        <f>ROUND(I282*H282,2)</f>
        <v>0</v>
      </c>
      <c r="BL282" s="16" t="s">
        <v>140</v>
      </c>
      <c r="BM282" s="142" t="s">
        <v>446</v>
      </c>
    </row>
    <row r="283" spans="2:65" s="12" customFormat="1">
      <c r="B283" s="144"/>
      <c r="D283" s="145" t="s">
        <v>142</v>
      </c>
      <c r="E283" s="146" t="s">
        <v>1</v>
      </c>
      <c r="F283" s="147" t="s">
        <v>148</v>
      </c>
      <c r="H283" s="148">
        <v>3</v>
      </c>
      <c r="I283" s="149"/>
      <c r="L283" s="144"/>
      <c r="M283" s="150"/>
      <c r="T283" s="151"/>
      <c r="AT283" s="146" t="s">
        <v>142</v>
      </c>
      <c r="AU283" s="146" t="s">
        <v>91</v>
      </c>
      <c r="AV283" s="12" t="s">
        <v>91</v>
      </c>
      <c r="AW283" s="12" t="s">
        <v>35</v>
      </c>
      <c r="AX283" s="12" t="s">
        <v>89</v>
      </c>
      <c r="AY283" s="146" t="s">
        <v>133</v>
      </c>
    </row>
    <row r="284" spans="2:65" s="1" customFormat="1" ht="16.5" customHeight="1">
      <c r="B284" s="31"/>
      <c r="C284" s="131" t="s">
        <v>447</v>
      </c>
      <c r="D284" s="131" t="s">
        <v>135</v>
      </c>
      <c r="E284" s="132" t="s">
        <v>448</v>
      </c>
      <c r="F284" s="133" t="s">
        <v>449</v>
      </c>
      <c r="G284" s="134" t="s">
        <v>380</v>
      </c>
      <c r="H284" s="135">
        <v>3</v>
      </c>
      <c r="I284" s="136"/>
      <c r="J284" s="137">
        <f>ROUND(I284*H284,2)</f>
        <v>0</v>
      </c>
      <c r="K284" s="133" t="s">
        <v>139</v>
      </c>
      <c r="L284" s="31"/>
      <c r="M284" s="138" t="s">
        <v>1</v>
      </c>
      <c r="N284" s="139" t="s">
        <v>46</v>
      </c>
      <c r="P284" s="140">
        <f>O284*H284</f>
        <v>0</v>
      </c>
      <c r="Q284" s="140">
        <v>0.21734000000000001</v>
      </c>
      <c r="R284" s="140">
        <f>Q284*H284</f>
        <v>0.65202000000000004</v>
      </c>
      <c r="S284" s="140">
        <v>0</v>
      </c>
      <c r="T284" s="141">
        <f>S284*H284</f>
        <v>0</v>
      </c>
      <c r="AR284" s="142" t="s">
        <v>140</v>
      </c>
      <c r="AT284" s="142" t="s">
        <v>135</v>
      </c>
      <c r="AU284" s="142" t="s">
        <v>91</v>
      </c>
      <c r="AY284" s="16" t="s">
        <v>133</v>
      </c>
      <c r="BE284" s="143">
        <f>IF(N284="základní",J284,0)</f>
        <v>0</v>
      </c>
      <c r="BF284" s="143">
        <f>IF(N284="snížená",J284,0)</f>
        <v>0</v>
      </c>
      <c r="BG284" s="143">
        <f>IF(N284="zákl. přenesená",J284,0)</f>
        <v>0</v>
      </c>
      <c r="BH284" s="143">
        <f>IF(N284="sníž. přenesená",J284,0)</f>
        <v>0</v>
      </c>
      <c r="BI284" s="143">
        <f>IF(N284="nulová",J284,0)</f>
        <v>0</v>
      </c>
      <c r="BJ284" s="16" t="s">
        <v>89</v>
      </c>
      <c r="BK284" s="143">
        <f>ROUND(I284*H284,2)</f>
        <v>0</v>
      </c>
      <c r="BL284" s="16" t="s">
        <v>140</v>
      </c>
      <c r="BM284" s="142" t="s">
        <v>450</v>
      </c>
    </row>
    <row r="285" spans="2:65" s="12" customFormat="1">
      <c r="B285" s="144"/>
      <c r="D285" s="145" t="s">
        <v>142</v>
      </c>
      <c r="E285" s="146" t="s">
        <v>1</v>
      </c>
      <c r="F285" s="147" t="s">
        <v>148</v>
      </c>
      <c r="H285" s="148">
        <v>3</v>
      </c>
      <c r="I285" s="149"/>
      <c r="L285" s="144"/>
      <c r="M285" s="150"/>
      <c r="T285" s="151"/>
      <c r="AT285" s="146" t="s">
        <v>142</v>
      </c>
      <c r="AU285" s="146" t="s">
        <v>91</v>
      </c>
      <c r="AV285" s="12" t="s">
        <v>91</v>
      </c>
      <c r="AW285" s="12" t="s">
        <v>35</v>
      </c>
      <c r="AX285" s="12" t="s">
        <v>89</v>
      </c>
      <c r="AY285" s="146" t="s">
        <v>133</v>
      </c>
    </row>
    <row r="286" spans="2:65" s="1" customFormat="1" ht="16.5" customHeight="1">
      <c r="B286" s="31"/>
      <c r="C286" s="165" t="s">
        <v>451</v>
      </c>
      <c r="D286" s="165" t="s">
        <v>241</v>
      </c>
      <c r="E286" s="166" t="s">
        <v>452</v>
      </c>
      <c r="F286" s="167" t="s">
        <v>453</v>
      </c>
      <c r="G286" s="168" t="s">
        <v>380</v>
      </c>
      <c r="H286" s="169">
        <v>3</v>
      </c>
      <c r="I286" s="170"/>
      <c r="J286" s="171">
        <f>ROUND(I286*H286,2)</f>
        <v>0</v>
      </c>
      <c r="K286" s="167" t="s">
        <v>139</v>
      </c>
      <c r="L286" s="172"/>
      <c r="M286" s="173" t="s">
        <v>1</v>
      </c>
      <c r="N286" s="174" t="s">
        <v>46</v>
      </c>
      <c r="P286" s="140">
        <f>O286*H286</f>
        <v>0</v>
      </c>
      <c r="Q286" s="140">
        <v>9.5799999999999996E-2</v>
      </c>
      <c r="R286" s="140">
        <f>Q286*H286</f>
        <v>0.28739999999999999</v>
      </c>
      <c r="S286" s="140">
        <v>0</v>
      </c>
      <c r="T286" s="141">
        <f>S286*H286</f>
        <v>0</v>
      </c>
      <c r="AR286" s="142" t="s">
        <v>177</v>
      </c>
      <c r="AT286" s="142" t="s">
        <v>241</v>
      </c>
      <c r="AU286" s="142" t="s">
        <v>91</v>
      </c>
      <c r="AY286" s="16" t="s">
        <v>133</v>
      </c>
      <c r="BE286" s="143">
        <f>IF(N286="základní",J286,0)</f>
        <v>0</v>
      </c>
      <c r="BF286" s="143">
        <f>IF(N286="snížená",J286,0)</f>
        <v>0</v>
      </c>
      <c r="BG286" s="143">
        <f>IF(N286="zákl. přenesená",J286,0)</f>
        <v>0</v>
      </c>
      <c r="BH286" s="143">
        <f>IF(N286="sníž. přenesená",J286,0)</f>
        <v>0</v>
      </c>
      <c r="BI286" s="143">
        <f>IF(N286="nulová",J286,0)</f>
        <v>0</v>
      </c>
      <c r="BJ286" s="16" t="s">
        <v>89</v>
      </c>
      <c r="BK286" s="143">
        <f>ROUND(I286*H286,2)</f>
        <v>0</v>
      </c>
      <c r="BL286" s="16" t="s">
        <v>140</v>
      </c>
      <c r="BM286" s="142" t="s">
        <v>454</v>
      </c>
    </row>
    <row r="287" spans="2:65" s="12" customFormat="1">
      <c r="B287" s="144"/>
      <c r="D287" s="145" t="s">
        <v>142</v>
      </c>
      <c r="E287" s="146" t="s">
        <v>1</v>
      </c>
      <c r="F287" s="147" t="s">
        <v>148</v>
      </c>
      <c r="H287" s="148">
        <v>3</v>
      </c>
      <c r="I287" s="149"/>
      <c r="L287" s="144"/>
      <c r="M287" s="150"/>
      <c r="T287" s="151"/>
      <c r="AT287" s="146" t="s">
        <v>142</v>
      </c>
      <c r="AU287" s="146" t="s">
        <v>91</v>
      </c>
      <c r="AV287" s="12" t="s">
        <v>91</v>
      </c>
      <c r="AW287" s="12" t="s">
        <v>35</v>
      </c>
      <c r="AX287" s="12" t="s">
        <v>89</v>
      </c>
      <c r="AY287" s="146" t="s">
        <v>133</v>
      </c>
    </row>
    <row r="288" spans="2:65" s="11" customFormat="1" ht="22.95" customHeight="1">
      <c r="B288" s="119"/>
      <c r="D288" s="120" t="s">
        <v>80</v>
      </c>
      <c r="E288" s="129" t="s">
        <v>183</v>
      </c>
      <c r="F288" s="129" t="s">
        <v>455</v>
      </c>
      <c r="I288" s="122"/>
      <c r="J288" s="130">
        <f>BK288</f>
        <v>0</v>
      </c>
      <c r="L288" s="119"/>
      <c r="M288" s="124"/>
      <c r="P288" s="125">
        <f>SUM(P289:P359)</f>
        <v>0</v>
      </c>
      <c r="R288" s="125">
        <f>SUM(R289:R359)</f>
        <v>77.095740000000006</v>
      </c>
      <c r="T288" s="126">
        <f>SUM(T289:T359)</f>
        <v>0.65600000000000003</v>
      </c>
      <c r="AR288" s="120" t="s">
        <v>89</v>
      </c>
      <c r="AT288" s="127" t="s">
        <v>80</v>
      </c>
      <c r="AU288" s="127" t="s">
        <v>89</v>
      </c>
      <c r="AY288" s="120" t="s">
        <v>133</v>
      </c>
      <c r="BK288" s="128">
        <f>SUM(BK289:BK359)</f>
        <v>0</v>
      </c>
    </row>
    <row r="289" spans="2:65" s="1" customFormat="1" ht="16.5" customHeight="1">
      <c r="B289" s="31"/>
      <c r="C289" s="131" t="s">
        <v>456</v>
      </c>
      <c r="D289" s="131" t="s">
        <v>135</v>
      </c>
      <c r="E289" s="132" t="s">
        <v>457</v>
      </c>
      <c r="F289" s="133" t="s">
        <v>458</v>
      </c>
      <c r="G289" s="134" t="s">
        <v>380</v>
      </c>
      <c r="H289" s="135">
        <v>21</v>
      </c>
      <c r="I289" s="136"/>
      <c r="J289" s="137">
        <f>ROUND(I289*H289,2)</f>
        <v>0</v>
      </c>
      <c r="K289" s="133" t="s">
        <v>139</v>
      </c>
      <c r="L289" s="31"/>
      <c r="M289" s="138" t="s">
        <v>1</v>
      </c>
      <c r="N289" s="139" t="s">
        <v>46</v>
      </c>
      <c r="P289" s="140">
        <f>O289*H289</f>
        <v>0</v>
      </c>
      <c r="Q289" s="140">
        <v>6.9999999999999999E-4</v>
      </c>
      <c r="R289" s="140">
        <f>Q289*H289</f>
        <v>1.47E-2</v>
      </c>
      <c r="S289" s="140">
        <v>0</v>
      </c>
      <c r="T289" s="141">
        <f>S289*H289</f>
        <v>0</v>
      </c>
      <c r="AR289" s="142" t="s">
        <v>140</v>
      </c>
      <c r="AT289" s="142" t="s">
        <v>135</v>
      </c>
      <c r="AU289" s="142" t="s">
        <v>91</v>
      </c>
      <c r="AY289" s="16" t="s">
        <v>133</v>
      </c>
      <c r="BE289" s="143">
        <f>IF(N289="základní",J289,0)</f>
        <v>0</v>
      </c>
      <c r="BF289" s="143">
        <f>IF(N289="snížená",J289,0)</f>
        <v>0</v>
      </c>
      <c r="BG289" s="143">
        <f>IF(N289="zákl. přenesená",J289,0)</f>
        <v>0</v>
      </c>
      <c r="BH289" s="143">
        <f>IF(N289="sníž. přenesená",J289,0)</f>
        <v>0</v>
      </c>
      <c r="BI289" s="143">
        <f>IF(N289="nulová",J289,0)</f>
        <v>0</v>
      </c>
      <c r="BJ289" s="16" t="s">
        <v>89</v>
      </c>
      <c r="BK289" s="143">
        <f>ROUND(I289*H289,2)</f>
        <v>0</v>
      </c>
      <c r="BL289" s="16" t="s">
        <v>140</v>
      </c>
      <c r="BM289" s="142" t="s">
        <v>459</v>
      </c>
    </row>
    <row r="290" spans="2:65" s="12" customFormat="1">
      <c r="B290" s="144"/>
      <c r="D290" s="145" t="s">
        <v>142</v>
      </c>
      <c r="E290" s="146" t="s">
        <v>1</v>
      </c>
      <c r="F290" s="147" t="s">
        <v>7</v>
      </c>
      <c r="H290" s="148">
        <v>21</v>
      </c>
      <c r="I290" s="149"/>
      <c r="L290" s="144"/>
      <c r="M290" s="150"/>
      <c r="T290" s="151"/>
      <c r="AT290" s="146" t="s">
        <v>142</v>
      </c>
      <c r="AU290" s="146" t="s">
        <v>91</v>
      </c>
      <c r="AV290" s="12" t="s">
        <v>91</v>
      </c>
      <c r="AW290" s="12" t="s">
        <v>35</v>
      </c>
      <c r="AX290" s="12" t="s">
        <v>89</v>
      </c>
      <c r="AY290" s="146" t="s">
        <v>133</v>
      </c>
    </row>
    <row r="291" spans="2:65" s="1" customFormat="1" ht="16.5" customHeight="1">
      <c r="B291" s="31"/>
      <c r="C291" s="165" t="s">
        <v>460</v>
      </c>
      <c r="D291" s="165" t="s">
        <v>241</v>
      </c>
      <c r="E291" s="166" t="s">
        <v>461</v>
      </c>
      <c r="F291" s="167" t="s">
        <v>462</v>
      </c>
      <c r="G291" s="168" t="s">
        <v>380</v>
      </c>
      <c r="H291" s="169">
        <v>3</v>
      </c>
      <c r="I291" s="170"/>
      <c r="J291" s="171">
        <f>ROUND(I291*H291,2)</f>
        <v>0</v>
      </c>
      <c r="K291" s="167" t="s">
        <v>139</v>
      </c>
      <c r="L291" s="172"/>
      <c r="M291" s="173" t="s">
        <v>1</v>
      </c>
      <c r="N291" s="174" t="s">
        <v>46</v>
      </c>
      <c r="P291" s="140">
        <f>O291*H291</f>
        <v>0</v>
      </c>
      <c r="Q291" s="140">
        <v>5.0000000000000001E-3</v>
      </c>
      <c r="R291" s="140">
        <f>Q291*H291</f>
        <v>1.4999999999999999E-2</v>
      </c>
      <c r="S291" s="140">
        <v>0</v>
      </c>
      <c r="T291" s="141">
        <f>S291*H291</f>
        <v>0</v>
      </c>
      <c r="AR291" s="142" t="s">
        <v>177</v>
      </c>
      <c r="AT291" s="142" t="s">
        <v>241</v>
      </c>
      <c r="AU291" s="142" t="s">
        <v>91</v>
      </c>
      <c r="AY291" s="16" t="s">
        <v>133</v>
      </c>
      <c r="BE291" s="143">
        <f>IF(N291="základní",J291,0)</f>
        <v>0</v>
      </c>
      <c r="BF291" s="143">
        <f>IF(N291="snížená",J291,0)</f>
        <v>0</v>
      </c>
      <c r="BG291" s="143">
        <f>IF(N291="zákl. přenesená",J291,0)</f>
        <v>0</v>
      </c>
      <c r="BH291" s="143">
        <f>IF(N291="sníž. přenesená",J291,0)</f>
        <v>0</v>
      </c>
      <c r="BI291" s="143">
        <f>IF(N291="nulová",J291,0)</f>
        <v>0</v>
      </c>
      <c r="BJ291" s="16" t="s">
        <v>89</v>
      </c>
      <c r="BK291" s="143">
        <f>ROUND(I291*H291,2)</f>
        <v>0</v>
      </c>
      <c r="BL291" s="16" t="s">
        <v>140</v>
      </c>
      <c r="BM291" s="142" t="s">
        <v>463</v>
      </c>
    </row>
    <row r="292" spans="2:65" s="12" customFormat="1">
      <c r="B292" s="144"/>
      <c r="D292" s="145" t="s">
        <v>142</v>
      </c>
      <c r="E292" s="146" t="s">
        <v>1</v>
      </c>
      <c r="F292" s="147" t="s">
        <v>464</v>
      </c>
      <c r="H292" s="148">
        <v>3</v>
      </c>
      <c r="I292" s="149"/>
      <c r="L292" s="144"/>
      <c r="M292" s="150"/>
      <c r="T292" s="151"/>
      <c r="AT292" s="146" t="s">
        <v>142</v>
      </c>
      <c r="AU292" s="146" t="s">
        <v>91</v>
      </c>
      <c r="AV292" s="12" t="s">
        <v>91</v>
      </c>
      <c r="AW292" s="12" t="s">
        <v>35</v>
      </c>
      <c r="AX292" s="12" t="s">
        <v>89</v>
      </c>
      <c r="AY292" s="146" t="s">
        <v>133</v>
      </c>
    </row>
    <row r="293" spans="2:65" s="1" customFormat="1" ht="16.5" customHeight="1">
      <c r="B293" s="31"/>
      <c r="C293" s="165" t="s">
        <v>465</v>
      </c>
      <c r="D293" s="165" t="s">
        <v>241</v>
      </c>
      <c r="E293" s="166" t="s">
        <v>466</v>
      </c>
      <c r="F293" s="167" t="s">
        <v>467</v>
      </c>
      <c r="G293" s="168" t="s">
        <v>380</v>
      </c>
      <c r="H293" s="169">
        <v>8</v>
      </c>
      <c r="I293" s="170"/>
      <c r="J293" s="171">
        <f>ROUND(I293*H293,2)</f>
        <v>0</v>
      </c>
      <c r="K293" s="167" t="s">
        <v>139</v>
      </c>
      <c r="L293" s="172"/>
      <c r="M293" s="173" t="s">
        <v>1</v>
      </c>
      <c r="N293" s="174" t="s">
        <v>46</v>
      </c>
      <c r="P293" s="140">
        <f>O293*H293</f>
        <v>0</v>
      </c>
      <c r="Q293" s="140">
        <v>2.5000000000000001E-3</v>
      </c>
      <c r="R293" s="140">
        <f>Q293*H293</f>
        <v>0.02</v>
      </c>
      <c r="S293" s="140">
        <v>0</v>
      </c>
      <c r="T293" s="141">
        <f>S293*H293</f>
        <v>0</v>
      </c>
      <c r="AR293" s="142" t="s">
        <v>177</v>
      </c>
      <c r="AT293" s="142" t="s">
        <v>241</v>
      </c>
      <c r="AU293" s="142" t="s">
        <v>91</v>
      </c>
      <c r="AY293" s="16" t="s">
        <v>133</v>
      </c>
      <c r="BE293" s="143">
        <f>IF(N293="základní",J293,0)</f>
        <v>0</v>
      </c>
      <c r="BF293" s="143">
        <f>IF(N293="snížená",J293,0)</f>
        <v>0</v>
      </c>
      <c r="BG293" s="143">
        <f>IF(N293="zákl. přenesená",J293,0)</f>
        <v>0</v>
      </c>
      <c r="BH293" s="143">
        <f>IF(N293="sníž. přenesená",J293,0)</f>
        <v>0</v>
      </c>
      <c r="BI293" s="143">
        <f>IF(N293="nulová",J293,0)</f>
        <v>0</v>
      </c>
      <c r="BJ293" s="16" t="s">
        <v>89</v>
      </c>
      <c r="BK293" s="143">
        <f>ROUND(I293*H293,2)</f>
        <v>0</v>
      </c>
      <c r="BL293" s="16" t="s">
        <v>140</v>
      </c>
      <c r="BM293" s="142" t="s">
        <v>468</v>
      </c>
    </row>
    <row r="294" spans="2:65" s="12" customFormat="1">
      <c r="B294" s="144"/>
      <c r="D294" s="145" t="s">
        <v>142</v>
      </c>
      <c r="E294" s="146" t="s">
        <v>1</v>
      </c>
      <c r="F294" s="147" t="s">
        <v>469</v>
      </c>
      <c r="H294" s="148">
        <v>8</v>
      </c>
      <c r="I294" s="149"/>
      <c r="L294" s="144"/>
      <c r="M294" s="150"/>
      <c r="T294" s="151"/>
      <c r="AT294" s="146" t="s">
        <v>142</v>
      </c>
      <c r="AU294" s="146" t="s">
        <v>91</v>
      </c>
      <c r="AV294" s="12" t="s">
        <v>91</v>
      </c>
      <c r="AW294" s="12" t="s">
        <v>35</v>
      </c>
      <c r="AX294" s="12" t="s">
        <v>89</v>
      </c>
      <c r="AY294" s="146" t="s">
        <v>133</v>
      </c>
    </row>
    <row r="295" spans="2:65" s="1" customFormat="1" ht="16.5" customHeight="1">
      <c r="B295" s="31"/>
      <c r="C295" s="165" t="s">
        <v>470</v>
      </c>
      <c r="D295" s="165" t="s">
        <v>241</v>
      </c>
      <c r="E295" s="166" t="s">
        <v>471</v>
      </c>
      <c r="F295" s="167" t="s">
        <v>472</v>
      </c>
      <c r="G295" s="168" t="s">
        <v>380</v>
      </c>
      <c r="H295" s="169">
        <v>8</v>
      </c>
      <c r="I295" s="170"/>
      <c r="J295" s="171">
        <f>ROUND(I295*H295,2)</f>
        <v>0</v>
      </c>
      <c r="K295" s="167" t="s">
        <v>139</v>
      </c>
      <c r="L295" s="172"/>
      <c r="M295" s="173" t="s">
        <v>1</v>
      </c>
      <c r="N295" s="174" t="s">
        <v>46</v>
      </c>
      <c r="P295" s="140">
        <f>O295*H295</f>
        <v>0</v>
      </c>
      <c r="Q295" s="140">
        <v>4.0000000000000001E-3</v>
      </c>
      <c r="R295" s="140">
        <f>Q295*H295</f>
        <v>3.2000000000000001E-2</v>
      </c>
      <c r="S295" s="140">
        <v>0</v>
      </c>
      <c r="T295" s="141">
        <f>S295*H295</f>
        <v>0</v>
      </c>
      <c r="AR295" s="142" t="s">
        <v>177</v>
      </c>
      <c r="AT295" s="142" t="s">
        <v>241</v>
      </c>
      <c r="AU295" s="142" t="s">
        <v>91</v>
      </c>
      <c r="AY295" s="16" t="s">
        <v>133</v>
      </c>
      <c r="BE295" s="143">
        <f>IF(N295="základní",J295,0)</f>
        <v>0</v>
      </c>
      <c r="BF295" s="143">
        <f>IF(N295="snížená",J295,0)</f>
        <v>0</v>
      </c>
      <c r="BG295" s="143">
        <f>IF(N295="zákl. přenesená",J295,0)</f>
        <v>0</v>
      </c>
      <c r="BH295" s="143">
        <f>IF(N295="sníž. přenesená",J295,0)</f>
        <v>0</v>
      </c>
      <c r="BI295" s="143">
        <f>IF(N295="nulová",J295,0)</f>
        <v>0</v>
      </c>
      <c r="BJ295" s="16" t="s">
        <v>89</v>
      </c>
      <c r="BK295" s="143">
        <f>ROUND(I295*H295,2)</f>
        <v>0</v>
      </c>
      <c r="BL295" s="16" t="s">
        <v>140</v>
      </c>
      <c r="BM295" s="142" t="s">
        <v>473</v>
      </c>
    </row>
    <row r="296" spans="2:65" s="12" customFormat="1">
      <c r="B296" s="144"/>
      <c r="D296" s="145" t="s">
        <v>142</v>
      </c>
      <c r="E296" s="146" t="s">
        <v>1</v>
      </c>
      <c r="F296" s="147" t="s">
        <v>474</v>
      </c>
      <c r="H296" s="148">
        <v>8</v>
      </c>
      <c r="I296" s="149"/>
      <c r="L296" s="144"/>
      <c r="M296" s="150"/>
      <c r="T296" s="151"/>
      <c r="AT296" s="146" t="s">
        <v>142</v>
      </c>
      <c r="AU296" s="146" t="s">
        <v>91</v>
      </c>
      <c r="AV296" s="12" t="s">
        <v>91</v>
      </c>
      <c r="AW296" s="12" t="s">
        <v>35</v>
      </c>
      <c r="AX296" s="12" t="s">
        <v>89</v>
      </c>
      <c r="AY296" s="146" t="s">
        <v>133</v>
      </c>
    </row>
    <row r="297" spans="2:65" s="1" customFormat="1" ht="16.5" customHeight="1">
      <c r="B297" s="31"/>
      <c r="C297" s="165" t="s">
        <v>475</v>
      </c>
      <c r="D297" s="165" t="s">
        <v>241</v>
      </c>
      <c r="E297" s="166" t="s">
        <v>476</v>
      </c>
      <c r="F297" s="167" t="s">
        <v>477</v>
      </c>
      <c r="G297" s="168" t="s">
        <v>380</v>
      </c>
      <c r="H297" s="169">
        <v>2</v>
      </c>
      <c r="I297" s="170"/>
      <c r="J297" s="171">
        <f>ROUND(I297*H297,2)</f>
        <v>0</v>
      </c>
      <c r="K297" s="167" t="s">
        <v>139</v>
      </c>
      <c r="L297" s="172"/>
      <c r="M297" s="173" t="s">
        <v>1</v>
      </c>
      <c r="N297" s="174" t="s">
        <v>46</v>
      </c>
      <c r="P297" s="140">
        <f>O297*H297</f>
        <v>0</v>
      </c>
      <c r="Q297" s="140">
        <v>1.6999999999999999E-3</v>
      </c>
      <c r="R297" s="140">
        <f>Q297*H297</f>
        <v>3.3999999999999998E-3</v>
      </c>
      <c r="S297" s="140">
        <v>0</v>
      </c>
      <c r="T297" s="141">
        <f>S297*H297</f>
        <v>0</v>
      </c>
      <c r="AR297" s="142" t="s">
        <v>177</v>
      </c>
      <c r="AT297" s="142" t="s">
        <v>241</v>
      </c>
      <c r="AU297" s="142" t="s">
        <v>91</v>
      </c>
      <c r="AY297" s="16" t="s">
        <v>133</v>
      </c>
      <c r="BE297" s="143">
        <f>IF(N297="základní",J297,0)</f>
        <v>0</v>
      </c>
      <c r="BF297" s="143">
        <f>IF(N297="snížená",J297,0)</f>
        <v>0</v>
      </c>
      <c r="BG297" s="143">
        <f>IF(N297="zákl. přenesená",J297,0)</f>
        <v>0</v>
      </c>
      <c r="BH297" s="143">
        <f>IF(N297="sníž. přenesená",J297,0)</f>
        <v>0</v>
      </c>
      <c r="BI297" s="143">
        <f>IF(N297="nulová",J297,0)</f>
        <v>0</v>
      </c>
      <c r="BJ297" s="16" t="s">
        <v>89</v>
      </c>
      <c r="BK297" s="143">
        <f>ROUND(I297*H297,2)</f>
        <v>0</v>
      </c>
      <c r="BL297" s="16" t="s">
        <v>140</v>
      </c>
      <c r="BM297" s="142" t="s">
        <v>478</v>
      </c>
    </row>
    <row r="298" spans="2:65" s="12" customFormat="1">
      <c r="B298" s="144"/>
      <c r="D298" s="145" t="s">
        <v>142</v>
      </c>
      <c r="E298" s="146" t="s">
        <v>1</v>
      </c>
      <c r="F298" s="147" t="s">
        <v>479</v>
      </c>
      <c r="H298" s="148">
        <v>2</v>
      </c>
      <c r="I298" s="149"/>
      <c r="L298" s="144"/>
      <c r="M298" s="150"/>
      <c r="T298" s="151"/>
      <c r="AT298" s="146" t="s">
        <v>142</v>
      </c>
      <c r="AU298" s="146" t="s">
        <v>91</v>
      </c>
      <c r="AV298" s="12" t="s">
        <v>91</v>
      </c>
      <c r="AW298" s="12" t="s">
        <v>35</v>
      </c>
      <c r="AX298" s="12" t="s">
        <v>89</v>
      </c>
      <c r="AY298" s="146" t="s">
        <v>133</v>
      </c>
    </row>
    <row r="299" spans="2:65" s="1" customFormat="1" ht="16.5" customHeight="1">
      <c r="B299" s="31"/>
      <c r="C299" s="131" t="s">
        <v>480</v>
      </c>
      <c r="D299" s="131" t="s">
        <v>135</v>
      </c>
      <c r="E299" s="132" t="s">
        <v>481</v>
      </c>
      <c r="F299" s="133" t="s">
        <v>482</v>
      </c>
      <c r="G299" s="134" t="s">
        <v>380</v>
      </c>
      <c r="H299" s="135">
        <v>9</v>
      </c>
      <c r="I299" s="136"/>
      <c r="J299" s="137">
        <f>ROUND(I299*H299,2)</f>
        <v>0</v>
      </c>
      <c r="K299" s="133" t="s">
        <v>139</v>
      </c>
      <c r="L299" s="31"/>
      <c r="M299" s="138" t="s">
        <v>1</v>
      </c>
      <c r="N299" s="139" t="s">
        <v>46</v>
      </c>
      <c r="P299" s="140">
        <f>O299*H299</f>
        <v>0</v>
      </c>
      <c r="Q299" s="140">
        <v>0.11241</v>
      </c>
      <c r="R299" s="140">
        <f>Q299*H299</f>
        <v>1.01169</v>
      </c>
      <c r="S299" s="140">
        <v>0</v>
      </c>
      <c r="T299" s="141">
        <f>S299*H299</f>
        <v>0</v>
      </c>
      <c r="AR299" s="142" t="s">
        <v>140</v>
      </c>
      <c r="AT299" s="142" t="s">
        <v>135</v>
      </c>
      <c r="AU299" s="142" t="s">
        <v>91</v>
      </c>
      <c r="AY299" s="16" t="s">
        <v>133</v>
      </c>
      <c r="BE299" s="143">
        <f>IF(N299="základní",J299,0)</f>
        <v>0</v>
      </c>
      <c r="BF299" s="143">
        <f>IF(N299="snížená",J299,0)</f>
        <v>0</v>
      </c>
      <c r="BG299" s="143">
        <f>IF(N299="zákl. přenesená",J299,0)</f>
        <v>0</v>
      </c>
      <c r="BH299" s="143">
        <f>IF(N299="sníž. přenesená",J299,0)</f>
        <v>0</v>
      </c>
      <c r="BI299" s="143">
        <f>IF(N299="nulová",J299,0)</f>
        <v>0</v>
      </c>
      <c r="BJ299" s="16" t="s">
        <v>89</v>
      </c>
      <c r="BK299" s="143">
        <f>ROUND(I299*H299,2)</f>
        <v>0</v>
      </c>
      <c r="BL299" s="16" t="s">
        <v>140</v>
      </c>
      <c r="BM299" s="142" t="s">
        <v>483</v>
      </c>
    </row>
    <row r="300" spans="2:65" s="12" customFormat="1">
      <c r="B300" s="144"/>
      <c r="D300" s="145" t="s">
        <v>142</v>
      </c>
      <c r="E300" s="146" t="s">
        <v>1</v>
      </c>
      <c r="F300" s="147" t="s">
        <v>183</v>
      </c>
      <c r="H300" s="148">
        <v>9</v>
      </c>
      <c r="I300" s="149"/>
      <c r="L300" s="144"/>
      <c r="M300" s="150"/>
      <c r="T300" s="151"/>
      <c r="AT300" s="146" t="s">
        <v>142</v>
      </c>
      <c r="AU300" s="146" t="s">
        <v>91</v>
      </c>
      <c r="AV300" s="12" t="s">
        <v>91</v>
      </c>
      <c r="AW300" s="12" t="s">
        <v>35</v>
      </c>
      <c r="AX300" s="12" t="s">
        <v>89</v>
      </c>
      <c r="AY300" s="146" t="s">
        <v>133</v>
      </c>
    </row>
    <row r="301" spans="2:65" s="1" customFormat="1" ht="16.5" customHeight="1">
      <c r="B301" s="31"/>
      <c r="C301" s="165" t="s">
        <v>484</v>
      </c>
      <c r="D301" s="165" t="s">
        <v>241</v>
      </c>
      <c r="E301" s="166" t="s">
        <v>485</v>
      </c>
      <c r="F301" s="167" t="s">
        <v>486</v>
      </c>
      <c r="G301" s="168" t="s">
        <v>380</v>
      </c>
      <c r="H301" s="169">
        <v>9</v>
      </c>
      <c r="I301" s="170"/>
      <c r="J301" s="171">
        <f>ROUND(I301*H301,2)</f>
        <v>0</v>
      </c>
      <c r="K301" s="167" t="s">
        <v>139</v>
      </c>
      <c r="L301" s="172"/>
      <c r="M301" s="173" t="s">
        <v>1</v>
      </c>
      <c r="N301" s="174" t="s">
        <v>46</v>
      </c>
      <c r="P301" s="140">
        <f>O301*H301</f>
        <v>0</v>
      </c>
      <c r="Q301" s="140">
        <v>6.4999999999999997E-3</v>
      </c>
      <c r="R301" s="140">
        <f>Q301*H301</f>
        <v>5.8499999999999996E-2</v>
      </c>
      <c r="S301" s="140">
        <v>0</v>
      </c>
      <c r="T301" s="141">
        <f>S301*H301</f>
        <v>0</v>
      </c>
      <c r="AR301" s="142" t="s">
        <v>177</v>
      </c>
      <c r="AT301" s="142" t="s">
        <v>241</v>
      </c>
      <c r="AU301" s="142" t="s">
        <v>91</v>
      </c>
      <c r="AY301" s="16" t="s">
        <v>133</v>
      </c>
      <c r="BE301" s="143">
        <f>IF(N301="základní",J301,0)</f>
        <v>0</v>
      </c>
      <c r="BF301" s="143">
        <f>IF(N301="snížená",J301,0)</f>
        <v>0</v>
      </c>
      <c r="BG301" s="143">
        <f>IF(N301="zákl. přenesená",J301,0)</f>
        <v>0</v>
      </c>
      <c r="BH301" s="143">
        <f>IF(N301="sníž. přenesená",J301,0)</f>
        <v>0</v>
      </c>
      <c r="BI301" s="143">
        <f>IF(N301="nulová",J301,0)</f>
        <v>0</v>
      </c>
      <c r="BJ301" s="16" t="s">
        <v>89</v>
      </c>
      <c r="BK301" s="143">
        <f>ROUND(I301*H301,2)</f>
        <v>0</v>
      </c>
      <c r="BL301" s="16" t="s">
        <v>140</v>
      </c>
      <c r="BM301" s="142" t="s">
        <v>487</v>
      </c>
    </row>
    <row r="302" spans="2:65" s="12" customFormat="1">
      <c r="B302" s="144"/>
      <c r="D302" s="145" t="s">
        <v>142</v>
      </c>
      <c r="E302" s="146" t="s">
        <v>1</v>
      </c>
      <c r="F302" s="147" t="s">
        <v>183</v>
      </c>
      <c r="H302" s="148">
        <v>9</v>
      </c>
      <c r="I302" s="149"/>
      <c r="L302" s="144"/>
      <c r="M302" s="150"/>
      <c r="T302" s="151"/>
      <c r="AT302" s="146" t="s">
        <v>142</v>
      </c>
      <c r="AU302" s="146" t="s">
        <v>91</v>
      </c>
      <c r="AV302" s="12" t="s">
        <v>91</v>
      </c>
      <c r="AW302" s="12" t="s">
        <v>35</v>
      </c>
      <c r="AX302" s="12" t="s">
        <v>89</v>
      </c>
      <c r="AY302" s="146" t="s">
        <v>133</v>
      </c>
    </row>
    <row r="303" spans="2:65" s="1" customFormat="1" ht="16.5" customHeight="1">
      <c r="B303" s="31"/>
      <c r="C303" s="165" t="s">
        <v>488</v>
      </c>
      <c r="D303" s="165" t="s">
        <v>241</v>
      </c>
      <c r="E303" s="166" t="s">
        <v>489</v>
      </c>
      <c r="F303" s="167" t="s">
        <v>490</v>
      </c>
      <c r="G303" s="168" t="s">
        <v>380</v>
      </c>
      <c r="H303" s="169">
        <v>9</v>
      </c>
      <c r="I303" s="170"/>
      <c r="J303" s="171">
        <f>ROUND(I303*H303,2)</f>
        <v>0</v>
      </c>
      <c r="K303" s="167" t="s">
        <v>139</v>
      </c>
      <c r="L303" s="172"/>
      <c r="M303" s="173" t="s">
        <v>1</v>
      </c>
      <c r="N303" s="174" t="s">
        <v>46</v>
      </c>
      <c r="P303" s="140">
        <f>O303*H303</f>
        <v>0</v>
      </c>
      <c r="Q303" s="140">
        <v>3.3E-3</v>
      </c>
      <c r="R303" s="140">
        <f>Q303*H303</f>
        <v>2.9700000000000001E-2</v>
      </c>
      <c r="S303" s="140">
        <v>0</v>
      </c>
      <c r="T303" s="141">
        <f>S303*H303</f>
        <v>0</v>
      </c>
      <c r="AR303" s="142" t="s">
        <v>177</v>
      </c>
      <c r="AT303" s="142" t="s">
        <v>241</v>
      </c>
      <c r="AU303" s="142" t="s">
        <v>91</v>
      </c>
      <c r="AY303" s="16" t="s">
        <v>133</v>
      </c>
      <c r="BE303" s="143">
        <f>IF(N303="základní",J303,0)</f>
        <v>0</v>
      </c>
      <c r="BF303" s="143">
        <f>IF(N303="snížená",J303,0)</f>
        <v>0</v>
      </c>
      <c r="BG303" s="143">
        <f>IF(N303="zákl. přenesená",J303,0)</f>
        <v>0</v>
      </c>
      <c r="BH303" s="143">
        <f>IF(N303="sníž. přenesená",J303,0)</f>
        <v>0</v>
      </c>
      <c r="BI303" s="143">
        <f>IF(N303="nulová",J303,0)</f>
        <v>0</v>
      </c>
      <c r="BJ303" s="16" t="s">
        <v>89</v>
      </c>
      <c r="BK303" s="143">
        <f>ROUND(I303*H303,2)</f>
        <v>0</v>
      </c>
      <c r="BL303" s="16" t="s">
        <v>140</v>
      </c>
      <c r="BM303" s="142" t="s">
        <v>491</v>
      </c>
    </row>
    <row r="304" spans="2:65" s="12" customFormat="1">
      <c r="B304" s="144"/>
      <c r="D304" s="145" t="s">
        <v>142</v>
      </c>
      <c r="E304" s="146" t="s">
        <v>1</v>
      </c>
      <c r="F304" s="147" t="s">
        <v>183</v>
      </c>
      <c r="H304" s="148">
        <v>9</v>
      </c>
      <c r="I304" s="149"/>
      <c r="L304" s="144"/>
      <c r="M304" s="150"/>
      <c r="T304" s="151"/>
      <c r="AT304" s="146" t="s">
        <v>142</v>
      </c>
      <c r="AU304" s="146" t="s">
        <v>91</v>
      </c>
      <c r="AV304" s="12" t="s">
        <v>91</v>
      </c>
      <c r="AW304" s="12" t="s">
        <v>35</v>
      </c>
      <c r="AX304" s="12" t="s">
        <v>89</v>
      </c>
      <c r="AY304" s="146" t="s">
        <v>133</v>
      </c>
    </row>
    <row r="305" spans="2:65" s="1" customFormat="1" ht="16.5" customHeight="1">
      <c r="B305" s="31"/>
      <c r="C305" s="165" t="s">
        <v>492</v>
      </c>
      <c r="D305" s="165" t="s">
        <v>241</v>
      </c>
      <c r="E305" s="166" t="s">
        <v>493</v>
      </c>
      <c r="F305" s="167" t="s">
        <v>494</v>
      </c>
      <c r="G305" s="168" t="s">
        <v>380</v>
      </c>
      <c r="H305" s="169">
        <v>21</v>
      </c>
      <c r="I305" s="170"/>
      <c r="J305" s="171">
        <f>ROUND(I305*H305,2)</f>
        <v>0</v>
      </c>
      <c r="K305" s="167" t="s">
        <v>139</v>
      </c>
      <c r="L305" s="172"/>
      <c r="M305" s="173" t="s">
        <v>1</v>
      </c>
      <c r="N305" s="174" t="s">
        <v>46</v>
      </c>
      <c r="P305" s="140">
        <f>O305*H305</f>
        <v>0</v>
      </c>
      <c r="Q305" s="140">
        <v>4.0000000000000002E-4</v>
      </c>
      <c r="R305" s="140">
        <f>Q305*H305</f>
        <v>8.4000000000000012E-3</v>
      </c>
      <c r="S305" s="140">
        <v>0</v>
      </c>
      <c r="T305" s="141">
        <f>S305*H305</f>
        <v>0</v>
      </c>
      <c r="AR305" s="142" t="s">
        <v>177</v>
      </c>
      <c r="AT305" s="142" t="s">
        <v>241</v>
      </c>
      <c r="AU305" s="142" t="s">
        <v>91</v>
      </c>
      <c r="AY305" s="16" t="s">
        <v>133</v>
      </c>
      <c r="BE305" s="143">
        <f>IF(N305="základní",J305,0)</f>
        <v>0</v>
      </c>
      <c r="BF305" s="143">
        <f>IF(N305="snížená",J305,0)</f>
        <v>0</v>
      </c>
      <c r="BG305" s="143">
        <f>IF(N305="zákl. přenesená",J305,0)</f>
        <v>0</v>
      </c>
      <c r="BH305" s="143">
        <f>IF(N305="sníž. přenesená",J305,0)</f>
        <v>0</v>
      </c>
      <c r="BI305" s="143">
        <f>IF(N305="nulová",J305,0)</f>
        <v>0</v>
      </c>
      <c r="BJ305" s="16" t="s">
        <v>89</v>
      </c>
      <c r="BK305" s="143">
        <f>ROUND(I305*H305,2)</f>
        <v>0</v>
      </c>
      <c r="BL305" s="16" t="s">
        <v>140</v>
      </c>
      <c r="BM305" s="142" t="s">
        <v>495</v>
      </c>
    </row>
    <row r="306" spans="2:65" s="12" customFormat="1">
      <c r="B306" s="144"/>
      <c r="D306" s="145" t="s">
        <v>142</v>
      </c>
      <c r="E306" s="146" t="s">
        <v>1</v>
      </c>
      <c r="F306" s="147" t="s">
        <v>7</v>
      </c>
      <c r="H306" s="148">
        <v>21</v>
      </c>
      <c r="I306" s="149"/>
      <c r="L306" s="144"/>
      <c r="M306" s="150"/>
      <c r="T306" s="151"/>
      <c r="AT306" s="146" t="s">
        <v>142</v>
      </c>
      <c r="AU306" s="146" t="s">
        <v>91</v>
      </c>
      <c r="AV306" s="12" t="s">
        <v>91</v>
      </c>
      <c r="AW306" s="12" t="s">
        <v>35</v>
      </c>
      <c r="AX306" s="12" t="s">
        <v>89</v>
      </c>
      <c r="AY306" s="146" t="s">
        <v>133</v>
      </c>
    </row>
    <row r="307" spans="2:65" s="1" customFormat="1" ht="16.5" customHeight="1">
      <c r="B307" s="31"/>
      <c r="C307" s="165" t="s">
        <v>496</v>
      </c>
      <c r="D307" s="165" t="s">
        <v>241</v>
      </c>
      <c r="E307" s="166" t="s">
        <v>497</v>
      </c>
      <c r="F307" s="167" t="s">
        <v>498</v>
      </c>
      <c r="G307" s="168" t="s">
        <v>380</v>
      </c>
      <c r="H307" s="169">
        <v>9</v>
      </c>
      <c r="I307" s="170"/>
      <c r="J307" s="171">
        <f>ROUND(I307*H307,2)</f>
        <v>0</v>
      </c>
      <c r="K307" s="167" t="s">
        <v>139</v>
      </c>
      <c r="L307" s="172"/>
      <c r="M307" s="173" t="s">
        <v>1</v>
      </c>
      <c r="N307" s="174" t="s">
        <v>46</v>
      </c>
      <c r="P307" s="140">
        <f>O307*H307</f>
        <v>0</v>
      </c>
      <c r="Q307" s="140">
        <v>1.4999999999999999E-4</v>
      </c>
      <c r="R307" s="140">
        <f>Q307*H307</f>
        <v>1.3499999999999999E-3</v>
      </c>
      <c r="S307" s="140">
        <v>0</v>
      </c>
      <c r="T307" s="141">
        <f>S307*H307</f>
        <v>0</v>
      </c>
      <c r="AR307" s="142" t="s">
        <v>177</v>
      </c>
      <c r="AT307" s="142" t="s">
        <v>241</v>
      </c>
      <c r="AU307" s="142" t="s">
        <v>91</v>
      </c>
      <c r="AY307" s="16" t="s">
        <v>133</v>
      </c>
      <c r="BE307" s="143">
        <f>IF(N307="základní",J307,0)</f>
        <v>0</v>
      </c>
      <c r="BF307" s="143">
        <f>IF(N307="snížená",J307,0)</f>
        <v>0</v>
      </c>
      <c r="BG307" s="143">
        <f>IF(N307="zákl. přenesená",J307,0)</f>
        <v>0</v>
      </c>
      <c r="BH307" s="143">
        <f>IF(N307="sníž. přenesená",J307,0)</f>
        <v>0</v>
      </c>
      <c r="BI307" s="143">
        <f>IF(N307="nulová",J307,0)</f>
        <v>0</v>
      </c>
      <c r="BJ307" s="16" t="s">
        <v>89</v>
      </c>
      <c r="BK307" s="143">
        <f>ROUND(I307*H307,2)</f>
        <v>0</v>
      </c>
      <c r="BL307" s="16" t="s">
        <v>140</v>
      </c>
      <c r="BM307" s="142" t="s">
        <v>499</v>
      </c>
    </row>
    <row r="308" spans="2:65" s="12" customFormat="1">
      <c r="B308" s="144"/>
      <c r="D308" s="145" t="s">
        <v>142</v>
      </c>
      <c r="E308" s="146" t="s">
        <v>1</v>
      </c>
      <c r="F308" s="147" t="s">
        <v>183</v>
      </c>
      <c r="H308" s="148">
        <v>9</v>
      </c>
      <c r="I308" s="149"/>
      <c r="L308" s="144"/>
      <c r="M308" s="150"/>
      <c r="T308" s="151"/>
      <c r="AT308" s="146" t="s">
        <v>142</v>
      </c>
      <c r="AU308" s="146" t="s">
        <v>91</v>
      </c>
      <c r="AV308" s="12" t="s">
        <v>91</v>
      </c>
      <c r="AW308" s="12" t="s">
        <v>35</v>
      </c>
      <c r="AX308" s="12" t="s">
        <v>89</v>
      </c>
      <c r="AY308" s="146" t="s">
        <v>133</v>
      </c>
    </row>
    <row r="309" spans="2:65" s="1" customFormat="1" ht="16.5" customHeight="1">
      <c r="B309" s="31"/>
      <c r="C309" s="165" t="s">
        <v>500</v>
      </c>
      <c r="D309" s="165" t="s">
        <v>241</v>
      </c>
      <c r="E309" s="166" t="s">
        <v>501</v>
      </c>
      <c r="F309" s="167" t="s">
        <v>502</v>
      </c>
      <c r="G309" s="168" t="s">
        <v>380</v>
      </c>
      <c r="H309" s="169">
        <v>18</v>
      </c>
      <c r="I309" s="170"/>
      <c r="J309" s="171">
        <f>ROUND(I309*H309,2)</f>
        <v>0</v>
      </c>
      <c r="K309" s="167" t="s">
        <v>139</v>
      </c>
      <c r="L309" s="172"/>
      <c r="M309" s="173" t="s">
        <v>1</v>
      </c>
      <c r="N309" s="174" t="s">
        <v>46</v>
      </c>
      <c r="P309" s="140">
        <f>O309*H309</f>
        <v>0</v>
      </c>
      <c r="Q309" s="140">
        <v>5.0000000000000002E-5</v>
      </c>
      <c r="R309" s="140">
        <f>Q309*H309</f>
        <v>9.0000000000000008E-4</v>
      </c>
      <c r="S309" s="140">
        <v>0</v>
      </c>
      <c r="T309" s="141">
        <f>S309*H309</f>
        <v>0</v>
      </c>
      <c r="AR309" s="142" t="s">
        <v>177</v>
      </c>
      <c r="AT309" s="142" t="s">
        <v>241</v>
      </c>
      <c r="AU309" s="142" t="s">
        <v>91</v>
      </c>
      <c r="AY309" s="16" t="s">
        <v>133</v>
      </c>
      <c r="BE309" s="143">
        <f>IF(N309="základní",J309,0)</f>
        <v>0</v>
      </c>
      <c r="BF309" s="143">
        <f>IF(N309="snížená",J309,0)</f>
        <v>0</v>
      </c>
      <c r="BG309" s="143">
        <f>IF(N309="zákl. přenesená",J309,0)</f>
        <v>0</v>
      </c>
      <c r="BH309" s="143">
        <f>IF(N309="sníž. přenesená",J309,0)</f>
        <v>0</v>
      </c>
      <c r="BI309" s="143">
        <f>IF(N309="nulová",J309,0)</f>
        <v>0</v>
      </c>
      <c r="BJ309" s="16" t="s">
        <v>89</v>
      </c>
      <c r="BK309" s="143">
        <f>ROUND(I309*H309,2)</f>
        <v>0</v>
      </c>
      <c r="BL309" s="16" t="s">
        <v>140</v>
      </c>
      <c r="BM309" s="142" t="s">
        <v>503</v>
      </c>
    </row>
    <row r="310" spans="2:65" s="12" customFormat="1">
      <c r="B310" s="144"/>
      <c r="D310" s="145" t="s">
        <v>142</v>
      </c>
      <c r="E310" s="146" t="s">
        <v>1</v>
      </c>
      <c r="F310" s="147" t="s">
        <v>504</v>
      </c>
      <c r="H310" s="148">
        <v>18</v>
      </c>
      <c r="I310" s="149"/>
      <c r="L310" s="144"/>
      <c r="M310" s="150"/>
      <c r="T310" s="151"/>
      <c r="AT310" s="146" t="s">
        <v>142</v>
      </c>
      <c r="AU310" s="146" t="s">
        <v>91</v>
      </c>
      <c r="AV310" s="12" t="s">
        <v>91</v>
      </c>
      <c r="AW310" s="12" t="s">
        <v>35</v>
      </c>
      <c r="AX310" s="12" t="s">
        <v>89</v>
      </c>
      <c r="AY310" s="146" t="s">
        <v>133</v>
      </c>
    </row>
    <row r="311" spans="2:65" s="1" customFormat="1" ht="16.5" customHeight="1">
      <c r="B311" s="31"/>
      <c r="C311" s="131" t="s">
        <v>505</v>
      </c>
      <c r="D311" s="131" t="s">
        <v>135</v>
      </c>
      <c r="E311" s="132" t="s">
        <v>506</v>
      </c>
      <c r="F311" s="133" t="s">
        <v>507</v>
      </c>
      <c r="G311" s="134" t="s">
        <v>163</v>
      </c>
      <c r="H311" s="135">
        <v>170</v>
      </c>
      <c r="I311" s="136"/>
      <c r="J311" s="137">
        <f>ROUND(I311*H311,2)</f>
        <v>0</v>
      </c>
      <c r="K311" s="133" t="s">
        <v>139</v>
      </c>
      <c r="L311" s="31"/>
      <c r="M311" s="138" t="s">
        <v>1</v>
      </c>
      <c r="N311" s="139" t="s">
        <v>46</v>
      </c>
      <c r="P311" s="140">
        <f>O311*H311</f>
        <v>0</v>
      </c>
      <c r="Q311" s="140">
        <v>2.0000000000000001E-4</v>
      </c>
      <c r="R311" s="140">
        <f>Q311*H311</f>
        <v>3.4000000000000002E-2</v>
      </c>
      <c r="S311" s="140">
        <v>0</v>
      </c>
      <c r="T311" s="141">
        <f>S311*H311</f>
        <v>0</v>
      </c>
      <c r="AR311" s="142" t="s">
        <v>140</v>
      </c>
      <c r="AT311" s="142" t="s">
        <v>135</v>
      </c>
      <c r="AU311" s="142" t="s">
        <v>91</v>
      </c>
      <c r="AY311" s="16" t="s">
        <v>133</v>
      </c>
      <c r="BE311" s="143">
        <f>IF(N311="základní",J311,0)</f>
        <v>0</v>
      </c>
      <c r="BF311" s="143">
        <f>IF(N311="snížená",J311,0)</f>
        <v>0</v>
      </c>
      <c r="BG311" s="143">
        <f>IF(N311="zákl. přenesená",J311,0)</f>
        <v>0</v>
      </c>
      <c r="BH311" s="143">
        <f>IF(N311="sníž. přenesená",J311,0)</f>
        <v>0</v>
      </c>
      <c r="BI311" s="143">
        <f>IF(N311="nulová",J311,0)</f>
        <v>0</v>
      </c>
      <c r="BJ311" s="16" t="s">
        <v>89</v>
      </c>
      <c r="BK311" s="143">
        <f>ROUND(I311*H311,2)</f>
        <v>0</v>
      </c>
      <c r="BL311" s="16" t="s">
        <v>140</v>
      </c>
      <c r="BM311" s="142" t="s">
        <v>508</v>
      </c>
    </row>
    <row r="312" spans="2:65" s="12" customFormat="1">
      <c r="B312" s="144"/>
      <c r="D312" s="145" t="s">
        <v>142</v>
      </c>
      <c r="E312" s="146" t="s">
        <v>1</v>
      </c>
      <c r="F312" s="147" t="s">
        <v>509</v>
      </c>
      <c r="H312" s="148">
        <v>170</v>
      </c>
      <c r="I312" s="149"/>
      <c r="L312" s="144"/>
      <c r="M312" s="150"/>
      <c r="T312" s="151"/>
      <c r="AT312" s="146" t="s">
        <v>142</v>
      </c>
      <c r="AU312" s="146" t="s">
        <v>91</v>
      </c>
      <c r="AV312" s="12" t="s">
        <v>91</v>
      </c>
      <c r="AW312" s="12" t="s">
        <v>35</v>
      </c>
      <c r="AX312" s="12" t="s">
        <v>89</v>
      </c>
      <c r="AY312" s="146" t="s">
        <v>133</v>
      </c>
    </row>
    <row r="313" spans="2:65" s="1" customFormat="1" ht="16.5" customHeight="1">
      <c r="B313" s="31"/>
      <c r="C313" s="131" t="s">
        <v>510</v>
      </c>
      <c r="D313" s="131" t="s">
        <v>135</v>
      </c>
      <c r="E313" s="132" t="s">
        <v>511</v>
      </c>
      <c r="F313" s="133" t="s">
        <v>512</v>
      </c>
      <c r="G313" s="134" t="s">
        <v>163</v>
      </c>
      <c r="H313" s="135">
        <v>160</v>
      </c>
      <c r="I313" s="136"/>
      <c r="J313" s="137">
        <f>ROUND(I313*H313,2)</f>
        <v>0</v>
      </c>
      <c r="K313" s="133" t="s">
        <v>139</v>
      </c>
      <c r="L313" s="31"/>
      <c r="M313" s="138" t="s">
        <v>1</v>
      </c>
      <c r="N313" s="139" t="s">
        <v>46</v>
      </c>
      <c r="P313" s="140">
        <f>O313*H313</f>
        <v>0</v>
      </c>
      <c r="Q313" s="140">
        <v>3.3E-4</v>
      </c>
      <c r="R313" s="140">
        <f>Q313*H313</f>
        <v>5.28E-2</v>
      </c>
      <c r="S313" s="140">
        <v>0</v>
      </c>
      <c r="T313" s="141">
        <f>S313*H313</f>
        <v>0</v>
      </c>
      <c r="AR313" s="142" t="s">
        <v>140</v>
      </c>
      <c r="AT313" s="142" t="s">
        <v>135</v>
      </c>
      <c r="AU313" s="142" t="s">
        <v>91</v>
      </c>
      <c r="AY313" s="16" t="s">
        <v>133</v>
      </c>
      <c r="BE313" s="143">
        <f>IF(N313="základní",J313,0)</f>
        <v>0</v>
      </c>
      <c r="BF313" s="143">
        <f>IF(N313="snížená",J313,0)</f>
        <v>0</v>
      </c>
      <c r="BG313" s="143">
        <f>IF(N313="zákl. přenesená",J313,0)</f>
        <v>0</v>
      </c>
      <c r="BH313" s="143">
        <f>IF(N313="sníž. přenesená",J313,0)</f>
        <v>0</v>
      </c>
      <c r="BI313" s="143">
        <f>IF(N313="nulová",J313,0)</f>
        <v>0</v>
      </c>
      <c r="BJ313" s="16" t="s">
        <v>89</v>
      </c>
      <c r="BK313" s="143">
        <f>ROUND(I313*H313,2)</f>
        <v>0</v>
      </c>
      <c r="BL313" s="16" t="s">
        <v>140</v>
      </c>
      <c r="BM313" s="142" t="s">
        <v>513</v>
      </c>
    </row>
    <row r="314" spans="2:65" s="12" customFormat="1">
      <c r="B314" s="144"/>
      <c r="D314" s="145" t="s">
        <v>142</v>
      </c>
      <c r="E314" s="146" t="s">
        <v>1</v>
      </c>
      <c r="F314" s="147" t="s">
        <v>514</v>
      </c>
      <c r="H314" s="148">
        <v>160</v>
      </c>
      <c r="I314" s="149"/>
      <c r="L314" s="144"/>
      <c r="M314" s="150"/>
      <c r="T314" s="151"/>
      <c r="AT314" s="146" t="s">
        <v>142</v>
      </c>
      <c r="AU314" s="146" t="s">
        <v>91</v>
      </c>
      <c r="AV314" s="12" t="s">
        <v>91</v>
      </c>
      <c r="AW314" s="12" t="s">
        <v>35</v>
      </c>
      <c r="AX314" s="12" t="s">
        <v>89</v>
      </c>
      <c r="AY314" s="146" t="s">
        <v>133</v>
      </c>
    </row>
    <row r="315" spans="2:65" s="1" customFormat="1" ht="16.5" customHeight="1">
      <c r="B315" s="31"/>
      <c r="C315" s="131" t="s">
        <v>515</v>
      </c>
      <c r="D315" s="131" t="s">
        <v>135</v>
      </c>
      <c r="E315" s="132" t="s">
        <v>516</v>
      </c>
      <c r="F315" s="133" t="s">
        <v>517</v>
      </c>
      <c r="G315" s="134" t="s">
        <v>163</v>
      </c>
      <c r="H315" s="135">
        <v>30</v>
      </c>
      <c r="I315" s="136"/>
      <c r="J315" s="137">
        <f>ROUND(I315*H315,2)</f>
        <v>0</v>
      </c>
      <c r="K315" s="133" t="s">
        <v>139</v>
      </c>
      <c r="L315" s="31"/>
      <c r="M315" s="138" t="s">
        <v>1</v>
      </c>
      <c r="N315" s="139" t="s">
        <v>46</v>
      </c>
      <c r="P315" s="140">
        <f>O315*H315</f>
        <v>0</v>
      </c>
      <c r="Q315" s="140">
        <v>6.9999999999999994E-5</v>
      </c>
      <c r="R315" s="140">
        <f>Q315*H315</f>
        <v>2.0999999999999999E-3</v>
      </c>
      <c r="S315" s="140">
        <v>0</v>
      </c>
      <c r="T315" s="141">
        <f>S315*H315</f>
        <v>0</v>
      </c>
      <c r="AR315" s="142" t="s">
        <v>140</v>
      </c>
      <c r="AT315" s="142" t="s">
        <v>135</v>
      </c>
      <c r="AU315" s="142" t="s">
        <v>91</v>
      </c>
      <c r="AY315" s="16" t="s">
        <v>133</v>
      </c>
      <c r="BE315" s="143">
        <f>IF(N315="základní",J315,0)</f>
        <v>0</v>
      </c>
      <c r="BF315" s="143">
        <f>IF(N315="snížená",J315,0)</f>
        <v>0</v>
      </c>
      <c r="BG315" s="143">
        <f>IF(N315="zákl. přenesená",J315,0)</f>
        <v>0</v>
      </c>
      <c r="BH315" s="143">
        <f>IF(N315="sníž. přenesená",J315,0)</f>
        <v>0</v>
      </c>
      <c r="BI315" s="143">
        <f>IF(N315="nulová",J315,0)</f>
        <v>0</v>
      </c>
      <c r="BJ315" s="16" t="s">
        <v>89</v>
      </c>
      <c r="BK315" s="143">
        <f>ROUND(I315*H315,2)</f>
        <v>0</v>
      </c>
      <c r="BL315" s="16" t="s">
        <v>140</v>
      </c>
      <c r="BM315" s="142" t="s">
        <v>518</v>
      </c>
    </row>
    <row r="316" spans="2:65" s="12" customFormat="1">
      <c r="B316" s="144"/>
      <c r="D316" s="145" t="s">
        <v>142</v>
      </c>
      <c r="E316" s="146" t="s">
        <v>1</v>
      </c>
      <c r="F316" s="147" t="s">
        <v>292</v>
      </c>
      <c r="H316" s="148">
        <v>30</v>
      </c>
      <c r="I316" s="149"/>
      <c r="L316" s="144"/>
      <c r="M316" s="150"/>
      <c r="T316" s="151"/>
      <c r="AT316" s="146" t="s">
        <v>142</v>
      </c>
      <c r="AU316" s="146" t="s">
        <v>91</v>
      </c>
      <c r="AV316" s="12" t="s">
        <v>91</v>
      </c>
      <c r="AW316" s="12" t="s">
        <v>35</v>
      </c>
      <c r="AX316" s="12" t="s">
        <v>89</v>
      </c>
      <c r="AY316" s="146" t="s">
        <v>133</v>
      </c>
    </row>
    <row r="317" spans="2:65" s="1" customFormat="1" ht="16.5" customHeight="1">
      <c r="B317" s="31"/>
      <c r="C317" s="131" t="s">
        <v>519</v>
      </c>
      <c r="D317" s="131" t="s">
        <v>135</v>
      </c>
      <c r="E317" s="132" t="s">
        <v>520</v>
      </c>
      <c r="F317" s="133" t="s">
        <v>521</v>
      </c>
      <c r="G317" s="134" t="s">
        <v>163</v>
      </c>
      <c r="H317" s="135">
        <v>30</v>
      </c>
      <c r="I317" s="136"/>
      <c r="J317" s="137">
        <f>ROUND(I317*H317,2)</f>
        <v>0</v>
      </c>
      <c r="K317" s="133" t="s">
        <v>139</v>
      </c>
      <c r="L317" s="31"/>
      <c r="M317" s="138" t="s">
        <v>1</v>
      </c>
      <c r="N317" s="139" t="s">
        <v>46</v>
      </c>
      <c r="P317" s="140">
        <f>O317*H317</f>
        <v>0</v>
      </c>
      <c r="Q317" s="140">
        <v>1.1E-4</v>
      </c>
      <c r="R317" s="140">
        <f>Q317*H317</f>
        <v>3.3E-3</v>
      </c>
      <c r="S317" s="140">
        <v>0</v>
      </c>
      <c r="T317" s="141">
        <f>S317*H317</f>
        <v>0</v>
      </c>
      <c r="AR317" s="142" t="s">
        <v>140</v>
      </c>
      <c r="AT317" s="142" t="s">
        <v>135</v>
      </c>
      <c r="AU317" s="142" t="s">
        <v>91</v>
      </c>
      <c r="AY317" s="16" t="s">
        <v>133</v>
      </c>
      <c r="BE317" s="143">
        <f>IF(N317="základní",J317,0)</f>
        <v>0</v>
      </c>
      <c r="BF317" s="143">
        <f>IF(N317="snížená",J317,0)</f>
        <v>0</v>
      </c>
      <c r="BG317" s="143">
        <f>IF(N317="zákl. přenesená",J317,0)</f>
        <v>0</v>
      </c>
      <c r="BH317" s="143">
        <f>IF(N317="sníž. přenesená",J317,0)</f>
        <v>0</v>
      </c>
      <c r="BI317" s="143">
        <f>IF(N317="nulová",J317,0)</f>
        <v>0</v>
      </c>
      <c r="BJ317" s="16" t="s">
        <v>89</v>
      </c>
      <c r="BK317" s="143">
        <f>ROUND(I317*H317,2)</f>
        <v>0</v>
      </c>
      <c r="BL317" s="16" t="s">
        <v>140</v>
      </c>
      <c r="BM317" s="142" t="s">
        <v>522</v>
      </c>
    </row>
    <row r="318" spans="2:65" s="12" customFormat="1">
      <c r="B318" s="144"/>
      <c r="D318" s="145" t="s">
        <v>142</v>
      </c>
      <c r="E318" s="146" t="s">
        <v>1</v>
      </c>
      <c r="F318" s="147" t="s">
        <v>523</v>
      </c>
      <c r="H318" s="148">
        <v>30</v>
      </c>
      <c r="I318" s="149"/>
      <c r="L318" s="144"/>
      <c r="M318" s="150"/>
      <c r="T318" s="151"/>
      <c r="AT318" s="146" t="s">
        <v>142</v>
      </c>
      <c r="AU318" s="146" t="s">
        <v>91</v>
      </c>
      <c r="AV318" s="12" t="s">
        <v>91</v>
      </c>
      <c r="AW318" s="12" t="s">
        <v>35</v>
      </c>
      <c r="AX318" s="12" t="s">
        <v>89</v>
      </c>
      <c r="AY318" s="146" t="s">
        <v>133</v>
      </c>
    </row>
    <row r="319" spans="2:65" s="1" customFormat="1" ht="16.5" customHeight="1">
      <c r="B319" s="31"/>
      <c r="C319" s="131" t="s">
        <v>524</v>
      </c>
      <c r="D319" s="131" t="s">
        <v>135</v>
      </c>
      <c r="E319" s="132" t="s">
        <v>525</v>
      </c>
      <c r="F319" s="133" t="s">
        <v>526</v>
      </c>
      <c r="G319" s="134" t="s">
        <v>163</v>
      </c>
      <c r="H319" s="135">
        <v>220</v>
      </c>
      <c r="I319" s="136"/>
      <c r="J319" s="137">
        <f>ROUND(I319*H319,2)</f>
        <v>0</v>
      </c>
      <c r="K319" s="133" t="s">
        <v>139</v>
      </c>
      <c r="L319" s="31"/>
      <c r="M319" s="138" t="s">
        <v>1</v>
      </c>
      <c r="N319" s="139" t="s">
        <v>46</v>
      </c>
      <c r="P319" s="140">
        <f>O319*H319</f>
        <v>0</v>
      </c>
      <c r="Q319" s="140">
        <v>3.8000000000000002E-4</v>
      </c>
      <c r="R319" s="140">
        <f>Q319*H319</f>
        <v>8.3600000000000008E-2</v>
      </c>
      <c r="S319" s="140">
        <v>0</v>
      </c>
      <c r="T319" s="141">
        <f>S319*H319</f>
        <v>0</v>
      </c>
      <c r="AR319" s="142" t="s">
        <v>140</v>
      </c>
      <c r="AT319" s="142" t="s">
        <v>135</v>
      </c>
      <c r="AU319" s="142" t="s">
        <v>91</v>
      </c>
      <c r="AY319" s="16" t="s">
        <v>133</v>
      </c>
      <c r="BE319" s="143">
        <f>IF(N319="základní",J319,0)</f>
        <v>0</v>
      </c>
      <c r="BF319" s="143">
        <f>IF(N319="snížená",J319,0)</f>
        <v>0</v>
      </c>
      <c r="BG319" s="143">
        <f>IF(N319="zákl. přenesená",J319,0)</f>
        <v>0</v>
      </c>
      <c r="BH319" s="143">
        <f>IF(N319="sníž. přenesená",J319,0)</f>
        <v>0</v>
      </c>
      <c r="BI319" s="143">
        <f>IF(N319="nulová",J319,0)</f>
        <v>0</v>
      </c>
      <c r="BJ319" s="16" t="s">
        <v>89</v>
      </c>
      <c r="BK319" s="143">
        <f>ROUND(I319*H319,2)</f>
        <v>0</v>
      </c>
      <c r="BL319" s="16" t="s">
        <v>140</v>
      </c>
      <c r="BM319" s="142" t="s">
        <v>527</v>
      </c>
    </row>
    <row r="320" spans="2:65" s="12" customFormat="1">
      <c r="B320" s="144"/>
      <c r="D320" s="145" t="s">
        <v>142</v>
      </c>
      <c r="E320" s="146" t="s">
        <v>1</v>
      </c>
      <c r="F320" s="147" t="s">
        <v>528</v>
      </c>
      <c r="H320" s="148">
        <v>60</v>
      </c>
      <c r="I320" s="149"/>
      <c r="L320" s="144"/>
      <c r="M320" s="150"/>
      <c r="T320" s="151"/>
      <c r="AT320" s="146" t="s">
        <v>142</v>
      </c>
      <c r="AU320" s="146" t="s">
        <v>91</v>
      </c>
      <c r="AV320" s="12" t="s">
        <v>91</v>
      </c>
      <c r="AW320" s="12" t="s">
        <v>35</v>
      </c>
      <c r="AX320" s="12" t="s">
        <v>81</v>
      </c>
      <c r="AY320" s="146" t="s">
        <v>133</v>
      </c>
    </row>
    <row r="321" spans="2:65" s="12" customFormat="1">
      <c r="B321" s="144"/>
      <c r="D321" s="145" t="s">
        <v>142</v>
      </c>
      <c r="E321" s="146" t="s">
        <v>1</v>
      </c>
      <c r="F321" s="147" t="s">
        <v>529</v>
      </c>
      <c r="H321" s="148">
        <v>160</v>
      </c>
      <c r="I321" s="149"/>
      <c r="L321" s="144"/>
      <c r="M321" s="150"/>
      <c r="T321" s="151"/>
      <c r="AT321" s="146" t="s">
        <v>142</v>
      </c>
      <c r="AU321" s="146" t="s">
        <v>91</v>
      </c>
      <c r="AV321" s="12" t="s">
        <v>91</v>
      </c>
      <c r="AW321" s="12" t="s">
        <v>35</v>
      </c>
      <c r="AX321" s="12" t="s">
        <v>81</v>
      </c>
      <c r="AY321" s="146" t="s">
        <v>133</v>
      </c>
    </row>
    <row r="322" spans="2:65" s="13" customFormat="1">
      <c r="B322" s="152"/>
      <c r="D322" s="145" t="s">
        <v>142</v>
      </c>
      <c r="E322" s="153" t="s">
        <v>1</v>
      </c>
      <c r="F322" s="154" t="s">
        <v>154</v>
      </c>
      <c r="H322" s="155">
        <v>220</v>
      </c>
      <c r="I322" s="156"/>
      <c r="L322" s="152"/>
      <c r="M322" s="157"/>
      <c r="T322" s="158"/>
      <c r="AT322" s="153" t="s">
        <v>142</v>
      </c>
      <c r="AU322" s="153" t="s">
        <v>91</v>
      </c>
      <c r="AV322" s="13" t="s">
        <v>140</v>
      </c>
      <c r="AW322" s="13" t="s">
        <v>35</v>
      </c>
      <c r="AX322" s="13" t="s">
        <v>89</v>
      </c>
      <c r="AY322" s="153" t="s">
        <v>133</v>
      </c>
    </row>
    <row r="323" spans="2:65" s="1" customFormat="1" ht="16.5" customHeight="1">
      <c r="B323" s="31"/>
      <c r="C323" s="131" t="s">
        <v>530</v>
      </c>
      <c r="D323" s="131" t="s">
        <v>135</v>
      </c>
      <c r="E323" s="132" t="s">
        <v>531</v>
      </c>
      <c r="F323" s="133" t="s">
        <v>532</v>
      </c>
      <c r="G323" s="134" t="s">
        <v>138</v>
      </c>
      <c r="H323" s="135">
        <v>135</v>
      </c>
      <c r="I323" s="136"/>
      <c r="J323" s="137">
        <f>ROUND(I323*H323,2)</f>
        <v>0</v>
      </c>
      <c r="K323" s="133" t="s">
        <v>139</v>
      </c>
      <c r="L323" s="31"/>
      <c r="M323" s="138" t="s">
        <v>1</v>
      </c>
      <c r="N323" s="139" t="s">
        <v>46</v>
      </c>
      <c r="P323" s="140">
        <f>O323*H323</f>
        <v>0</v>
      </c>
      <c r="Q323" s="140">
        <v>2.5999999999999999E-3</v>
      </c>
      <c r="R323" s="140">
        <f>Q323*H323</f>
        <v>0.35099999999999998</v>
      </c>
      <c r="S323" s="140">
        <v>0</v>
      </c>
      <c r="T323" s="141">
        <f>S323*H323</f>
        <v>0</v>
      </c>
      <c r="AR323" s="142" t="s">
        <v>140</v>
      </c>
      <c r="AT323" s="142" t="s">
        <v>135</v>
      </c>
      <c r="AU323" s="142" t="s">
        <v>91</v>
      </c>
      <c r="AY323" s="16" t="s">
        <v>133</v>
      </c>
      <c r="BE323" s="143">
        <f>IF(N323="základní",J323,0)</f>
        <v>0</v>
      </c>
      <c r="BF323" s="143">
        <f>IF(N323="snížená",J323,0)</f>
        <v>0</v>
      </c>
      <c r="BG323" s="143">
        <f>IF(N323="zákl. přenesená",J323,0)</f>
        <v>0</v>
      </c>
      <c r="BH323" s="143">
        <f>IF(N323="sníž. přenesená",J323,0)</f>
        <v>0</v>
      </c>
      <c r="BI323" s="143">
        <f>IF(N323="nulová",J323,0)</f>
        <v>0</v>
      </c>
      <c r="BJ323" s="16" t="s">
        <v>89</v>
      </c>
      <c r="BK323" s="143">
        <f>ROUND(I323*H323,2)</f>
        <v>0</v>
      </c>
      <c r="BL323" s="16" t="s">
        <v>140</v>
      </c>
      <c r="BM323" s="142" t="s">
        <v>533</v>
      </c>
    </row>
    <row r="324" spans="2:65" s="12" customFormat="1">
      <c r="B324" s="144"/>
      <c r="D324" s="145" t="s">
        <v>142</v>
      </c>
      <c r="E324" s="146" t="s">
        <v>1</v>
      </c>
      <c r="F324" s="147" t="s">
        <v>534</v>
      </c>
      <c r="H324" s="148">
        <v>25</v>
      </c>
      <c r="I324" s="149"/>
      <c r="L324" s="144"/>
      <c r="M324" s="150"/>
      <c r="T324" s="151"/>
      <c r="AT324" s="146" t="s">
        <v>142</v>
      </c>
      <c r="AU324" s="146" t="s">
        <v>91</v>
      </c>
      <c r="AV324" s="12" t="s">
        <v>91</v>
      </c>
      <c r="AW324" s="12" t="s">
        <v>35</v>
      </c>
      <c r="AX324" s="12" t="s">
        <v>81</v>
      </c>
      <c r="AY324" s="146" t="s">
        <v>133</v>
      </c>
    </row>
    <row r="325" spans="2:65" s="12" customFormat="1">
      <c r="B325" s="144"/>
      <c r="D325" s="145" t="s">
        <v>142</v>
      </c>
      <c r="E325" s="146" t="s">
        <v>1</v>
      </c>
      <c r="F325" s="147" t="s">
        <v>535</v>
      </c>
      <c r="H325" s="148">
        <v>30</v>
      </c>
      <c r="I325" s="149"/>
      <c r="L325" s="144"/>
      <c r="M325" s="150"/>
      <c r="T325" s="151"/>
      <c r="AT325" s="146" t="s">
        <v>142</v>
      </c>
      <c r="AU325" s="146" t="s">
        <v>91</v>
      </c>
      <c r="AV325" s="12" t="s">
        <v>91</v>
      </c>
      <c r="AW325" s="12" t="s">
        <v>35</v>
      </c>
      <c r="AX325" s="12" t="s">
        <v>81</v>
      </c>
      <c r="AY325" s="146" t="s">
        <v>133</v>
      </c>
    </row>
    <row r="326" spans="2:65" s="12" customFormat="1">
      <c r="B326" s="144"/>
      <c r="D326" s="145" t="s">
        <v>142</v>
      </c>
      <c r="E326" s="146" t="s">
        <v>1</v>
      </c>
      <c r="F326" s="147" t="s">
        <v>536</v>
      </c>
      <c r="H326" s="148">
        <v>80</v>
      </c>
      <c r="I326" s="149"/>
      <c r="L326" s="144"/>
      <c r="M326" s="150"/>
      <c r="T326" s="151"/>
      <c r="AT326" s="146" t="s">
        <v>142</v>
      </c>
      <c r="AU326" s="146" t="s">
        <v>91</v>
      </c>
      <c r="AV326" s="12" t="s">
        <v>91</v>
      </c>
      <c r="AW326" s="12" t="s">
        <v>35</v>
      </c>
      <c r="AX326" s="12" t="s">
        <v>81</v>
      </c>
      <c r="AY326" s="146" t="s">
        <v>133</v>
      </c>
    </row>
    <row r="327" spans="2:65" s="13" customFormat="1">
      <c r="B327" s="152"/>
      <c r="D327" s="145" t="s">
        <v>142</v>
      </c>
      <c r="E327" s="153" t="s">
        <v>1</v>
      </c>
      <c r="F327" s="154" t="s">
        <v>154</v>
      </c>
      <c r="H327" s="155">
        <v>135</v>
      </c>
      <c r="I327" s="156"/>
      <c r="L327" s="152"/>
      <c r="M327" s="157"/>
      <c r="T327" s="158"/>
      <c r="AT327" s="153" t="s">
        <v>142</v>
      </c>
      <c r="AU327" s="153" t="s">
        <v>91</v>
      </c>
      <c r="AV327" s="13" t="s">
        <v>140</v>
      </c>
      <c r="AW327" s="13" t="s">
        <v>35</v>
      </c>
      <c r="AX327" s="13" t="s">
        <v>89</v>
      </c>
      <c r="AY327" s="153" t="s">
        <v>133</v>
      </c>
    </row>
    <row r="328" spans="2:65" s="1" customFormat="1" ht="16.5" customHeight="1">
      <c r="B328" s="31"/>
      <c r="C328" s="131" t="s">
        <v>537</v>
      </c>
      <c r="D328" s="131" t="s">
        <v>135</v>
      </c>
      <c r="E328" s="132" t="s">
        <v>538</v>
      </c>
      <c r="F328" s="133" t="s">
        <v>539</v>
      </c>
      <c r="G328" s="134" t="s">
        <v>163</v>
      </c>
      <c r="H328" s="135">
        <v>20</v>
      </c>
      <c r="I328" s="136"/>
      <c r="J328" s="137">
        <f>ROUND(I328*H328,2)</f>
        <v>0</v>
      </c>
      <c r="K328" s="133" t="s">
        <v>139</v>
      </c>
      <c r="L328" s="31"/>
      <c r="M328" s="138" t="s">
        <v>1</v>
      </c>
      <c r="N328" s="139" t="s">
        <v>46</v>
      </c>
      <c r="P328" s="140">
        <f>O328*H328</f>
        <v>0</v>
      </c>
      <c r="Q328" s="140">
        <v>1.3999999999999999E-4</v>
      </c>
      <c r="R328" s="140">
        <f>Q328*H328</f>
        <v>2.7999999999999995E-3</v>
      </c>
      <c r="S328" s="140">
        <v>0</v>
      </c>
      <c r="T328" s="141">
        <f>S328*H328</f>
        <v>0</v>
      </c>
      <c r="AR328" s="142" t="s">
        <v>140</v>
      </c>
      <c r="AT328" s="142" t="s">
        <v>135</v>
      </c>
      <c r="AU328" s="142" t="s">
        <v>91</v>
      </c>
      <c r="AY328" s="16" t="s">
        <v>133</v>
      </c>
      <c r="BE328" s="143">
        <f>IF(N328="základní",J328,0)</f>
        <v>0</v>
      </c>
      <c r="BF328" s="143">
        <f>IF(N328="snížená",J328,0)</f>
        <v>0</v>
      </c>
      <c r="BG328" s="143">
        <f>IF(N328="zákl. přenesená",J328,0)</f>
        <v>0</v>
      </c>
      <c r="BH328" s="143">
        <f>IF(N328="sníž. přenesená",J328,0)</f>
        <v>0</v>
      </c>
      <c r="BI328" s="143">
        <f>IF(N328="nulová",J328,0)</f>
        <v>0</v>
      </c>
      <c r="BJ328" s="16" t="s">
        <v>89</v>
      </c>
      <c r="BK328" s="143">
        <f>ROUND(I328*H328,2)</f>
        <v>0</v>
      </c>
      <c r="BL328" s="16" t="s">
        <v>140</v>
      </c>
      <c r="BM328" s="142" t="s">
        <v>540</v>
      </c>
    </row>
    <row r="329" spans="2:65" s="12" customFormat="1">
      <c r="B329" s="144"/>
      <c r="D329" s="145" t="s">
        <v>142</v>
      </c>
      <c r="E329" s="146" t="s">
        <v>1</v>
      </c>
      <c r="F329" s="147" t="s">
        <v>240</v>
      </c>
      <c r="H329" s="148">
        <v>20</v>
      </c>
      <c r="I329" s="149"/>
      <c r="L329" s="144"/>
      <c r="M329" s="150"/>
      <c r="T329" s="151"/>
      <c r="AT329" s="146" t="s">
        <v>142</v>
      </c>
      <c r="AU329" s="146" t="s">
        <v>91</v>
      </c>
      <c r="AV329" s="12" t="s">
        <v>91</v>
      </c>
      <c r="AW329" s="12" t="s">
        <v>35</v>
      </c>
      <c r="AX329" s="12" t="s">
        <v>89</v>
      </c>
      <c r="AY329" s="146" t="s">
        <v>133</v>
      </c>
    </row>
    <row r="330" spans="2:65" s="1" customFormat="1" ht="16.5" customHeight="1">
      <c r="B330" s="31"/>
      <c r="C330" s="131" t="s">
        <v>541</v>
      </c>
      <c r="D330" s="131" t="s">
        <v>135</v>
      </c>
      <c r="E330" s="132" t="s">
        <v>542</v>
      </c>
      <c r="F330" s="133" t="s">
        <v>543</v>
      </c>
      <c r="G330" s="134" t="s">
        <v>163</v>
      </c>
      <c r="H330" s="135">
        <v>410</v>
      </c>
      <c r="I330" s="136"/>
      <c r="J330" s="137">
        <f>ROUND(I330*H330,2)</f>
        <v>0</v>
      </c>
      <c r="K330" s="133" t="s">
        <v>139</v>
      </c>
      <c r="L330" s="31"/>
      <c r="M330" s="138" t="s">
        <v>1</v>
      </c>
      <c r="N330" s="139" t="s">
        <v>46</v>
      </c>
      <c r="P330" s="140">
        <f>O330*H330</f>
        <v>0</v>
      </c>
      <c r="Q330" s="140">
        <v>0</v>
      </c>
      <c r="R330" s="140">
        <f>Q330*H330</f>
        <v>0</v>
      </c>
      <c r="S330" s="140">
        <v>0</v>
      </c>
      <c r="T330" s="141">
        <f>S330*H330</f>
        <v>0</v>
      </c>
      <c r="AR330" s="142" t="s">
        <v>140</v>
      </c>
      <c r="AT330" s="142" t="s">
        <v>135</v>
      </c>
      <c r="AU330" s="142" t="s">
        <v>91</v>
      </c>
      <c r="AY330" s="16" t="s">
        <v>133</v>
      </c>
      <c r="BE330" s="143">
        <f>IF(N330="základní",J330,0)</f>
        <v>0</v>
      </c>
      <c r="BF330" s="143">
        <f>IF(N330="snížená",J330,0)</f>
        <v>0</v>
      </c>
      <c r="BG330" s="143">
        <f>IF(N330="zákl. přenesená",J330,0)</f>
        <v>0</v>
      </c>
      <c r="BH330" s="143">
        <f>IF(N330="sníž. přenesená",J330,0)</f>
        <v>0</v>
      </c>
      <c r="BI330" s="143">
        <f>IF(N330="nulová",J330,0)</f>
        <v>0</v>
      </c>
      <c r="BJ330" s="16" t="s">
        <v>89</v>
      </c>
      <c r="BK330" s="143">
        <f>ROUND(I330*H330,2)</f>
        <v>0</v>
      </c>
      <c r="BL330" s="16" t="s">
        <v>140</v>
      </c>
      <c r="BM330" s="142" t="s">
        <v>544</v>
      </c>
    </row>
    <row r="331" spans="2:65" s="12" customFormat="1">
      <c r="B331" s="144"/>
      <c r="D331" s="145" t="s">
        <v>142</v>
      </c>
      <c r="E331" s="146" t="s">
        <v>1</v>
      </c>
      <c r="F331" s="147" t="s">
        <v>545</v>
      </c>
      <c r="H331" s="148">
        <v>410</v>
      </c>
      <c r="I331" s="149"/>
      <c r="L331" s="144"/>
      <c r="M331" s="150"/>
      <c r="T331" s="151"/>
      <c r="AT331" s="146" t="s">
        <v>142</v>
      </c>
      <c r="AU331" s="146" t="s">
        <v>91</v>
      </c>
      <c r="AV331" s="12" t="s">
        <v>91</v>
      </c>
      <c r="AW331" s="12" t="s">
        <v>35</v>
      </c>
      <c r="AX331" s="12" t="s">
        <v>89</v>
      </c>
      <c r="AY331" s="146" t="s">
        <v>133</v>
      </c>
    </row>
    <row r="332" spans="2:65" s="1" customFormat="1" ht="16.5" customHeight="1">
      <c r="B332" s="31"/>
      <c r="C332" s="131" t="s">
        <v>546</v>
      </c>
      <c r="D332" s="131" t="s">
        <v>135</v>
      </c>
      <c r="E332" s="132" t="s">
        <v>547</v>
      </c>
      <c r="F332" s="133" t="s">
        <v>548</v>
      </c>
      <c r="G332" s="134" t="s">
        <v>138</v>
      </c>
      <c r="H332" s="135">
        <v>135</v>
      </c>
      <c r="I332" s="136"/>
      <c r="J332" s="137">
        <f>ROUND(I332*H332,2)</f>
        <v>0</v>
      </c>
      <c r="K332" s="133" t="s">
        <v>139</v>
      </c>
      <c r="L332" s="31"/>
      <c r="M332" s="138" t="s">
        <v>1</v>
      </c>
      <c r="N332" s="139" t="s">
        <v>46</v>
      </c>
      <c r="P332" s="140">
        <f>O332*H332</f>
        <v>0</v>
      </c>
      <c r="Q332" s="140">
        <v>1.0000000000000001E-5</v>
      </c>
      <c r="R332" s="140">
        <f>Q332*H332</f>
        <v>1.3500000000000001E-3</v>
      </c>
      <c r="S332" s="140">
        <v>0</v>
      </c>
      <c r="T332" s="141">
        <f>S332*H332</f>
        <v>0</v>
      </c>
      <c r="AR332" s="142" t="s">
        <v>140</v>
      </c>
      <c r="AT332" s="142" t="s">
        <v>135</v>
      </c>
      <c r="AU332" s="142" t="s">
        <v>91</v>
      </c>
      <c r="AY332" s="16" t="s">
        <v>133</v>
      </c>
      <c r="BE332" s="143">
        <f>IF(N332="základní",J332,0)</f>
        <v>0</v>
      </c>
      <c r="BF332" s="143">
        <f>IF(N332="snížená",J332,0)</f>
        <v>0</v>
      </c>
      <c r="BG332" s="143">
        <f>IF(N332="zákl. přenesená",J332,0)</f>
        <v>0</v>
      </c>
      <c r="BH332" s="143">
        <f>IF(N332="sníž. přenesená",J332,0)</f>
        <v>0</v>
      </c>
      <c r="BI332" s="143">
        <f>IF(N332="nulová",J332,0)</f>
        <v>0</v>
      </c>
      <c r="BJ332" s="16" t="s">
        <v>89</v>
      </c>
      <c r="BK332" s="143">
        <f>ROUND(I332*H332,2)</f>
        <v>0</v>
      </c>
      <c r="BL332" s="16" t="s">
        <v>140</v>
      </c>
      <c r="BM332" s="142" t="s">
        <v>549</v>
      </c>
    </row>
    <row r="333" spans="2:65" s="12" customFormat="1">
      <c r="B333" s="144"/>
      <c r="D333" s="145" t="s">
        <v>142</v>
      </c>
      <c r="E333" s="146" t="s">
        <v>1</v>
      </c>
      <c r="F333" s="147" t="s">
        <v>550</v>
      </c>
      <c r="H333" s="148">
        <v>135</v>
      </c>
      <c r="I333" s="149"/>
      <c r="L333" s="144"/>
      <c r="M333" s="150"/>
      <c r="T333" s="151"/>
      <c r="AT333" s="146" t="s">
        <v>142</v>
      </c>
      <c r="AU333" s="146" t="s">
        <v>91</v>
      </c>
      <c r="AV333" s="12" t="s">
        <v>91</v>
      </c>
      <c r="AW333" s="12" t="s">
        <v>35</v>
      </c>
      <c r="AX333" s="12" t="s">
        <v>89</v>
      </c>
      <c r="AY333" s="146" t="s">
        <v>133</v>
      </c>
    </row>
    <row r="334" spans="2:65" s="1" customFormat="1" ht="16.5" customHeight="1">
      <c r="B334" s="31"/>
      <c r="C334" s="131" t="s">
        <v>551</v>
      </c>
      <c r="D334" s="131" t="s">
        <v>135</v>
      </c>
      <c r="E334" s="132" t="s">
        <v>552</v>
      </c>
      <c r="F334" s="133" t="s">
        <v>553</v>
      </c>
      <c r="G334" s="134" t="s">
        <v>163</v>
      </c>
      <c r="H334" s="135">
        <v>165</v>
      </c>
      <c r="I334" s="136"/>
      <c r="J334" s="137">
        <f>ROUND(I334*H334,2)</f>
        <v>0</v>
      </c>
      <c r="K334" s="133" t="s">
        <v>139</v>
      </c>
      <c r="L334" s="31"/>
      <c r="M334" s="138" t="s">
        <v>1</v>
      </c>
      <c r="N334" s="139" t="s">
        <v>46</v>
      </c>
      <c r="P334" s="140">
        <f>O334*H334</f>
        <v>0</v>
      </c>
      <c r="Q334" s="140">
        <v>0.15540000000000001</v>
      </c>
      <c r="R334" s="140">
        <f>Q334*H334</f>
        <v>25.641000000000002</v>
      </c>
      <c r="S334" s="140">
        <v>0</v>
      </c>
      <c r="T334" s="141">
        <f>S334*H334</f>
        <v>0</v>
      </c>
      <c r="AR334" s="142" t="s">
        <v>140</v>
      </c>
      <c r="AT334" s="142" t="s">
        <v>135</v>
      </c>
      <c r="AU334" s="142" t="s">
        <v>91</v>
      </c>
      <c r="AY334" s="16" t="s">
        <v>133</v>
      </c>
      <c r="BE334" s="143">
        <f>IF(N334="základní",J334,0)</f>
        <v>0</v>
      </c>
      <c r="BF334" s="143">
        <f>IF(N334="snížená",J334,0)</f>
        <v>0</v>
      </c>
      <c r="BG334" s="143">
        <f>IF(N334="zákl. přenesená",J334,0)</f>
        <v>0</v>
      </c>
      <c r="BH334" s="143">
        <f>IF(N334="sníž. přenesená",J334,0)</f>
        <v>0</v>
      </c>
      <c r="BI334" s="143">
        <f>IF(N334="nulová",J334,0)</f>
        <v>0</v>
      </c>
      <c r="BJ334" s="16" t="s">
        <v>89</v>
      </c>
      <c r="BK334" s="143">
        <f>ROUND(I334*H334,2)</f>
        <v>0</v>
      </c>
      <c r="BL334" s="16" t="s">
        <v>140</v>
      </c>
      <c r="BM334" s="142" t="s">
        <v>554</v>
      </c>
    </row>
    <row r="335" spans="2:65" s="12" customFormat="1">
      <c r="B335" s="144"/>
      <c r="D335" s="145" t="s">
        <v>142</v>
      </c>
      <c r="E335" s="146" t="s">
        <v>1</v>
      </c>
      <c r="F335" s="147" t="s">
        <v>555</v>
      </c>
      <c r="H335" s="148">
        <v>165</v>
      </c>
      <c r="I335" s="149"/>
      <c r="L335" s="144"/>
      <c r="M335" s="150"/>
      <c r="T335" s="151"/>
      <c r="AT335" s="146" t="s">
        <v>142</v>
      </c>
      <c r="AU335" s="146" t="s">
        <v>91</v>
      </c>
      <c r="AV335" s="12" t="s">
        <v>91</v>
      </c>
      <c r="AW335" s="12" t="s">
        <v>35</v>
      </c>
      <c r="AX335" s="12" t="s">
        <v>89</v>
      </c>
      <c r="AY335" s="146" t="s">
        <v>133</v>
      </c>
    </row>
    <row r="336" spans="2:65" s="1" customFormat="1" ht="16.5" customHeight="1">
      <c r="B336" s="31"/>
      <c r="C336" s="165" t="s">
        <v>556</v>
      </c>
      <c r="D336" s="165" t="s">
        <v>241</v>
      </c>
      <c r="E336" s="166" t="s">
        <v>557</v>
      </c>
      <c r="F336" s="167" t="s">
        <v>558</v>
      </c>
      <c r="G336" s="168" t="s">
        <v>163</v>
      </c>
      <c r="H336" s="169">
        <v>181.5</v>
      </c>
      <c r="I336" s="170"/>
      <c r="J336" s="171">
        <f>ROUND(I336*H336,2)</f>
        <v>0</v>
      </c>
      <c r="K336" s="167" t="s">
        <v>139</v>
      </c>
      <c r="L336" s="172"/>
      <c r="M336" s="173" t="s">
        <v>1</v>
      </c>
      <c r="N336" s="174" t="s">
        <v>46</v>
      </c>
      <c r="P336" s="140">
        <f>O336*H336</f>
        <v>0</v>
      </c>
      <c r="Q336" s="140">
        <v>0.08</v>
      </c>
      <c r="R336" s="140">
        <f>Q336*H336</f>
        <v>14.52</v>
      </c>
      <c r="S336" s="140">
        <v>0</v>
      </c>
      <c r="T336" s="141">
        <f>S336*H336</f>
        <v>0</v>
      </c>
      <c r="AR336" s="142" t="s">
        <v>177</v>
      </c>
      <c r="AT336" s="142" t="s">
        <v>241</v>
      </c>
      <c r="AU336" s="142" t="s">
        <v>91</v>
      </c>
      <c r="AY336" s="16" t="s">
        <v>133</v>
      </c>
      <c r="BE336" s="143">
        <f>IF(N336="základní",J336,0)</f>
        <v>0</v>
      </c>
      <c r="BF336" s="143">
        <f>IF(N336="snížená",J336,0)</f>
        <v>0</v>
      </c>
      <c r="BG336" s="143">
        <f>IF(N336="zákl. přenesená",J336,0)</f>
        <v>0</v>
      </c>
      <c r="BH336" s="143">
        <f>IF(N336="sníž. přenesená",J336,0)</f>
        <v>0</v>
      </c>
      <c r="BI336" s="143">
        <f>IF(N336="nulová",J336,0)</f>
        <v>0</v>
      </c>
      <c r="BJ336" s="16" t="s">
        <v>89</v>
      </c>
      <c r="BK336" s="143">
        <f>ROUND(I336*H336,2)</f>
        <v>0</v>
      </c>
      <c r="BL336" s="16" t="s">
        <v>140</v>
      </c>
      <c r="BM336" s="142" t="s">
        <v>559</v>
      </c>
    </row>
    <row r="337" spans="2:65" s="12" customFormat="1">
      <c r="B337" s="144"/>
      <c r="D337" s="145" t="s">
        <v>142</v>
      </c>
      <c r="E337" s="146" t="s">
        <v>1</v>
      </c>
      <c r="F337" s="147" t="s">
        <v>560</v>
      </c>
      <c r="H337" s="148">
        <v>181.5</v>
      </c>
      <c r="I337" s="149"/>
      <c r="L337" s="144"/>
      <c r="M337" s="150"/>
      <c r="T337" s="151"/>
      <c r="AT337" s="146" t="s">
        <v>142</v>
      </c>
      <c r="AU337" s="146" t="s">
        <v>91</v>
      </c>
      <c r="AV337" s="12" t="s">
        <v>91</v>
      </c>
      <c r="AW337" s="12" t="s">
        <v>35</v>
      </c>
      <c r="AX337" s="12" t="s">
        <v>89</v>
      </c>
      <c r="AY337" s="146" t="s">
        <v>133</v>
      </c>
    </row>
    <row r="338" spans="2:65" s="1" customFormat="1" ht="16.5" customHeight="1">
      <c r="B338" s="31"/>
      <c r="C338" s="131" t="s">
        <v>561</v>
      </c>
      <c r="D338" s="131" t="s">
        <v>135</v>
      </c>
      <c r="E338" s="132" t="s">
        <v>562</v>
      </c>
      <c r="F338" s="133" t="s">
        <v>563</v>
      </c>
      <c r="G338" s="134" t="s">
        <v>163</v>
      </c>
      <c r="H338" s="135">
        <v>125</v>
      </c>
      <c r="I338" s="136"/>
      <c r="J338" s="137">
        <f>ROUND(I338*H338,2)</f>
        <v>0</v>
      </c>
      <c r="K338" s="133" t="s">
        <v>139</v>
      </c>
      <c r="L338" s="31"/>
      <c r="M338" s="138" t="s">
        <v>1</v>
      </c>
      <c r="N338" s="139" t="s">
        <v>46</v>
      </c>
      <c r="P338" s="140">
        <f>O338*H338</f>
        <v>0</v>
      </c>
      <c r="Q338" s="140">
        <v>0.1295</v>
      </c>
      <c r="R338" s="140">
        <f>Q338*H338</f>
        <v>16.1875</v>
      </c>
      <c r="S338" s="140">
        <v>0</v>
      </c>
      <c r="T338" s="141">
        <f>S338*H338</f>
        <v>0</v>
      </c>
      <c r="AR338" s="142" t="s">
        <v>140</v>
      </c>
      <c r="AT338" s="142" t="s">
        <v>135</v>
      </c>
      <c r="AU338" s="142" t="s">
        <v>91</v>
      </c>
      <c r="AY338" s="16" t="s">
        <v>133</v>
      </c>
      <c r="BE338" s="143">
        <f>IF(N338="základní",J338,0)</f>
        <v>0</v>
      </c>
      <c r="BF338" s="143">
        <f>IF(N338="snížená",J338,0)</f>
        <v>0</v>
      </c>
      <c r="BG338" s="143">
        <f>IF(N338="zákl. přenesená",J338,0)</f>
        <v>0</v>
      </c>
      <c r="BH338" s="143">
        <f>IF(N338="sníž. přenesená",J338,0)</f>
        <v>0</v>
      </c>
      <c r="BI338" s="143">
        <f>IF(N338="nulová",J338,0)</f>
        <v>0</v>
      </c>
      <c r="BJ338" s="16" t="s">
        <v>89</v>
      </c>
      <c r="BK338" s="143">
        <f>ROUND(I338*H338,2)</f>
        <v>0</v>
      </c>
      <c r="BL338" s="16" t="s">
        <v>140</v>
      </c>
      <c r="BM338" s="142" t="s">
        <v>564</v>
      </c>
    </row>
    <row r="339" spans="2:65" s="12" customFormat="1">
      <c r="B339" s="144"/>
      <c r="D339" s="145" t="s">
        <v>142</v>
      </c>
      <c r="E339" s="146" t="s">
        <v>1</v>
      </c>
      <c r="F339" s="147" t="s">
        <v>565</v>
      </c>
      <c r="H339" s="148">
        <v>125</v>
      </c>
      <c r="I339" s="149"/>
      <c r="L339" s="144"/>
      <c r="M339" s="150"/>
      <c r="T339" s="151"/>
      <c r="AT339" s="146" t="s">
        <v>142</v>
      </c>
      <c r="AU339" s="146" t="s">
        <v>91</v>
      </c>
      <c r="AV339" s="12" t="s">
        <v>91</v>
      </c>
      <c r="AW339" s="12" t="s">
        <v>35</v>
      </c>
      <c r="AX339" s="12" t="s">
        <v>89</v>
      </c>
      <c r="AY339" s="146" t="s">
        <v>133</v>
      </c>
    </row>
    <row r="340" spans="2:65" s="1" customFormat="1" ht="16.5" customHeight="1">
      <c r="B340" s="31"/>
      <c r="C340" s="165" t="s">
        <v>566</v>
      </c>
      <c r="D340" s="165" t="s">
        <v>241</v>
      </c>
      <c r="E340" s="166" t="s">
        <v>567</v>
      </c>
      <c r="F340" s="167" t="s">
        <v>568</v>
      </c>
      <c r="G340" s="168" t="s">
        <v>163</v>
      </c>
      <c r="H340" s="169">
        <v>137.5</v>
      </c>
      <c r="I340" s="170"/>
      <c r="J340" s="171">
        <f>ROUND(I340*H340,2)</f>
        <v>0</v>
      </c>
      <c r="K340" s="167" t="s">
        <v>139</v>
      </c>
      <c r="L340" s="172"/>
      <c r="M340" s="173" t="s">
        <v>1</v>
      </c>
      <c r="N340" s="174" t="s">
        <v>46</v>
      </c>
      <c r="P340" s="140">
        <f>O340*H340</f>
        <v>0</v>
      </c>
      <c r="Q340" s="140">
        <v>4.4999999999999998E-2</v>
      </c>
      <c r="R340" s="140">
        <f>Q340*H340</f>
        <v>6.1875</v>
      </c>
      <c r="S340" s="140">
        <v>0</v>
      </c>
      <c r="T340" s="141">
        <f>S340*H340</f>
        <v>0</v>
      </c>
      <c r="AR340" s="142" t="s">
        <v>177</v>
      </c>
      <c r="AT340" s="142" t="s">
        <v>241</v>
      </c>
      <c r="AU340" s="142" t="s">
        <v>91</v>
      </c>
      <c r="AY340" s="16" t="s">
        <v>133</v>
      </c>
      <c r="BE340" s="143">
        <f>IF(N340="základní",J340,0)</f>
        <v>0</v>
      </c>
      <c r="BF340" s="143">
        <f>IF(N340="snížená",J340,0)</f>
        <v>0</v>
      </c>
      <c r="BG340" s="143">
        <f>IF(N340="zákl. přenesená",J340,0)</f>
        <v>0</v>
      </c>
      <c r="BH340" s="143">
        <f>IF(N340="sníž. přenesená",J340,0)</f>
        <v>0</v>
      </c>
      <c r="BI340" s="143">
        <f>IF(N340="nulová",J340,0)</f>
        <v>0</v>
      </c>
      <c r="BJ340" s="16" t="s">
        <v>89</v>
      </c>
      <c r="BK340" s="143">
        <f>ROUND(I340*H340,2)</f>
        <v>0</v>
      </c>
      <c r="BL340" s="16" t="s">
        <v>140</v>
      </c>
      <c r="BM340" s="142" t="s">
        <v>569</v>
      </c>
    </row>
    <row r="341" spans="2:65" s="12" customFormat="1">
      <c r="B341" s="144"/>
      <c r="D341" s="145" t="s">
        <v>142</v>
      </c>
      <c r="E341" s="146" t="s">
        <v>1</v>
      </c>
      <c r="F341" s="147" t="s">
        <v>570</v>
      </c>
      <c r="H341" s="148">
        <v>137.5</v>
      </c>
      <c r="I341" s="149"/>
      <c r="L341" s="144"/>
      <c r="M341" s="150"/>
      <c r="T341" s="151"/>
      <c r="AT341" s="146" t="s">
        <v>142</v>
      </c>
      <c r="AU341" s="146" t="s">
        <v>91</v>
      </c>
      <c r="AV341" s="12" t="s">
        <v>91</v>
      </c>
      <c r="AW341" s="12" t="s">
        <v>35</v>
      </c>
      <c r="AX341" s="12" t="s">
        <v>89</v>
      </c>
      <c r="AY341" s="146" t="s">
        <v>133</v>
      </c>
    </row>
    <row r="342" spans="2:65" s="1" customFormat="1" ht="16.5" customHeight="1">
      <c r="B342" s="31"/>
      <c r="C342" s="131" t="s">
        <v>571</v>
      </c>
      <c r="D342" s="131" t="s">
        <v>135</v>
      </c>
      <c r="E342" s="132" t="s">
        <v>572</v>
      </c>
      <c r="F342" s="133" t="s">
        <v>573</v>
      </c>
      <c r="G342" s="134" t="s">
        <v>163</v>
      </c>
      <c r="H342" s="135">
        <v>125</v>
      </c>
      <c r="I342" s="136"/>
      <c r="J342" s="137">
        <f>ROUND(I342*H342,2)</f>
        <v>0</v>
      </c>
      <c r="K342" s="133" t="s">
        <v>139</v>
      </c>
      <c r="L342" s="31"/>
      <c r="M342" s="138" t="s">
        <v>1</v>
      </c>
      <c r="N342" s="139" t="s">
        <v>46</v>
      </c>
      <c r="P342" s="140">
        <f>O342*H342</f>
        <v>0</v>
      </c>
      <c r="Q342" s="140">
        <v>0.10095</v>
      </c>
      <c r="R342" s="140">
        <f>Q342*H342</f>
        <v>12.61875</v>
      </c>
      <c r="S342" s="140">
        <v>0</v>
      </c>
      <c r="T342" s="141">
        <f>S342*H342</f>
        <v>0</v>
      </c>
      <c r="AR342" s="142" t="s">
        <v>140</v>
      </c>
      <c r="AT342" s="142" t="s">
        <v>135</v>
      </c>
      <c r="AU342" s="142" t="s">
        <v>91</v>
      </c>
      <c r="AY342" s="16" t="s">
        <v>133</v>
      </c>
      <c r="BE342" s="143">
        <f>IF(N342="základní",J342,0)</f>
        <v>0</v>
      </c>
      <c r="BF342" s="143">
        <f>IF(N342="snížená",J342,0)</f>
        <v>0</v>
      </c>
      <c r="BG342" s="143">
        <f>IF(N342="zákl. přenesená",J342,0)</f>
        <v>0</v>
      </c>
      <c r="BH342" s="143">
        <f>IF(N342="sníž. přenesená",J342,0)</f>
        <v>0</v>
      </c>
      <c r="BI342" s="143">
        <f>IF(N342="nulová",J342,0)</f>
        <v>0</v>
      </c>
      <c r="BJ342" s="16" t="s">
        <v>89</v>
      </c>
      <c r="BK342" s="143">
        <f>ROUND(I342*H342,2)</f>
        <v>0</v>
      </c>
      <c r="BL342" s="16" t="s">
        <v>140</v>
      </c>
      <c r="BM342" s="142" t="s">
        <v>574</v>
      </c>
    </row>
    <row r="343" spans="2:65" s="12" customFormat="1">
      <c r="B343" s="144"/>
      <c r="D343" s="145" t="s">
        <v>142</v>
      </c>
      <c r="E343" s="146" t="s">
        <v>1</v>
      </c>
      <c r="F343" s="147" t="s">
        <v>565</v>
      </c>
      <c r="H343" s="148">
        <v>125</v>
      </c>
      <c r="I343" s="149"/>
      <c r="L343" s="144"/>
      <c r="M343" s="150"/>
      <c r="T343" s="151"/>
      <c r="AT343" s="146" t="s">
        <v>142</v>
      </c>
      <c r="AU343" s="146" t="s">
        <v>91</v>
      </c>
      <c r="AV343" s="12" t="s">
        <v>91</v>
      </c>
      <c r="AW343" s="12" t="s">
        <v>35</v>
      </c>
      <c r="AX343" s="12" t="s">
        <v>89</v>
      </c>
      <c r="AY343" s="146" t="s">
        <v>133</v>
      </c>
    </row>
    <row r="344" spans="2:65" s="1" customFormat="1" ht="16.5" customHeight="1">
      <c r="B344" s="31"/>
      <c r="C344" s="131" t="s">
        <v>575</v>
      </c>
      <c r="D344" s="131" t="s">
        <v>135</v>
      </c>
      <c r="E344" s="132" t="s">
        <v>576</v>
      </c>
      <c r="F344" s="133" t="s">
        <v>577</v>
      </c>
      <c r="G344" s="134" t="s">
        <v>163</v>
      </c>
      <c r="H344" s="135">
        <v>40</v>
      </c>
      <c r="I344" s="136"/>
      <c r="J344" s="137">
        <f>ROUND(I344*H344,2)</f>
        <v>0</v>
      </c>
      <c r="K344" s="133" t="s">
        <v>139</v>
      </c>
      <c r="L344" s="31"/>
      <c r="M344" s="138" t="s">
        <v>1</v>
      </c>
      <c r="N344" s="139" t="s">
        <v>46</v>
      </c>
      <c r="P344" s="140">
        <f>O344*H344</f>
        <v>0</v>
      </c>
      <c r="Q344" s="140">
        <v>1.0000000000000001E-5</v>
      </c>
      <c r="R344" s="140">
        <f>Q344*H344</f>
        <v>4.0000000000000002E-4</v>
      </c>
      <c r="S344" s="140">
        <v>0</v>
      </c>
      <c r="T344" s="141">
        <f>S344*H344</f>
        <v>0</v>
      </c>
      <c r="AR344" s="142" t="s">
        <v>140</v>
      </c>
      <c r="AT344" s="142" t="s">
        <v>135</v>
      </c>
      <c r="AU344" s="142" t="s">
        <v>91</v>
      </c>
      <c r="AY344" s="16" t="s">
        <v>133</v>
      </c>
      <c r="BE344" s="143">
        <f>IF(N344="základní",J344,0)</f>
        <v>0</v>
      </c>
      <c r="BF344" s="143">
        <f>IF(N344="snížená",J344,0)</f>
        <v>0</v>
      </c>
      <c r="BG344" s="143">
        <f>IF(N344="zákl. přenesená",J344,0)</f>
        <v>0</v>
      </c>
      <c r="BH344" s="143">
        <f>IF(N344="sníž. přenesená",J344,0)</f>
        <v>0</v>
      </c>
      <c r="BI344" s="143">
        <f>IF(N344="nulová",J344,0)</f>
        <v>0</v>
      </c>
      <c r="BJ344" s="16" t="s">
        <v>89</v>
      </c>
      <c r="BK344" s="143">
        <f>ROUND(I344*H344,2)</f>
        <v>0</v>
      </c>
      <c r="BL344" s="16" t="s">
        <v>140</v>
      </c>
      <c r="BM344" s="142" t="s">
        <v>578</v>
      </c>
    </row>
    <row r="345" spans="2:65" s="12" customFormat="1">
      <c r="B345" s="144"/>
      <c r="D345" s="145" t="s">
        <v>142</v>
      </c>
      <c r="E345" s="146" t="s">
        <v>1</v>
      </c>
      <c r="F345" s="147" t="s">
        <v>348</v>
      </c>
      <c r="H345" s="148">
        <v>40</v>
      </c>
      <c r="I345" s="149"/>
      <c r="L345" s="144"/>
      <c r="M345" s="150"/>
      <c r="T345" s="151"/>
      <c r="AT345" s="146" t="s">
        <v>142</v>
      </c>
      <c r="AU345" s="146" t="s">
        <v>91</v>
      </c>
      <c r="AV345" s="12" t="s">
        <v>91</v>
      </c>
      <c r="AW345" s="12" t="s">
        <v>35</v>
      </c>
      <c r="AX345" s="12" t="s">
        <v>89</v>
      </c>
      <c r="AY345" s="146" t="s">
        <v>133</v>
      </c>
    </row>
    <row r="346" spans="2:65" s="1" customFormat="1" ht="16.5" customHeight="1">
      <c r="B346" s="31"/>
      <c r="C346" s="131" t="s">
        <v>579</v>
      </c>
      <c r="D346" s="131" t="s">
        <v>135</v>
      </c>
      <c r="E346" s="132" t="s">
        <v>580</v>
      </c>
      <c r="F346" s="133" t="s">
        <v>581</v>
      </c>
      <c r="G346" s="134" t="s">
        <v>163</v>
      </c>
      <c r="H346" s="135">
        <v>50</v>
      </c>
      <c r="I346" s="136"/>
      <c r="J346" s="137">
        <f>ROUND(I346*H346,2)</f>
        <v>0</v>
      </c>
      <c r="K346" s="133" t="s">
        <v>139</v>
      </c>
      <c r="L346" s="31"/>
      <c r="M346" s="138" t="s">
        <v>1</v>
      </c>
      <c r="N346" s="139" t="s">
        <v>46</v>
      </c>
      <c r="P346" s="140">
        <f>O346*H346</f>
        <v>0</v>
      </c>
      <c r="Q346" s="140">
        <v>8.8000000000000003E-4</v>
      </c>
      <c r="R346" s="140">
        <f>Q346*H346</f>
        <v>4.4000000000000004E-2</v>
      </c>
      <c r="S346" s="140">
        <v>0</v>
      </c>
      <c r="T346" s="141">
        <f>S346*H346</f>
        <v>0</v>
      </c>
      <c r="AR346" s="142" t="s">
        <v>140</v>
      </c>
      <c r="AT346" s="142" t="s">
        <v>135</v>
      </c>
      <c r="AU346" s="142" t="s">
        <v>91</v>
      </c>
      <c r="AY346" s="16" t="s">
        <v>133</v>
      </c>
      <c r="BE346" s="143">
        <f>IF(N346="základní",J346,0)</f>
        <v>0</v>
      </c>
      <c r="BF346" s="143">
        <f>IF(N346="snížená",J346,0)</f>
        <v>0</v>
      </c>
      <c r="BG346" s="143">
        <f>IF(N346="zákl. přenesená",J346,0)</f>
        <v>0</v>
      </c>
      <c r="BH346" s="143">
        <f>IF(N346="sníž. přenesená",J346,0)</f>
        <v>0</v>
      </c>
      <c r="BI346" s="143">
        <f>IF(N346="nulová",J346,0)</f>
        <v>0</v>
      </c>
      <c r="BJ346" s="16" t="s">
        <v>89</v>
      </c>
      <c r="BK346" s="143">
        <f>ROUND(I346*H346,2)</f>
        <v>0</v>
      </c>
      <c r="BL346" s="16" t="s">
        <v>140</v>
      </c>
      <c r="BM346" s="142" t="s">
        <v>582</v>
      </c>
    </row>
    <row r="347" spans="2:65" s="12" customFormat="1">
      <c r="B347" s="144"/>
      <c r="D347" s="145" t="s">
        <v>142</v>
      </c>
      <c r="E347" s="146" t="s">
        <v>1</v>
      </c>
      <c r="F347" s="147" t="s">
        <v>394</v>
      </c>
      <c r="H347" s="148">
        <v>50</v>
      </c>
      <c r="I347" s="149"/>
      <c r="L347" s="144"/>
      <c r="M347" s="150"/>
      <c r="T347" s="151"/>
      <c r="AT347" s="146" t="s">
        <v>142</v>
      </c>
      <c r="AU347" s="146" t="s">
        <v>91</v>
      </c>
      <c r="AV347" s="12" t="s">
        <v>91</v>
      </c>
      <c r="AW347" s="12" t="s">
        <v>35</v>
      </c>
      <c r="AX347" s="12" t="s">
        <v>89</v>
      </c>
      <c r="AY347" s="146" t="s">
        <v>133</v>
      </c>
    </row>
    <row r="348" spans="2:65" s="1" customFormat="1" ht="21.75" customHeight="1">
      <c r="B348" s="31"/>
      <c r="C348" s="131" t="s">
        <v>583</v>
      </c>
      <c r="D348" s="131" t="s">
        <v>135</v>
      </c>
      <c r="E348" s="132" t="s">
        <v>584</v>
      </c>
      <c r="F348" s="133" t="s">
        <v>585</v>
      </c>
      <c r="G348" s="134" t="s">
        <v>163</v>
      </c>
      <c r="H348" s="135">
        <v>310</v>
      </c>
      <c r="I348" s="136"/>
      <c r="J348" s="137">
        <f>ROUND(I348*H348,2)</f>
        <v>0</v>
      </c>
      <c r="K348" s="133" t="s">
        <v>139</v>
      </c>
      <c r="L348" s="31"/>
      <c r="M348" s="138" t="s">
        <v>1</v>
      </c>
      <c r="N348" s="139" t="s">
        <v>46</v>
      </c>
      <c r="P348" s="140">
        <f>O348*H348</f>
        <v>0</v>
      </c>
      <c r="Q348" s="140">
        <v>4.4999999999999999E-4</v>
      </c>
      <c r="R348" s="140">
        <f>Q348*H348</f>
        <v>0.13949999999999999</v>
      </c>
      <c r="S348" s="140">
        <v>0</v>
      </c>
      <c r="T348" s="141">
        <f>S348*H348</f>
        <v>0</v>
      </c>
      <c r="AR348" s="142" t="s">
        <v>140</v>
      </c>
      <c r="AT348" s="142" t="s">
        <v>135</v>
      </c>
      <c r="AU348" s="142" t="s">
        <v>91</v>
      </c>
      <c r="AY348" s="16" t="s">
        <v>133</v>
      </c>
      <c r="BE348" s="143">
        <f>IF(N348="základní",J348,0)</f>
        <v>0</v>
      </c>
      <c r="BF348" s="143">
        <f>IF(N348="snížená",J348,0)</f>
        <v>0</v>
      </c>
      <c r="BG348" s="143">
        <f>IF(N348="zákl. přenesená",J348,0)</f>
        <v>0</v>
      </c>
      <c r="BH348" s="143">
        <f>IF(N348="sníž. přenesená",J348,0)</f>
        <v>0</v>
      </c>
      <c r="BI348" s="143">
        <f>IF(N348="nulová",J348,0)</f>
        <v>0</v>
      </c>
      <c r="BJ348" s="16" t="s">
        <v>89</v>
      </c>
      <c r="BK348" s="143">
        <f>ROUND(I348*H348,2)</f>
        <v>0</v>
      </c>
      <c r="BL348" s="16" t="s">
        <v>140</v>
      </c>
      <c r="BM348" s="142" t="s">
        <v>586</v>
      </c>
    </row>
    <row r="349" spans="2:65" s="12" customFormat="1">
      <c r="B349" s="144"/>
      <c r="D349" s="145" t="s">
        <v>142</v>
      </c>
      <c r="E349" s="146" t="s">
        <v>1</v>
      </c>
      <c r="F349" s="147" t="s">
        <v>587</v>
      </c>
      <c r="H349" s="148">
        <v>310</v>
      </c>
      <c r="I349" s="149"/>
      <c r="L349" s="144"/>
      <c r="M349" s="150"/>
      <c r="T349" s="151"/>
      <c r="AT349" s="146" t="s">
        <v>142</v>
      </c>
      <c r="AU349" s="146" t="s">
        <v>91</v>
      </c>
      <c r="AV349" s="12" t="s">
        <v>91</v>
      </c>
      <c r="AW349" s="12" t="s">
        <v>35</v>
      </c>
      <c r="AX349" s="12" t="s">
        <v>89</v>
      </c>
      <c r="AY349" s="146" t="s">
        <v>133</v>
      </c>
    </row>
    <row r="350" spans="2:65" s="1" customFormat="1" ht="16.5" customHeight="1">
      <c r="B350" s="31"/>
      <c r="C350" s="131" t="s">
        <v>588</v>
      </c>
      <c r="D350" s="131" t="s">
        <v>135</v>
      </c>
      <c r="E350" s="132" t="s">
        <v>589</v>
      </c>
      <c r="F350" s="133" t="s">
        <v>590</v>
      </c>
      <c r="G350" s="134" t="s">
        <v>163</v>
      </c>
      <c r="H350" s="135">
        <v>50</v>
      </c>
      <c r="I350" s="136"/>
      <c r="J350" s="137">
        <f>ROUND(I350*H350,2)</f>
        <v>0</v>
      </c>
      <c r="K350" s="133" t="s">
        <v>139</v>
      </c>
      <c r="L350" s="31"/>
      <c r="M350" s="138" t="s">
        <v>1</v>
      </c>
      <c r="N350" s="139" t="s">
        <v>46</v>
      </c>
      <c r="P350" s="140">
        <f>O350*H350</f>
        <v>0</v>
      </c>
      <c r="Q350" s="140">
        <v>0</v>
      </c>
      <c r="R350" s="140">
        <f>Q350*H350</f>
        <v>0</v>
      </c>
      <c r="S350" s="140">
        <v>0</v>
      </c>
      <c r="T350" s="141">
        <f>S350*H350</f>
        <v>0</v>
      </c>
      <c r="AR350" s="142" t="s">
        <v>140</v>
      </c>
      <c r="AT350" s="142" t="s">
        <v>135</v>
      </c>
      <c r="AU350" s="142" t="s">
        <v>91</v>
      </c>
      <c r="AY350" s="16" t="s">
        <v>133</v>
      </c>
      <c r="BE350" s="143">
        <f>IF(N350="základní",J350,0)</f>
        <v>0</v>
      </c>
      <c r="BF350" s="143">
        <f>IF(N350="snížená",J350,0)</f>
        <v>0</v>
      </c>
      <c r="BG350" s="143">
        <f>IF(N350="zákl. přenesená",J350,0)</f>
        <v>0</v>
      </c>
      <c r="BH350" s="143">
        <f>IF(N350="sníž. přenesená",J350,0)</f>
        <v>0</v>
      </c>
      <c r="BI350" s="143">
        <f>IF(N350="nulová",J350,0)</f>
        <v>0</v>
      </c>
      <c r="BJ350" s="16" t="s">
        <v>89</v>
      </c>
      <c r="BK350" s="143">
        <f>ROUND(I350*H350,2)</f>
        <v>0</v>
      </c>
      <c r="BL350" s="16" t="s">
        <v>140</v>
      </c>
      <c r="BM350" s="142" t="s">
        <v>591</v>
      </c>
    </row>
    <row r="351" spans="2:65" s="12" customFormat="1">
      <c r="B351" s="144"/>
      <c r="D351" s="145" t="s">
        <v>142</v>
      </c>
      <c r="E351" s="146" t="s">
        <v>1</v>
      </c>
      <c r="F351" s="147" t="s">
        <v>394</v>
      </c>
      <c r="H351" s="148">
        <v>50</v>
      </c>
      <c r="I351" s="149"/>
      <c r="L351" s="144"/>
      <c r="M351" s="150"/>
      <c r="T351" s="151"/>
      <c r="AT351" s="146" t="s">
        <v>142</v>
      </c>
      <c r="AU351" s="146" t="s">
        <v>91</v>
      </c>
      <c r="AV351" s="12" t="s">
        <v>91</v>
      </c>
      <c r="AW351" s="12" t="s">
        <v>35</v>
      </c>
      <c r="AX351" s="12" t="s">
        <v>89</v>
      </c>
      <c r="AY351" s="146" t="s">
        <v>133</v>
      </c>
    </row>
    <row r="352" spans="2:65" s="1" customFormat="1" ht="21.75" customHeight="1">
      <c r="B352" s="31"/>
      <c r="C352" s="131" t="s">
        <v>592</v>
      </c>
      <c r="D352" s="131" t="s">
        <v>135</v>
      </c>
      <c r="E352" s="132" t="s">
        <v>593</v>
      </c>
      <c r="F352" s="133" t="s">
        <v>594</v>
      </c>
      <c r="G352" s="134" t="s">
        <v>163</v>
      </c>
      <c r="H352" s="135">
        <v>50</v>
      </c>
      <c r="I352" s="136"/>
      <c r="J352" s="137">
        <f>ROUND(I352*H352,2)</f>
        <v>0</v>
      </c>
      <c r="K352" s="133" t="s">
        <v>139</v>
      </c>
      <c r="L352" s="31"/>
      <c r="M352" s="138" t="s">
        <v>1</v>
      </c>
      <c r="N352" s="139" t="s">
        <v>46</v>
      </c>
      <c r="P352" s="140">
        <f>O352*H352</f>
        <v>0</v>
      </c>
      <c r="Q352" s="140">
        <v>6.0999999999999997E-4</v>
      </c>
      <c r="R352" s="140">
        <f>Q352*H352</f>
        <v>3.0499999999999999E-2</v>
      </c>
      <c r="S352" s="140">
        <v>0</v>
      </c>
      <c r="T352" s="141">
        <f>S352*H352</f>
        <v>0</v>
      </c>
      <c r="AR352" s="142" t="s">
        <v>140</v>
      </c>
      <c r="AT352" s="142" t="s">
        <v>135</v>
      </c>
      <c r="AU352" s="142" t="s">
        <v>91</v>
      </c>
      <c r="AY352" s="16" t="s">
        <v>133</v>
      </c>
      <c r="BE352" s="143">
        <f>IF(N352="základní",J352,0)</f>
        <v>0</v>
      </c>
      <c r="BF352" s="143">
        <f>IF(N352="snížená",J352,0)</f>
        <v>0</v>
      </c>
      <c r="BG352" s="143">
        <f>IF(N352="zákl. přenesená",J352,0)</f>
        <v>0</v>
      </c>
      <c r="BH352" s="143">
        <f>IF(N352="sníž. přenesená",J352,0)</f>
        <v>0</v>
      </c>
      <c r="BI352" s="143">
        <f>IF(N352="nulová",J352,0)</f>
        <v>0</v>
      </c>
      <c r="BJ352" s="16" t="s">
        <v>89</v>
      </c>
      <c r="BK352" s="143">
        <f>ROUND(I352*H352,2)</f>
        <v>0</v>
      </c>
      <c r="BL352" s="16" t="s">
        <v>140</v>
      </c>
      <c r="BM352" s="142" t="s">
        <v>595</v>
      </c>
    </row>
    <row r="353" spans="2:65" s="12" customFormat="1">
      <c r="B353" s="144"/>
      <c r="D353" s="145" t="s">
        <v>142</v>
      </c>
      <c r="E353" s="146" t="s">
        <v>1</v>
      </c>
      <c r="F353" s="147" t="s">
        <v>394</v>
      </c>
      <c r="H353" s="148">
        <v>50</v>
      </c>
      <c r="I353" s="149"/>
      <c r="L353" s="144"/>
      <c r="M353" s="150"/>
      <c r="T353" s="151"/>
      <c r="AT353" s="146" t="s">
        <v>142</v>
      </c>
      <c r="AU353" s="146" t="s">
        <v>91</v>
      </c>
      <c r="AV353" s="12" t="s">
        <v>91</v>
      </c>
      <c r="AW353" s="12" t="s">
        <v>35</v>
      </c>
      <c r="AX353" s="12" t="s">
        <v>89</v>
      </c>
      <c r="AY353" s="146" t="s">
        <v>133</v>
      </c>
    </row>
    <row r="354" spans="2:65" s="1" customFormat="1" ht="16.5" customHeight="1">
      <c r="B354" s="31"/>
      <c r="C354" s="131" t="s">
        <v>596</v>
      </c>
      <c r="D354" s="131" t="s">
        <v>135</v>
      </c>
      <c r="E354" s="132" t="s">
        <v>597</v>
      </c>
      <c r="F354" s="133" t="s">
        <v>598</v>
      </c>
      <c r="G354" s="134" t="s">
        <v>163</v>
      </c>
      <c r="H354" s="135">
        <v>195</v>
      </c>
      <c r="I354" s="136"/>
      <c r="J354" s="137">
        <f>ROUND(I354*H354,2)</f>
        <v>0</v>
      </c>
      <c r="K354" s="133" t="s">
        <v>139</v>
      </c>
      <c r="L354" s="31"/>
      <c r="M354" s="138" t="s">
        <v>1</v>
      </c>
      <c r="N354" s="139" t="s">
        <v>46</v>
      </c>
      <c r="P354" s="140">
        <f>O354*H354</f>
        <v>0</v>
      </c>
      <c r="Q354" s="140">
        <v>0</v>
      </c>
      <c r="R354" s="140">
        <f>Q354*H354</f>
        <v>0</v>
      </c>
      <c r="S354" s="140">
        <v>0</v>
      </c>
      <c r="T354" s="141">
        <f>S354*H354</f>
        <v>0</v>
      </c>
      <c r="AR354" s="142" t="s">
        <v>140</v>
      </c>
      <c r="AT354" s="142" t="s">
        <v>135</v>
      </c>
      <c r="AU354" s="142" t="s">
        <v>91</v>
      </c>
      <c r="AY354" s="16" t="s">
        <v>133</v>
      </c>
      <c r="BE354" s="143">
        <f>IF(N354="základní",J354,0)</f>
        <v>0</v>
      </c>
      <c r="BF354" s="143">
        <f>IF(N354="snížená",J354,0)</f>
        <v>0</v>
      </c>
      <c r="BG354" s="143">
        <f>IF(N354="zákl. přenesená",J354,0)</f>
        <v>0</v>
      </c>
      <c r="BH354" s="143">
        <f>IF(N354="sníž. přenesená",J354,0)</f>
        <v>0</v>
      </c>
      <c r="BI354" s="143">
        <f>IF(N354="nulová",J354,0)</f>
        <v>0</v>
      </c>
      <c r="BJ354" s="16" t="s">
        <v>89</v>
      </c>
      <c r="BK354" s="143">
        <f>ROUND(I354*H354,2)</f>
        <v>0</v>
      </c>
      <c r="BL354" s="16" t="s">
        <v>140</v>
      </c>
      <c r="BM354" s="142" t="s">
        <v>599</v>
      </c>
    </row>
    <row r="355" spans="2:65" s="12" customFormat="1">
      <c r="B355" s="144"/>
      <c r="D355" s="145" t="s">
        <v>142</v>
      </c>
      <c r="E355" s="146" t="s">
        <v>1</v>
      </c>
      <c r="F355" s="147" t="s">
        <v>600</v>
      </c>
      <c r="H355" s="148">
        <v>195</v>
      </c>
      <c r="I355" s="149"/>
      <c r="L355" s="144"/>
      <c r="M355" s="150"/>
      <c r="T355" s="151"/>
      <c r="AT355" s="146" t="s">
        <v>142</v>
      </c>
      <c r="AU355" s="146" t="s">
        <v>91</v>
      </c>
      <c r="AV355" s="12" t="s">
        <v>91</v>
      </c>
      <c r="AW355" s="12" t="s">
        <v>35</v>
      </c>
      <c r="AX355" s="12" t="s">
        <v>89</v>
      </c>
      <c r="AY355" s="146" t="s">
        <v>133</v>
      </c>
    </row>
    <row r="356" spans="2:65" s="1" customFormat="1" ht="16.5" customHeight="1">
      <c r="B356" s="31"/>
      <c r="C356" s="131" t="s">
        <v>601</v>
      </c>
      <c r="D356" s="131" t="s">
        <v>135</v>
      </c>
      <c r="E356" s="132" t="s">
        <v>602</v>
      </c>
      <c r="F356" s="133" t="s">
        <v>603</v>
      </c>
      <c r="G356" s="134" t="s">
        <v>163</v>
      </c>
      <c r="H356" s="135">
        <v>100</v>
      </c>
      <c r="I356" s="136"/>
      <c r="J356" s="137">
        <f>ROUND(I356*H356,2)</f>
        <v>0</v>
      </c>
      <c r="K356" s="133" t="s">
        <v>139</v>
      </c>
      <c r="L356" s="31"/>
      <c r="M356" s="138" t="s">
        <v>1</v>
      </c>
      <c r="N356" s="139" t="s">
        <v>46</v>
      </c>
      <c r="P356" s="140">
        <f>O356*H356</f>
        <v>0</v>
      </c>
      <c r="Q356" s="140">
        <v>0</v>
      </c>
      <c r="R356" s="140">
        <f>Q356*H356</f>
        <v>0</v>
      </c>
      <c r="S356" s="140">
        <v>0</v>
      </c>
      <c r="T356" s="141">
        <f>S356*H356</f>
        <v>0</v>
      </c>
      <c r="AR356" s="142" t="s">
        <v>140</v>
      </c>
      <c r="AT356" s="142" t="s">
        <v>135</v>
      </c>
      <c r="AU356" s="142" t="s">
        <v>91</v>
      </c>
      <c r="AY356" s="16" t="s">
        <v>133</v>
      </c>
      <c r="BE356" s="143">
        <f>IF(N356="základní",J356,0)</f>
        <v>0</v>
      </c>
      <c r="BF356" s="143">
        <f>IF(N356="snížená",J356,0)</f>
        <v>0</v>
      </c>
      <c r="BG356" s="143">
        <f>IF(N356="zákl. přenesená",J356,0)</f>
        <v>0</v>
      </c>
      <c r="BH356" s="143">
        <f>IF(N356="sníž. přenesená",J356,0)</f>
        <v>0</v>
      </c>
      <c r="BI356" s="143">
        <f>IF(N356="nulová",J356,0)</f>
        <v>0</v>
      </c>
      <c r="BJ356" s="16" t="s">
        <v>89</v>
      </c>
      <c r="BK356" s="143">
        <f>ROUND(I356*H356,2)</f>
        <v>0</v>
      </c>
      <c r="BL356" s="16" t="s">
        <v>140</v>
      </c>
      <c r="BM356" s="142" t="s">
        <v>604</v>
      </c>
    </row>
    <row r="357" spans="2:65" s="12" customFormat="1">
      <c r="B357" s="144"/>
      <c r="D357" s="145" t="s">
        <v>142</v>
      </c>
      <c r="E357" s="146" t="s">
        <v>1</v>
      </c>
      <c r="F357" s="147" t="s">
        <v>605</v>
      </c>
      <c r="H357" s="148">
        <v>100</v>
      </c>
      <c r="I357" s="149"/>
      <c r="L357" s="144"/>
      <c r="M357" s="150"/>
      <c r="T357" s="151"/>
      <c r="AT357" s="146" t="s">
        <v>142</v>
      </c>
      <c r="AU357" s="146" t="s">
        <v>91</v>
      </c>
      <c r="AV357" s="12" t="s">
        <v>91</v>
      </c>
      <c r="AW357" s="12" t="s">
        <v>35</v>
      </c>
      <c r="AX357" s="12" t="s">
        <v>89</v>
      </c>
      <c r="AY357" s="146" t="s">
        <v>133</v>
      </c>
    </row>
    <row r="358" spans="2:65" s="1" customFormat="1" ht="16.5" customHeight="1">
      <c r="B358" s="31"/>
      <c r="C358" s="131" t="s">
        <v>606</v>
      </c>
      <c r="D358" s="131" t="s">
        <v>135</v>
      </c>
      <c r="E358" s="132" t="s">
        <v>607</v>
      </c>
      <c r="F358" s="133" t="s">
        <v>608</v>
      </c>
      <c r="G358" s="134" t="s">
        <v>380</v>
      </c>
      <c r="H358" s="135">
        <v>8</v>
      </c>
      <c r="I358" s="136"/>
      <c r="J358" s="137">
        <f>ROUND(I358*H358,2)</f>
        <v>0</v>
      </c>
      <c r="K358" s="133" t="s">
        <v>139</v>
      </c>
      <c r="L358" s="31"/>
      <c r="M358" s="138" t="s">
        <v>1</v>
      </c>
      <c r="N358" s="139" t="s">
        <v>46</v>
      </c>
      <c r="P358" s="140">
        <f>O358*H358</f>
        <v>0</v>
      </c>
      <c r="Q358" s="140">
        <v>0</v>
      </c>
      <c r="R358" s="140">
        <f>Q358*H358</f>
        <v>0</v>
      </c>
      <c r="S358" s="140">
        <v>8.2000000000000003E-2</v>
      </c>
      <c r="T358" s="141">
        <f>S358*H358</f>
        <v>0.65600000000000003</v>
      </c>
      <c r="AR358" s="142" t="s">
        <v>140</v>
      </c>
      <c r="AT358" s="142" t="s">
        <v>135</v>
      </c>
      <c r="AU358" s="142" t="s">
        <v>91</v>
      </c>
      <c r="AY358" s="16" t="s">
        <v>133</v>
      </c>
      <c r="BE358" s="143">
        <f>IF(N358="základní",J358,0)</f>
        <v>0</v>
      </c>
      <c r="BF358" s="143">
        <f>IF(N358="snížená",J358,0)</f>
        <v>0</v>
      </c>
      <c r="BG358" s="143">
        <f>IF(N358="zákl. přenesená",J358,0)</f>
        <v>0</v>
      </c>
      <c r="BH358" s="143">
        <f>IF(N358="sníž. přenesená",J358,0)</f>
        <v>0</v>
      </c>
      <c r="BI358" s="143">
        <f>IF(N358="nulová",J358,0)</f>
        <v>0</v>
      </c>
      <c r="BJ358" s="16" t="s">
        <v>89</v>
      </c>
      <c r="BK358" s="143">
        <f>ROUND(I358*H358,2)</f>
        <v>0</v>
      </c>
      <c r="BL358" s="16" t="s">
        <v>140</v>
      </c>
      <c r="BM358" s="142" t="s">
        <v>609</v>
      </c>
    </row>
    <row r="359" spans="2:65" s="12" customFormat="1">
      <c r="B359" s="144"/>
      <c r="D359" s="145" t="s">
        <v>142</v>
      </c>
      <c r="E359" s="146" t="s">
        <v>1</v>
      </c>
      <c r="F359" s="147" t="s">
        <v>610</v>
      </c>
      <c r="H359" s="148">
        <v>8</v>
      </c>
      <c r="I359" s="149"/>
      <c r="L359" s="144"/>
      <c r="M359" s="150"/>
      <c r="T359" s="151"/>
      <c r="AT359" s="146" t="s">
        <v>142</v>
      </c>
      <c r="AU359" s="146" t="s">
        <v>91</v>
      </c>
      <c r="AV359" s="12" t="s">
        <v>91</v>
      </c>
      <c r="AW359" s="12" t="s">
        <v>35</v>
      </c>
      <c r="AX359" s="12" t="s">
        <v>89</v>
      </c>
      <c r="AY359" s="146" t="s">
        <v>133</v>
      </c>
    </row>
    <row r="360" spans="2:65" s="11" customFormat="1" ht="22.95" customHeight="1">
      <c r="B360" s="119"/>
      <c r="D360" s="120" t="s">
        <v>80</v>
      </c>
      <c r="E360" s="129" t="s">
        <v>611</v>
      </c>
      <c r="F360" s="129" t="s">
        <v>612</v>
      </c>
      <c r="I360" s="122"/>
      <c r="J360" s="130">
        <f>BK360</f>
        <v>0</v>
      </c>
      <c r="L360" s="119"/>
      <c r="M360" s="124"/>
      <c r="P360" s="125">
        <f>SUM(P361:P386)</f>
        <v>0</v>
      </c>
      <c r="R360" s="125">
        <f>SUM(R361:R386)</f>
        <v>0</v>
      </c>
      <c r="T360" s="126">
        <f>SUM(T361:T386)</f>
        <v>0</v>
      </c>
      <c r="AR360" s="120" t="s">
        <v>89</v>
      </c>
      <c r="AT360" s="127" t="s">
        <v>80</v>
      </c>
      <c r="AU360" s="127" t="s">
        <v>89</v>
      </c>
      <c r="AY360" s="120" t="s">
        <v>133</v>
      </c>
      <c r="BK360" s="128">
        <f>SUM(BK361:BK386)</f>
        <v>0</v>
      </c>
    </row>
    <row r="361" spans="2:65" s="1" customFormat="1" ht="16.5" customHeight="1">
      <c r="B361" s="31"/>
      <c r="C361" s="131" t="s">
        <v>613</v>
      </c>
      <c r="D361" s="131" t="s">
        <v>135</v>
      </c>
      <c r="E361" s="132" t="s">
        <v>614</v>
      </c>
      <c r="F361" s="133" t="s">
        <v>615</v>
      </c>
      <c r="G361" s="134" t="s">
        <v>227</v>
      </c>
      <c r="H361" s="135">
        <v>5</v>
      </c>
      <c r="I361" s="136"/>
      <c r="J361" s="137">
        <f>ROUND(I361*H361,2)</f>
        <v>0</v>
      </c>
      <c r="K361" s="133" t="s">
        <v>139</v>
      </c>
      <c r="L361" s="31"/>
      <c r="M361" s="138" t="s">
        <v>1</v>
      </c>
      <c r="N361" s="139" t="s">
        <v>46</v>
      </c>
      <c r="P361" s="140">
        <f>O361*H361</f>
        <v>0</v>
      </c>
      <c r="Q361" s="140">
        <v>0</v>
      </c>
      <c r="R361" s="140">
        <f>Q361*H361</f>
        <v>0</v>
      </c>
      <c r="S361" s="140">
        <v>0</v>
      </c>
      <c r="T361" s="141">
        <f>S361*H361</f>
        <v>0</v>
      </c>
      <c r="AR361" s="142" t="s">
        <v>140</v>
      </c>
      <c r="AT361" s="142" t="s">
        <v>135</v>
      </c>
      <c r="AU361" s="142" t="s">
        <v>91</v>
      </c>
      <c r="AY361" s="16" t="s">
        <v>133</v>
      </c>
      <c r="BE361" s="143">
        <f>IF(N361="základní",J361,0)</f>
        <v>0</v>
      </c>
      <c r="BF361" s="143">
        <f>IF(N361="snížená",J361,0)</f>
        <v>0</v>
      </c>
      <c r="BG361" s="143">
        <f>IF(N361="zákl. přenesená",J361,0)</f>
        <v>0</v>
      </c>
      <c r="BH361" s="143">
        <f>IF(N361="sníž. přenesená",J361,0)</f>
        <v>0</v>
      </c>
      <c r="BI361" s="143">
        <f>IF(N361="nulová",J361,0)</f>
        <v>0</v>
      </c>
      <c r="BJ361" s="16" t="s">
        <v>89</v>
      </c>
      <c r="BK361" s="143">
        <f>ROUND(I361*H361,2)</f>
        <v>0</v>
      </c>
      <c r="BL361" s="16" t="s">
        <v>140</v>
      </c>
      <c r="BM361" s="142" t="s">
        <v>616</v>
      </c>
    </row>
    <row r="362" spans="2:65" s="12" customFormat="1">
      <c r="B362" s="144"/>
      <c r="D362" s="145" t="s">
        <v>142</v>
      </c>
      <c r="E362" s="146" t="s">
        <v>1</v>
      </c>
      <c r="F362" s="147" t="s">
        <v>617</v>
      </c>
      <c r="H362" s="148">
        <v>5</v>
      </c>
      <c r="I362" s="149"/>
      <c r="L362" s="144"/>
      <c r="M362" s="150"/>
      <c r="T362" s="151"/>
      <c r="AT362" s="146" t="s">
        <v>142</v>
      </c>
      <c r="AU362" s="146" t="s">
        <v>91</v>
      </c>
      <c r="AV362" s="12" t="s">
        <v>91</v>
      </c>
      <c r="AW362" s="12" t="s">
        <v>35</v>
      </c>
      <c r="AX362" s="12" t="s">
        <v>89</v>
      </c>
      <c r="AY362" s="146" t="s">
        <v>133</v>
      </c>
    </row>
    <row r="363" spans="2:65" s="1" customFormat="1" ht="16.5" customHeight="1">
      <c r="B363" s="31"/>
      <c r="C363" s="131" t="s">
        <v>618</v>
      </c>
      <c r="D363" s="131" t="s">
        <v>135</v>
      </c>
      <c r="E363" s="132" t="s">
        <v>619</v>
      </c>
      <c r="F363" s="133" t="s">
        <v>620</v>
      </c>
      <c r="G363" s="134" t="s">
        <v>227</v>
      </c>
      <c r="H363" s="135">
        <v>456</v>
      </c>
      <c r="I363" s="136"/>
      <c r="J363" s="137">
        <f>ROUND(I363*H363,2)</f>
        <v>0</v>
      </c>
      <c r="K363" s="133" t="s">
        <v>139</v>
      </c>
      <c r="L363" s="31"/>
      <c r="M363" s="138" t="s">
        <v>1</v>
      </c>
      <c r="N363" s="139" t="s">
        <v>46</v>
      </c>
      <c r="P363" s="140">
        <f>O363*H363</f>
        <v>0</v>
      </c>
      <c r="Q363" s="140">
        <v>0</v>
      </c>
      <c r="R363" s="140">
        <f>Q363*H363</f>
        <v>0</v>
      </c>
      <c r="S363" s="140">
        <v>0</v>
      </c>
      <c r="T363" s="141">
        <f>S363*H363</f>
        <v>0</v>
      </c>
      <c r="AR363" s="142" t="s">
        <v>140</v>
      </c>
      <c r="AT363" s="142" t="s">
        <v>135</v>
      </c>
      <c r="AU363" s="142" t="s">
        <v>91</v>
      </c>
      <c r="AY363" s="16" t="s">
        <v>133</v>
      </c>
      <c r="BE363" s="143">
        <f>IF(N363="základní",J363,0)</f>
        <v>0</v>
      </c>
      <c r="BF363" s="143">
        <f>IF(N363="snížená",J363,0)</f>
        <v>0</v>
      </c>
      <c r="BG363" s="143">
        <f>IF(N363="zákl. přenesená",J363,0)</f>
        <v>0</v>
      </c>
      <c r="BH363" s="143">
        <f>IF(N363="sníž. přenesená",J363,0)</f>
        <v>0</v>
      </c>
      <c r="BI363" s="143">
        <f>IF(N363="nulová",J363,0)</f>
        <v>0</v>
      </c>
      <c r="BJ363" s="16" t="s">
        <v>89</v>
      </c>
      <c r="BK363" s="143">
        <f>ROUND(I363*H363,2)</f>
        <v>0</v>
      </c>
      <c r="BL363" s="16" t="s">
        <v>140</v>
      </c>
      <c r="BM363" s="142" t="s">
        <v>621</v>
      </c>
    </row>
    <row r="364" spans="2:65" s="14" customFormat="1">
      <c r="B364" s="159"/>
      <c r="D364" s="145" t="s">
        <v>142</v>
      </c>
      <c r="E364" s="160" t="s">
        <v>1</v>
      </c>
      <c r="F364" s="161" t="s">
        <v>207</v>
      </c>
      <c r="H364" s="160" t="s">
        <v>1</v>
      </c>
      <c r="I364" s="162"/>
      <c r="L364" s="159"/>
      <c r="M364" s="163"/>
      <c r="T364" s="164"/>
      <c r="AT364" s="160" t="s">
        <v>142</v>
      </c>
      <c r="AU364" s="160" t="s">
        <v>91</v>
      </c>
      <c r="AV364" s="14" t="s">
        <v>89</v>
      </c>
      <c r="AW364" s="14" t="s">
        <v>35</v>
      </c>
      <c r="AX364" s="14" t="s">
        <v>81</v>
      </c>
      <c r="AY364" s="160" t="s">
        <v>133</v>
      </c>
    </row>
    <row r="365" spans="2:65" s="12" customFormat="1">
      <c r="B365" s="144"/>
      <c r="D365" s="145" t="s">
        <v>142</v>
      </c>
      <c r="E365" s="146" t="s">
        <v>1</v>
      </c>
      <c r="F365" s="147" t="s">
        <v>622</v>
      </c>
      <c r="H365" s="148">
        <v>76</v>
      </c>
      <c r="I365" s="149"/>
      <c r="L365" s="144"/>
      <c r="M365" s="150"/>
      <c r="T365" s="151"/>
      <c r="AT365" s="146" t="s">
        <v>142</v>
      </c>
      <c r="AU365" s="146" t="s">
        <v>91</v>
      </c>
      <c r="AV365" s="12" t="s">
        <v>91</v>
      </c>
      <c r="AW365" s="12" t="s">
        <v>35</v>
      </c>
      <c r="AX365" s="12" t="s">
        <v>81</v>
      </c>
      <c r="AY365" s="146" t="s">
        <v>133</v>
      </c>
    </row>
    <row r="366" spans="2:65" s="12" customFormat="1">
      <c r="B366" s="144"/>
      <c r="D366" s="145" t="s">
        <v>142</v>
      </c>
      <c r="E366" s="146" t="s">
        <v>1</v>
      </c>
      <c r="F366" s="147" t="s">
        <v>623</v>
      </c>
      <c r="H366" s="148">
        <v>150</v>
      </c>
      <c r="I366" s="149"/>
      <c r="L366" s="144"/>
      <c r="M366" s="150"/>
      <c r="T366" s="151"/>
      <c r="AT366" s="146" t="s">
        <v>142</v>
      </c>
      <c r="AU366" s="146" t="s">
        <v>91</v>
      </c>
      <c r="AV366" s="12" t="s">
        <v>91</v>
      </c>
      <c r="AW366" s="12" t="s">
        <v>35</v>
      </c>
      <c r="AX366" s="12" t="s">
        <v>81</v>
      </c>
      <c r="AY366" s="146" t="s">
        <v>133</v>
      </c>
    </row>
    <row r="367" spans="2:65" s="12" customFormat="1">
      <c r="B367" s="144"/>
      <c r="D367" s="145" t="s">
        <v>142</v>
      </c>
      <c r="E367" s="146" t="s">
        <v>1</v>
      </c>
      <c r="F367" s="147" t="s">
        <v>624</v>
      </c>
      <c r="H367" s="148">
        <v>173</v>
      </c>
      <c r="I367" s="149"/>
      <c r="L367" s="144"/>
      <c r="M367" s="150"/>
      <c r="T367" s="151"/>
      <c r="AT367" s="146" t="s">
        <v>142</v>
      </c>
      <c r="AU367" s="146" t="s">
        <v>91</v>
      </c>
      <c r="AV367" s="12" t="s">
        <v>91</v>
      </c>
      <c r="AW367" s="12" t="s">
        <v>35</v>
      </c>
      <c r="AX367" s="12" t="s">
        <v>81</v>
      </c>
      <c r="AY367" s="146" t="s">
        <v>133</v>
      </c>
    </row>
    <row r="368" spans="2:65" s="12" customFormat="1">
      <c r="B368" s="144"/>
      <c r="D368" s="145" t="s">
        <v>142</v>
      </c>
      <c r="E368" s="146" t="s">
        <v>1</v>
      </c>
      <c r="F368" s="147" t="s">
        <v>625</v>
      </c>
      <c r="H368" s="148">
        <v>52</v>
      </c>
      <c r="I368" s="149"/>
      <c r="L368" s="144"/>
      <c r="M368" s="150"/>
      <c r="T368" s="151"/>
      <c r="AT368" s="146" t="s">
        <v>142</v>
      </c>
      <c r="AU368" s="146" t="s">
        <v>91</v>
      </c>
      <c r="AV368" s="12" t="s">
        <v>91</v>
      </c>
      <c r="AW368" s="12" t="s">
        <v>35</v>
      </c>
      <c r="AX368" s="12" t="s">
        <v>81</v>
      </c>
      <c r="AY368" s="146" t="s">
        <v>133</v>
      </c>
    </row>
    <row r="369" spans="2:65" s="12" customFormat="1">
      <c r="B369" s="144"/>
      <c r="D369" s="145" t="s">
        <v>142</v>
      </c>
      <c r="E369" s="146" t="s">
        <v>1</v>
      </c>
      <c r="F369" s="147" t="s">
        <v>626</v>
      </c>
      <c r="H369" s="148">
        <v>5</v>
      </c>
      <c r="I369" s="149"/>
      <c r="L369" s="144"/>
      <c r="M369" s="150"/>
      <c r="T369" s="151"/>
      <c r="AT369" s="146" t="s">
        <v>142</v>
      </c>
      <c r="AU369" s="146" t="s">
        <v>91</v>
      </c>
      <c r="AV369" s="12" t="s">
        <v>91</v>
      </c>
      <c r="AW369" s="12" t="s">
        <v>35</v>
      </c>
      <c r="AX369" s="12" t="s">
        <v>81</v>
      </c>
      <c r="AY369" s="146" t="s">
        <v>133</v>
      </c>
    </row>
    <row r="370" spans="2:65" s="13" customFormat="1">
      <c r="B370" s="152"/>
      <c r="D370" s="145" t="s">
        <v>142</v>
      </c>
      <c r="E370" s="153" t="s">
        <v>1</v>
      </c>
      <c r="F370" s="154" t="s">
        <v>154</v>
      </c>
      <c r="H370" s="155">
        <v>456</v>
      </c>
      <c r="I370" s="156"/>
      <c r="L370" s="152"/>
      <c r="M370" s="157"/>
      <c r="T370" s="158"/>
      <c r="AT370" s="153" t="s">
        <v>142</v>
      </c>
      <c r="AU370" s="153" t="s">
        <v>91</v>
      </c>
      <c r="AV370" s="13" t="s">
        <v>140</v>
      </c>
      <c r="AW370" s="13" t="s">
        <v>35</v>
      </c>
      <c r="AX370" s="13" t="s">
        <v>89</v>
      </c>
      <c r="AY370" s="153" t="s">
        <v>133</v>
      </c>
    </row>
    <row r="371" spans="2:65" s="1" customFormat="1" ht="16.5" customHeight="1">
      <c r="B371" s="31"/>
      <c r="C371" s="131" t="s">
        <v>605</v>
      </c>
      <c r="D371" s="131" t="s">
        <v>135</v>
      </c>
      <c r="E371" s="132" t="s">
        <v>627</v>
      </c>
      <c r="F371" s="133" t="s">
        <v>628</v>
      </c>
      <c r="G371" s="134" t="s">
        <v>227</v>
      </c>
      <c r="H371" s="135">
        <v>13224</v>
      </c>
      <c r="I371" s="136"/>
      <c r="J371" s="137">
        <f>ROUND(I371*H371,2)</f>
        <v>0</v>
      </c>
      <c r="K371" s="133" t="s">
        <v>139</v>
      </c>
      <c r="L371" s="31"/>
      <c r="M371" s="138" t="s">
        <v>1</v>
      </c>
      <c r="N371" s="139" t="s">
        <v>46</v>
      </c>
      <c r="P371" s="140">
        <f>O371*H371</f>
        <v>0</v>
      </c>
      <c r="Q371" s="140">
        <v>0</v>
      </c>
      <c r="R371" s="140">
        <f>Q371*H371</f>
        <v>0</v>
      </c>
      <c r="S371" s="140">
        <v>0</v>
      </c>
      <c r="T371" s="141">
        <f>S371*H371</f>
        <v>0</v>
      </c>
      <c r="AR371" s="142" t="s">
        <v>140</v>
      </c>
      <c r="AT371" s="142" t="s">
        <v>135</v>
      </c>
      <c r="AU371" s="142" t="s">
        <v>91</v>
      </c>
      <c r="AY371" s="16" t="s">
        <v>133</v>
      </c>
      <c r="BE371" s="143">
        <f>IF(N371="základní",J371,0)</f>
        <v>0</v>
      </c>
      <c r="BF371" s="143">
        <f>IF(N371="snížená",J371,0)</f>
        <v>0</v>
      </c>
      <c r="BG371" s="143">
        <f>IF(N371="zákl. přenesená",J371,0)</f>
        <v>0</v>
      </c>
      <c r="BH371" s="143">
        <f>IF(N371="sníž. přenesená",J371,0)</f>
        <v>0</v>
      </c>
      <c r="BI371" s="143">
        <f>IF(N371="nulová",J371,0)</f>
        <v>0</v>
      </c>
      <c r="BJ371" s="16" t="s">
        <v>89</v>
      </c>
      <c r="BK371" s="143">
        <f>ROUND(I371*H371,2)</f>
        <v>0</v>
      </c>
      <c r="BL371" s="16" t="s">
        <v>140</v>
      </c>
      <c r="BM371" s="142" t="s">
        <v>629</v>
      </c>
    </row>
    <row r="372" spans="2:65" s="14" customFormat="1">
      <c r="B372" s="159"/>
      <c r="D372" s="145" t="s">
        <v>142</v>
      </c>
      <c r="E372" s="160" t="s">
        <v>1</v>
      </c>
      <c r="F372" s="161" t="s">
        <v>207</v>
      </c>
      <c r="H372" s="160" t="s">
        <v>1</v>
      </c>
      <c r="I372" s="162"/>
      <c r="L372" s="159"/>
      <c r="M372" s="163"/>
      <c r="T372" s="164"/>
      <c r="AT372" s="160" t="s">
        <v>142</v>
      </c>
      <c r="AU372" s="160" t="s">
        <v>91</v>
      </c>
      <c r="AV372" s="14" t="s">
        <v>89</v>
      </c>
      <c r="AW372" s="14" t="s">
        <v>35</v>
      </c>
      <c r="AX372" s="14" t="s">
        <v>81</v>
      </c>
      <c r="AY372" s="160" t="s">
        <v>133</v>
      </c>
    </row>
    <row r="373" spans="2:65" s="12" customFormat="1">
      <c r="B373" s="144"/>
      <c r="D373" s="145" t="s">
        <v>142</v>
      </c>
      <c r="E373" s="146" t="s">
        <v>1</v>
      </c>
      <c r="F373" s="147" t="s">
        <v>630</v>
      </c>
      <c r="H373" s="148">
        <v>2204</v>
      </c>
      <c r="I373" s="149"/>
      <c r="L373" s="144"/>
      <c r="M373" s="150"/>
      <c r="T373" s="151"/>
      <c r="AT373" s="146" t="s">
        <v>142</v>
      </c>
      <c r="AU373" s="146" t="s">
        <v>91</v>
      </c>
      <c r="AV373" s="12" t="s">
        <v>91</v>
      </c>
      <c r="AW373" s="12" t="s">
        <v>35</v>
      </c>
      <c r="AX373" s="12" t="s">
        <v>81</v>
      </c>
      <c r="AY373" s="146" t="s">
        <v>133</v>
      </c>
    </row>
    <row r="374" spans="2:65" s="12" customFormat="1">
      <c r="B374" s="144"/>
      <c r="D374" s="145" t="s">
        <v>142</v>
      </c>
      <c r="E374" s="146" t="s">
        <v>1</v>
      </c>
      <c r="F374" s="147" t="s">
        <v>631</v>
      </c>
      <c r="H374" s="148">
        <v>4350</v>
      </c>
      <c r="I374" s="149"/>
      <c r="L374" s="144"/>
      <c r="M374" s="150"/>
      <c r="T374" s="151"/>
      <c r="AT374" s="146" t="s">
        <v>142</v>
      </c>
      <c r="AU374" s="146" t="s">
        <v>91</v>
      </c>
      <c r="AV374" s="12" t="s">
        <v>91</v>
      </c>
      <c r="AW374" s="12" t="s">
        <v>35</v>
      </c>
      <c r="AX374" s="12" t="s">
        <v>81</v>
      </c>
      <c r="AY374" s="146" t="s">
        <v>133</v>
      </c>
    </row>
    <row r="375" spans="2:65" s="12" customFormat="1">
      <c r="B375" s="144"/>
      <c r="D375" s="145" t="s">
        <v>142</v>
      </c>
      <c r="E375" s="146" t="s">
        <v>1</v>
      </c>
      <c r="F375" s="147" t="s">
        <v>632</v>
      </c>
      <c r="H375" s="148">
        <v>5017</v>
      </c>
      <c r="I375" s="149"/>
      <c r="L375" s="144"/>
      <c r="M375" s="150"/>
      <c r="T375" s="151"/>
      <c r="AT375" s="146" t="s">
        <v>142</v>
      </c>
      <c r="AU375" s="146" t="s">
        <v>91</v>
      </c>
      <c r="AV375" s="12" t="s">
        <v>91</v>
      </c>
      <c r="AW375" s="12" t="s">
        <v>35</v>
      </c>
      <c r="AX375" s="12" t="s">
        <v>81</v>
      </c>
      <c r="AY375" s="146" t="s">
        <v>133</v>
      </c>
    </row>
    <row r="376" spans="2:65" s="12" customFormat="1">
      <c r="B376" s="144"/>
      <c r="D376" s="145" t="s">
        <v>142</v>
      </c>
      <c r="E376" s="146" t="s">
        <v>1</v>
      </c>
      <c r="F376" s="147" t="s">
        <v>633</v>
      </c>
      <c r="H376" s="148">
        <v>1508</v>
      </c>
      <c r="I376" s="149"/>
      <c r="L376" s="144"/>
      <c r="M376" s="150"/>
      <c r="T376" s="151"/>
      <c r="AT376" s="146" t="s">
        <v>142</v>
      </c>
      <c r="AU376" s="146" t="s">
        <v>91</v>
      </c>
      <c r="AV376" s="12" t="s">
        <v>91</v>
      </c>
      <c r="AW376" s="12" t="s">
        <v>35</v>
      </c>
      <c r="AX376" s="12" t="s">
        <v>81</v>
      </c>
      <c r="AY376" s="146" t="s">
        <v>133</v>
      </c>
    </row>
    <row r="377" spans="2:65" s="12" customFormat="1">
      <c r="B377" s="144"/>
      <c r="D377" s="145" t="s">
        <v>142</v>
      </c>
      <c r="E377" s="146" t="s">
        <v>1</v>
      </c>
      <c r="F377" s="147" t="s">
        <v>634</v>
      </c>
      <c r="H377" s="148">
        <v>145</v>
      </c>
      <c r="I377" s="149"/>
      <c r="L377" s="144"/>
      <c r="M377" s="150"/>
      <c r="T377" s="151"/>
      <c r="AT377" s="146" t="s">
        <v>142</v>
      </c>
      <c r="AU377" s="146" t="s">
        <v>91</v>
      </c>
      <c r="AV377" s="12" t="s">
        <v>91</v>
      </c>
      <c r="AW377" s="12" t="s">
        <v>35</v>
      </c>
      <c r="AX377" s="12" t="s">
        <v>81</v>
      </c>
      <c r="AY377" s="146" t="s">
        <v>133</v>
      </c>
    </row>
    <row r="378" spans="2:65" s="13" customFormat="1">
      <c r="B378" s="152"/>
      <c r="D378" s="145" t="s">
        <v>142</v>
      </c>
      <c r="E378" s="153" t="s">
        <v>1</v>
      </c>
      <c r="F378" s="154" t="s">
        <v>154</v>
      </c>
      <c r="H378" s="155">
        <v>13224</v>
      </c>
      <c r="I378" s="156"/>
      <c r="L378" s="152"/>
      <c r="M378" s="157"/>
      <c r="T378" s="158"/>
      <c r="AT378" s="153" t="s">
        <v>142</v>
      </c>
      <c r="AU378" s="153" t="s">
        <v>91</v>
      </c>
      <c r="AV378" s="13" t="s">
        <v>140</v>
      </c>
      <c r="AW378" s="13" t="s">
        <v>35</v>
      </c>
      <c r="AX378" s="13" t="s">
        <v>89</v>
      </c>
      <c r="AY378" s="153" t="s">
        <v>133</v>
      </c>
    </row>
    <row r="379" spans="2:65" s="1" customFormat="1" ht="21.75" customHeight="1">
      <c r="B379" s="31"/>
      <c r="C379" s="131" t="s">
        <v>635</v>
      </c>
      <c r="D379" s="131" t="s">
        <v>135</v>
      </c>
      <c r="E379" s="132" t="s">
        <v>636</v>
      </c>
      <c r="F379" s="133" t="s">
        <v>637</v>
      </c>
      <c r="G379" s="134" t="s">
        <v>227</v>
      </c>
      <c r="H379" s="135">
        <v>202</v>
      </c>
      <c r="I379" s="136"/>
      <c r="J379" s="137">
        <f>ROUND(I379*H379,2)</f>
        <v>0</v>
      </c>
      <c r="K379" s="133" t="s">
        <v>139</v>
      </c>
      <c r="L379" s="31"/>
      <c r="M379" s="138" t="s">
        <v>1</v>
      </c>
      <c r="N379" s="139" t="s">
        <v>46</v>
      </c>
      <c r="P379" s="140">
        <f>O379*H379</f>
        <v>0</v>
      </c>
      <c r="Q379" s="140">
        <v>0</v>
      </c>
      <c r="R379" s="140">
        <f>Q379*H379</f>
        <v>0</v>
      </c>
      <c r="S379" s="140">
        <v>0</v>
      </c>
      <c r="T379" s="141">
        <f>S379*H379</f>
        <v>0</v>
      </c>
      <c r="AR379" s="142" t="s">
        <v>140</v>
      </c>
      <c r="AT379" s="142" t="s">
        <v>135</v>
      </c>
      <c r="AU379" s="142" t="s">
        <v>91</v>
      </c>
      <c r="AY379" s="16" t="s">
        <v>133</v>
      </c>
      <c r="BE379" s="143">
        <f>IF(N379="základní",J379,0)</f>
        <v>0</v>
      </c>
      <c r="BF379" s="143">
        <f>IF(N379="snížená",J379,0)</f>
        <v>0</v>
      </c>
      <c r="BG379" s="143">
        <f>IF(N379="zákl. přenesená",J379,0)</f>
        <v>0</v>
      </c>
      <c r="BH379" s="143">
        <f>IF(N379="sníž. přenesená",J379,0)</f>
        <v>0</v>
      </c>
      <c r="BI379" s="143">
        <f>IF(N379="nulová",J379,0)</f>
        <v>0</v>
      </c>
      <c r="BJ379" s="16" t="s">
        <v>89</v>
      </c>
      <c r="BK379" s="143">
        <f>ROUND(I379*H379,2)</f>
        <v>0</v>
      </c>
      <c r="BL379" s="16" t="s">
        <v>140</v>
      </c>
      <c r="BM379" s="142" t="s">
        <v>638</v>
      </c>
    </row>
    <row r="380" spans="2:65" s="12" customFormat="1">
      <c r="B380" s="144"/>
      <c r="D380" s="145" t="s">
        <v>142</v>
      </c>
      <c r="E380" s="146" t="s">
        <v>1</v>
      </c>
      <c r="F380" s="147" t="s">
        <v>623</v>
      </c>
      <c r="H380" s="148">
        <v>150</v>
      </c>
      <c r="I380" s="149"/>
      <c r="L380" s="144"/>
      <c r="M380" s="150"/>
      <c r="T380" s="151"/>
      <c r="AT380" s="146" t="s">
        <v>142</v>
      </c>
      <c r="AU380" s="146" t="s">
        <v>91</v>
      </c>
      <c r="AV380" s="12" t="s">
        <v>91</v>
      </c>
      <c r="AW380" s="12" t="s">
        <v>35</v>
      </c>
      <c r="AX380" s="12" t="s">
        <v>81</v>
      </c>
      <c r="AY380" s="146" t="s">
        <v>133</v>
      </c>
    </row>
    <row r="381" spans="2:65" s="12" customFormat="1">
      <c r="B381" s="144"/>
      <c r="D381" s="145" t="s">
        <v>142</v>
      </c>
      <c r="E381" s="146" t="s">
        <v>1</v>
      </c>
      <c r="F381" s="147" t="s">
        <v>625</v>
      </c>
      <c r="H381" s="148">
        <v>52</v>
      </c>
      <c r="I381" s="149"/>
      <c r="L381" s="144"/>
      <c r="M381" s="150"/>
      <c r="T381" s="151"/>
      <c r="AT381" s="146" t="s">
        <v>142</v>
      </c>
      <c r="AU381" s="146" t="s">
        <v>91</v>
      </c>
      <c r="AV381" s="12" t="s">
        <v>91</v>
      </c>
      <c r="AW381" s="12" t="s">
        <v>35</v>
      </c>
      <c r="AX381" s="12" t="s">
        <v>81</v>
      </c>
      <c r="AY381" s="146" t="s">
        <v>133</v>
      </c>
    </row>
    <row r="382" spans="2:65" s="13" customFormat="1">
      <c r="B382" s="152"/>
      <c r="D382" s="145" t="s">
        <v>142</v>
      </c>
      <c r="E382" s="153" t="s">
        <v>1</v>
      </c>
      <c r="F382" s="154" t="s">
        <v>154</v>
      </c>
      <c r="H382" s="155">
        <v>202</v>
      </c>
      <c r="I382" s="156"/>
      <c r="L382" s="152"/>
      <c r="M382" s="157"/>
      <c r="T382" s="158"/>
      <c r="AT382" s="153" t="s">
        <v>142</v>
      </c>
      <c r="AU382" s="153" t="s">
        <v>91</v>
      </c>
      <c r="AV382" s="13" t="s">
        <v>140</v>
      </c>
      <c r="AW382" s="13" t="s">
        <v>35</v>
      </c>
      <c r="AX382" s="13" t="s">
        <v>89</v>
      </c>
      <c r="AY382" s="153" t="s">
        <v>133</v>
      </c>
    </row>
    <row r="383" spans="2:65" s="1" customFormat="1" ht="16.5" customHeight="1">
      <c r="B383" s="31"/>
      <c r="C383" s="131" t="s">
        <v>639</v>
      </c>
      <c r="D383" s="131" t="s">
        <v>135</v>
      </c>
      <c r="E383" s="132" t="s">
        <v>640</v>
      </c>
      <c r="F383" s="133" t="s">
        <v>641</v>
      </c>
      <c r="G383" s="134" t="s">
        <v>227</v>
      </c>
      <c r="H383" s="135">
        <v>76</v>
      </c>
      <c r="I383" s="136"/>
      <c r="J383" s="137">
        <f>ROUND(I383*H383,2)</f>
        <v>0</v>
      </c>
      <c r="K383" s="133" t="s">
        <v>139</v>
      </c>
      <c r="L383" s="31"/>
      <c r="M383" s="138" t="s">
        <v>1</v>
      </c>
      <c r="N383" s="139" t="s">
        <v>46</v>
      </c>
      <c r="P383" s="140">
        <f>O383*H383</f>
        <v>0</v>
      </c>
      <c r="Q383" s="140">
        <v>0</v>
      </c>
      <c r="R383" s="140">
        <f>Q383*H383</f>
        <v>0</v>
      </c>
      <c r="S383" s="140">
        <v>0</v>
      </c>
      <c r="T383" s="141">
        <f>S383*H383</f>
        <v>0</v>
      </c>
      <c r="AR383" s="142" t="s">
        <v>140</v>
      </c>
      <c r="AT383" s="142" t="s">
        <v>135</v>
      </c>
      <c r="AU383" s="142" t="s">
        <v>91</v>
      </c>
      <c r="AY383" s="16" t="s">
        <v>133</v>
      </c>
      <c r="BE383" s="143">
        <f>IF(N383="základní",J383,0)</f>
        <v>0</v>
      </c>
      <c r="BF383" s="143">
        <f>IF(N383="snížená",J383,0)</f>
        <v>0</v>
      </c>
      <c r="BG383" s="143">
        <f>IF(N383="zákl. přenesená",J383,0)</f>
        <v>0</v>
      </c>
      <c r="BH383" s="143">
        <f>IF(N383="sníž. přenesená",J383,0)</f>
        <v>0</v>
      </c>
      <c r="BI383" s="143">
        <f>IF(N383="nulová",J383,0)</f>
        <v>0</v>
      </c>
      <c r="BJ383" s="16" t="s">
        <v>89</v>
      </c>
      <c r="BK383" s="143">
        <f>ROUND(I383*H383,2)</f>
        <v>0</v>
      </c>
      <c r="BL383" s="16" t="s">
        <v>140</v>
      </c>
      <c r="BM383" s="142" t="s">
        <v>642</v>
      </c>
    </row>
    <row r="384" spans="2:65" s="12" customFormat="1">
      <c r="B384" s="144"/>
      <c r="D384" s="145" t="s">
        <v>142</v>
      </c>
      <c r="E384" s="146" t="s">
        <v>1</v>
      </c>
      <c r="F384" s="147" t="s">
        <v>622</v>
      </c>
      <c r="H384" s="148">
        <v>76</v>
      </c>
      <c r="I384" s="149"/>
      <c r="L384" s="144"/>
      <c r="M384" s="150"/>
      <c r="T384" s="151"/>
      <c r="AT384" s="146" t="s">
        <v>142</v>
      </c>
      <c r="AU384" s="146" t="s">
        <v>91</v>
      </c>
      <c r="AV384" s="12" t="s">
        <v>91</v>
      </c>
      <c r="AW384" s="12" t="s">
        <v>35</v>
      </c>
      <c r="AX384" s="12" t="s">
        <v>89</v>
      </c>
      <c r="AY384" s="146" t="s">
        <v>133</v>
      </c>
    </row>
    <row r="385" spans="2:65" s="1" customFormat="1" ht="22.8">
      <c r="B385" s="31"/>
      <c r="C385" s="131" t="s">
        <v>643</v>
      </c>
      <c r="D385" s="131" t="s">
        <v>135</v>
      </c>
      <c r="E385" s="132" t="s">
        <v>644</v>
      </c>
      <c r="F385" s="133" t="s">
        <v>645</v>
      </c>
      <c r="G385" s="134" t="s">
        <v>227</v>
      </c>
      <c r="H385" s="135">
        <v>173</v>
      </c>
      <c r="I385" s="136"/>
      <c r="J385" s="137">
        <f>ROUND(I385*H385,2)</f>
        <v>0</v>
      </c>
      <c r="K385" s="133" t="s">
        <v>139</v>
      </c>
      <c r="L385" s="31"/>
      <c r="M385" s="138" t="s">
        <v>1</v>
      </c>
      <c r="N385" s="139" t="s">
        <v>46</v>
      </c>
      <c r="P385" s="140">
        <f>O385*H385</f>
        <v>0</v>
      </c>
      <c r="Q385" s="140">
        <v>0</v>
      </c>
      <c r="R385" s="140">
        <f>Q385*H385</f>
        <v>0</v>
      </c>
      <c r="S385" s="140">
        <v>0</v>
      </c>
      <c r="T385" s="141">
        <f>S385*H385</f>
        <v>0</v>
      </c>
      <c r="AR385" s="142" t="s">
        <v>140</v>
      </c>
      <c r="AT385" s="142" t="s">
        <v>135</v>
      </c>
      <c r="AU385" s="142" t="s">
        <v>91</v>
      </c>
      <c r="AY385" s="16" t="s">
        <v>133</v>
      </c>
      <c r="BE385" s="143">
        <f>IF(N385="základní",J385,0)</f>
        <v>0</v>
      </c>
      <c r="BF385" s="143">
        <f>IF(N385="snížená",J385,0)</f>
        <v>0</v>
      </c>
      <c r="BG385" s="143">
        <f>IF(N385="zákl. přenesená",J385,0)</f>
        <v>0</v>
      </c>
      <c r="BH385" s="143">
        <f>IF(N385="sníž. přenesená",J385,0)</f>
        <v>0</v>
      </c>
      <c r="BI385" s="143">
        <f>IF(N385="nulová",J385,0)</f>
        <v>0</v>
      </c>
      <c r="BJ385" s="16" t="s">
        <v>89</v>
      </c>
      <c r="BK385" s="143">
        <f>ROUND(I385*H385,2)</f>
        <v>0</v>
      </c>
      <c r="BL385" s="16" t="s">
        <v>140</v>
      </c>
      <c r="BM385" s="142" t="s">
        <v>646</v>
      </c>
    </row>
    <row r="386" spans="2:65" s="12" customFormat="1">
      <c r="B386" s="144"/>
      <c r="D386" s="145" t="s">
        <v>142</v>
      </c>
      <c r="E386" s="146" t="s">
        <v>1</v>
      </c>
      <c r="F386" s="147" t="s">
        <v>624</v>
      </c>
      <c r="H386" s="148">
        <v>173</v>
      </c>
      <c r="I386" s="149"/>
      <c r="L386" s="144"/>
      <c r="M386" s="150"/>
      <c r="T386" s="151"/>
      <c r="AT386" s="146" t="s">
        <v>142</v>
      </c>
      <c r="AU386" s="146" t="s">
        <v>91</v>
      </c>
      <c r="AV386" s="12" t="s">
        <v>91</v>
      </c>
      <c r="AW386" s="12" t="s">
        <v>35</v>
      </c>
      <c r="AX386" s="12" t="s">
        <v>89</v>
      </c>
      <c r="AY386" s="146" t="s">
        <v>133</v>
      </c>
    </row>
    <row r="387" spans="2:65" s="11" customFormat="1" ht="22.95" customHeight="1">
      <c r="B387" s="119"/>
      <c r="D387" s="120" t="s">
        <v>80</v>
      </c>
      <c r="E387" s="129" t="s">
        <v>647</v>
      </c>
      <c r="F387" s="129" t="s">
        <v>648</v>
      </c>
      <c r="I387" s="122"/>
      <c r="J387" s="130">
        <f>BK387</f>
        <v>0</v>
      </c>
      <c r="L387" s="119"/>
      <c r="M387" s="124"/>
      <c r="P387" s="125">
        <f>SUM(P388:P389)</f>
        <v>0</v>
      </c>
      <c r="R387" s="125">
        <f>SUM(R388:R389)</f>
        <v>0</v>
      </c>
      <c r="T387" s="126">
        <f>SUM(T388:T389)</f>
        <v>0</v>
      </c>
      <c r="AR387" s="120" t="s">
        <v>89</v>
      </c>
      <c r="AT387" s="127" t="s">
        <v>80</v>
      </c>
      <c r="AU387" s="127" t="s">
        <v>89</v>
      </c>
      <c r="AY387" s="120" t="s">
        <v>133</v>
      </c>
      <c r="BK387" s="128">
        <f>SUM(BK388:BK389)</f>
        <v>0</v>
      </c>
    </row>
    <row r="388" spans="2:65" s="1" customFormat="1" ht="21.75" customHeight="1">
      <c r="B388" s="31"/>
      <c r="C388" s="131" t="s">
        <v>649</v>
      </c>
      <c r="D388" s="131" t="s">
        <v>135</v>
      </c>
      <c r="E388" s="132" t="s">
        <v>650</v>
      </c>
      <c r="F388" s="133" t="s">
        <v>651</v>
      </c>
      <c r="G388" s="134" t="s">
        <v>227</v>
      </c>
      <c r="H388" s="135">
        <v>900</v>
      </c>
      <c r="I388" s="136"/>
      <c r="J388" s="137">
        <f>ROUND(I388*H388,2)</f>
        <v>0</v>
      </c>
      <c r="K388" s="133" t="s">
        <v>139</v>
      </c>
      <c r="L388" s="31"/>
      <c r="M388" s="138" t="s">
        <v>1</v>
      </c>
      <c r="N388" s="139" t="s">
        <v>46</v>
      </c>
      <c r="P388" s="140">
        <f>O388*H388</f>
        <v>0</v>
      </c>
      <c r="Q388" s="140">
        <v>0</v>
      </c>
      <c r="R388" s="140">
        <f>Q388*H388</f>
        <v>0</v>
      </c>
      <c r="S388" s="140">
        <v>0</v>
      </c>
      <c r="T388" s="141">
        <f>S388*H388</f>
        <v>0</v>
      </c>
      <c r="AR388" s="142" t="s">
        <v>140</v>
      </c>
      <c r="AT388" s="142" t="s">
        <v>135</v>
      </c>
      <c r="AU388" s="142" t="s">
        <v>91</v>
      </c>
      <c r="AY388" s="16" t="s">
        <v>133</v>
      </c>
      <c r="BE388" s="143">
        <f>IF(N388="základní",J388,0)</f>
        <v>0</v>
      </c>
      <c r="BF388" s="143">
        <f>IF(N388="snížená",J388,0)</f>
        <v>0</v>
      </c>
      <c r="BG388" s="143">
        <f>IF(N388="zákl. přenesená",J388,0)</f>
        <v>0</v>
      </c>
      <c r="BH388" s="143">
        <f>IF(N388="sníž. přenesená",J388,0)</f>
        <v>0</v>
      </c>
      <c r="BI388" s="143">
        <f>IF(N388="nulová",J388,0)</f>
        <v>0</v>
      </c>
      <c r="BJ388" s="16" t="s">
        <v>89</v>
      </c>
      <c r="BK388" s="143">
        <f>ROUND(I388*H388,2)</f>
        <v>0</v>
      </c>
      <c r="BL388" s="16" t="s">
        <v>140</v>
      </c>
      <c r="BM388" s="142" t="s">
        <v>652</v>
      </c>
    </row>
    <row r="389" spans="2:65" s="12" customFormat="1">
      <c r="B389" s="144"/>
      <c r="D389" s="145" t="s">
        <v>142</v>
      </c>
      <c r="E389" s="146" t="s">
        <v>1</v>
      </c>
      <c r="F389" s="147" t="s">
        <v>653</v>
      </c>
      <c r="H389" s="148">
        <v>900</v>
      </c>
      <c r="I389" s="149"/>
      <c r="L389" s="144"/>
      <c r="M389" s="175"/>
      <c r="N389" s="176"/>
      <c r="O389" s="176"/>
      <c r="P389" s="176"/>
      <c r="Q389" s="176"/>
      <c r="R389" s="176"/>
      <c r="S389" s="176"/>
      <c r="T389" s="177"/>
      <c r="AT389" s="146" t="s">
        <v>142</v>
      </c>
      <c r="AU389" s="146" t="s">
        <v>91</v>
      </c>
      <c r="AV389" s="12" t="s">
        <v>91</v>
      </c>
      <c r="AW389" s="12" t="s">
        <v>35</v>
      </c>
      <c r="AX389" s="12" t="s">
        <v>89</v>
      </c>
      <c r="AY389" s="146" t="s">
        <v>133</v>
      </c>
    </row>
    <row r="390" spans="2:65" s="1" customFormat="1" ht="6.9" customHeight="1">
      <c r="B390" s="42"/>
      <c r="C390" s="43"/>
      <c r="D390" s="43"/>
      <c r="E390" s="43"/>
      <c r="F390" s="43"/>
      <c r="G390" s="43"/>
      <c r="H390" s="43"/>
      <c r="I390" s="43"/>
      <c r="J390" s="43"/>
      <c r="K390" s="43"/>
      <c r="L390" s="31"/>
    </row>
  </sheetData>
  <sheetProtection algorithmName="SHA-512" hashValue="ixuU4uunTXW8y8o+faToXsqZlRVJcrjvZQR9cJtjvJGpRApbu7vf8mvASkDdGtMJMVG1ZJjaq4tDQE4YJc1x0w==" saltValue="tRi5apmK7bxI54IsPeAE7EVoeE2Ha77XCYu/fxNGH5+1sQJ4gWeH1cjafdfgkTiRnJFGc2YxvWGpggLvbFulkg==" spinCount="100000" sheet="1" objects="1" scenarios="1" formatColumns="0" formatRows="0" autoFilter="0"/>
  <autoFilter ref="C123:K389" xr:uid="{00000000-0009-0000-0000-000001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0078740157483" right="0.39370078740157483" top="0.59055118110236227" bottom="0.98425196850393704" header="0.39370078740157483" footer="0.39370078740157483"/>
  <pageSetup paperSize="9" scale="84" fitToHeight="100" orientation="landscape" r:id="rId1"/>
  <headerFooter>
    <oddFooter>&amp;L&amp;F
&amp;A&amp;C29.03.2021
Stránkování ZADÁNÍ  &amp;P/&amp;N</oddFooter>
  </headerFooter>
  <rowBreaks count="7" manualBreakCount="7">
    <brk id="148" min="2" max="10" man="1"/>
    <brk id="186" min="2" max="10" man="1"/>
    <brk id="215" min="2" max="10" man="1"/>
    <brk id="249" min="2" max="10" man="1"/>
    <brk id="287" min="2" max="10" man="1"/>
    <brk id="322" min="2" max="10" man="1"/>
    <brk id="359" min="2" max="10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BM249"/>
  <sheetViews>
    <sheetView showGridLines="0" zoomScaleNormal="100" workbookViewId="0">
      <selection activeCell="A2" sqref="A2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AT2" s="16" t="s">
        <v>94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91</v>
      </c>
    </row>
    <row r="4" spans="2:46" ht="24.9" customHeight="1">
      <c r="B4" s="19"/>
      <c r="D4" s="20" t="s">
        <v>101</v>
      </c>
      <c r="L4" s="19"/>
      <c r="M4" s="85" t="s">
        <v>10</v>
      </c>
      <c r="AT4" s="16" t="s">
        <v>4</v>
      </c>
    </row>
    <row r="5" spans="2:46" ht="6.9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17" t="str">
        <f>'Rekapitulace zakázky'!K6</f>
        <v>HOROVICE-VISNOVA</v>
      </c>
      <c r="F7" s="218"/>
      <c r="G7" s="218"/>
      <c r="H7" s="218"/>
      <c r="L7" s="19"/>
    </row>
    <row r="8" spans="2:46" s="1" customFormat="1" ht="12" customHeight="1">
      <c r="B8" s="31"/>
      <c r="D8" s="26" t="s">
        <v>102</v>
      </c>
      <c r="L8" s="31"/>
    </row>
    <row r="9" spans="2:46" s="1" customFormat="1" ht="16.5" customHeight="1">
      <c r="B9" s="31"/>
      <c r="E9" s="207" t="s">
        <v>654</v>
      </c>
      <c r="F9" s="216"/>
      <c r="G9" s="216"/>
      <c r="H9" s="216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0" t="str">
        <f>'Rekapitulace zakázky'!AN8</f>
        <v>29. 3. 2021</v>
      </c>
      <c r="L12" s="31"/>
    </row>
    <row r="13" spans="2:46" s="1" customFormat="1" ht="10.95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26</v>
      </c>
      <c r="L14" s="31"/>
    </row>
    <row r="15" spans="2:46" s="1" customFormat="1" ht="18" customHeight="1">
      <c r="B15" s="31"/>
      <c r="E15" s="24" t="s">
        <v>27</v>
      </c>
      <c r="I15" s="26" t="s">
        <v>28</v>
      </c>
      <c r="J15" s="24" t="s">
        <v>29</v>
      </c>
      <c r="L15" s="31"/>
    </row>
    <row r="16" spans="2:46" s="1" customFormat="1" ht="6.9" customHeight="1">
      <c r="B16" s="31"/>
      <c r="L16" s="31"/>
    </row>
    <row r="17" spans="2:12" s="1" customFormat="1" ht="12" customHeight="1">
      <c r="B17" s="31"/>
      <c r="D17" s="26" t="s">
        <v>30</v>
      </c>
      <c r="I17" s="26" t="s">
        <v>25</v>
      </c>
      <c r="J17" s="27" t="str">
        <f>'Rekapitulace zakázky'!AN13</f>
        <v>Vyplň údaj</v>
      </c>
      <c r="L17" s="31"/>
    </row>
    <row r="18" spans="2:12" s="1" customFormat="1" ht="18" customHeight="1">
      <c r="B18" s="31"/>
      <c r="E18" s="219" t="str">
        <f>'Rekapitulace zakázky'!E14</f>
        <v>Vyplň údaj</v>
      </c>
      <c r="F18" s="189"/>
      <c r="G18" s="189"/>
      <c r="H18" s="189"/>
      <c r="I18" s="26" t="s">
        <v>28</v>
      </c>
      <c r="J18" s="27" t="str">
        <f>'Rekapitulace zakázky'!AN14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2" customHeight="1">
      <c r="B20" s="31"/>
      <c r="D20" s="26" t="s">
        <v>32</v>
      </c>
      <c r="I20" s="26" t="s">
        <v>25</v>
      </c>
      <c r="J20" s="24" t="s">
        <v>33</v>
      </c>
      <c r="L20" s="31"/>
    </row>
    <row r="21" spans="2:12" s="1" customFormat="1" ht="18" customHeight="1">
      <c r="B21" s="31"/>
      <c r="E21" s="24" t="s">
        <v>34</v>
      </c>
      <c r="I21" s="26" t="s">
        <v>28</v>
      </c>
      <c r="J21" s="24" t="s">
        <v>1</v>
      </c>
      <c r="L21" s="31"/>
    </row>
    <row r="22" spans="2:12" s="1" customFormat="1" ht="6.9" customHeight="1">
      <c r="B22" s="31"/>
      <c r="L22" s="31"/>
    </row>
    <row r="23" spans="2:12" s="1" customFormat="1" ht="12" customHeight="1">
      <c r="B23" s="31"/>
      <c r="D23" s="26" t="s">
        <v>36</v>
      </c>
      <c r="I23" s="26" t="s">
        <v>25</v>
      </c>
      <c r="J23" s="24" t="s">
        <v>37</v>
      </c>
      <c r="L23" s="31"/>
    </row>
    <row r="24" spans="2:12" s="1" customFormat="1" ht="18" customHeight="1">
      <c r="B24" s="31"/>
      <c r="E24" s="24" t="s">
        <v>38</v>
      </c>
      <c r="I24" s="26" t="s">
        <v>28</v>
      </c>
      <c r="J24" s="24" t="s">
        <v>1</v>
      </c>
      <c r="L24" s="31"/>
    </row>
    <row r="25" spans="2:12" s="1" customFormat="1" ht="6.9" customHeight="1">
      <c r="B25" s="31"/>
      <c r="L25" s="31"/>
    </row>
    <row r="26" spans="2:12" s="1" customFormat="1" ht="12" customHeight="1">
      <c r="B26" s="31"/>
      <c r="D26" s="26" t="s">
        <v>39</v>
      </c>
      <c r="L26" s="31"/>
    </row>
    <row r="27" spans="2:12" s="7" customFormat="1" ht="48.75" customHeight="1">
      <c r="B27" s="86"/>
      <c r="E27" s="193" t="s">
        <v>104</v>
      </c>
      <c r="F27" s="193"/>
      <c r="G27" s="193"/>
      <c r="H27" s="193"/>
      <c r="L27" s="86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51"/>
      <c r="E29" s="51"/>
      <c r="F29" s="51"/>
      <c r="G29" s="51"/>
      <c r="H29" s="51"/>
      <c r="I29" s="51"/>
      <c r="J29" s="51"/>
      <c r="K29" s="51"/>
      <c r="L29" s="31"/>
    </row>
    <row r="30" spans="2:12" s="1" customFormat="1" ht="25.35" customHeight="1">
      <c r="B30" s="31"/>
      <c r="D30" s="87" t="s">
        <v>41</v>
      </c>
      <c r="J30" s="63">
        <f>ROUND(J122, 2)</f>
        <v>0</v>
      </c>
      <c r="L30" s="31"/>
    </row>
    <row r="31" spans="2:12" s="1" customFormat="1" ht="6.9" customHeight="1">
      <c r="B31" s="31"/>
      <c r="D31" s="51"/>
      <c r="E31" s="51"/>
      <c r="F31" s="51"/>
      <c r="G31" s="51"/>
      <c r="H31" s="51"/>
      <c r="I31" s="51"/>
      <c r="J31" s="51"/>
      <c r="K31" s="51"/>
      <c r="L31" s="31"/>
    </row>
    <row r="32" spans="2:12" s="1" customFormat="1" ht="14.4" customHeight="1">
      <c r="B32" s="31"/>
      <c r="F32" s="88" t="s">
        <v>43</v>
      </c>
      <c r="I32" s="88" t="s">
        <v>42</v>
      </c>
      <c r="J32" s="88" t="s">
        <v>44</v>
      </c>
      <c r="L32" s="31"/>
    </row>
    <row r="33" spans="2:12" s="1" customFormat="1" ht="14.4" customHeight="1">
      <c r="B33" s="31"/>
      <c r="D33" s="89" t="s">
        <v>45</v>
      </c>
      <c r="E33" s="26" t="s">
        <v>46</v>
      </c>
      <c r="F33" s="90">
        <f>ROUND((SUM(BE122:BE248)),  2)</f>
        <v>0</v>
      </c>
      <c r="I33" s="91">
        <v>0.21</v>
      </c>
      <c r="J33" s="90">
        <f>ROUND(((SUM(BE122:BE248))*I33),  2)</f>
        <v>0</v>
      </c>
      <c r="L33" s="31"/>
    </row>
    <row r="34" spans="2:12" s="1" customFormat="1" ht="14.4" customHeight="1">
      <c r="B34" s="31"/>
      <c r="E34" s="26" t="s">
        <v>47</v>
      </c>
      <c r="F34" s="90">
        <f>ROUND((SUM(BF122:BF248)),  2)</f>
        <v>0</v>
      </c>
      <c r="I34" s="91">
        <v>0.15</v>
      </c>
      <c r="J34" s="90">
        <f>ROUND(((SUM(BF122:BF248))*I34),  2)</f>
        <v>0</v>
      </c>
      <c r="L34" s="31"/>
    </row>
    <row r="35" spans="2:12" s="1" customFormat="1" ht="14.4" hidden="1" customHeight="1">
      <c r="B35" s="31"/>
      <c r="E35" s="26" t="s">
        <v>48</v>
      </c>
      <c r="F35" s="90">
        <f>ROUND((SUM(BG122:BG248)),  2)</f>
        <v>0</v>
      </c>
      <c r="I35" s="91">
        <v>0.21</v>
      </c>
      <c r="J35" s="90">
        <f>0</f>
        <v>0</v>
      </c>
      <c r="L35" s="31"/>
    </row>
    <row r="36" spans="2:12" s="1" customFormat="1" ht="14.4" hidden="1" customHeight="1">
      <c r="B36" s="31"/>
      <c r="E36" s="26" t="s">
        <v>49</v>
      </c>
      <c r="F36" s="90">
        <f>ROUND((SUM(BH122:BH248)),  2)</f>
        <v>0</v>
      </c>
      <c r="I36" s="91">
        <v>0.15</v>
      </c>
      <c r="J36" s="90">
        <f>0</f>
        <v>0</v>
      </c>
      <c r="L36" s="31"/>
    </row>
    <row r="37" spans="2:12" s="1" customFormat="1" ht="14.4" hidden="1" customHeight="1">
      <c r="B37" s="31"/>
      <c r="E37" s="26" t="s">
        <v>50</v>
      </c>
      <c r="F37" s="90">
        <f>ROUND((SUM(BI122:BI248)),  2)</f>
        <v>0</v>
      </c>
      <c r="I37" s="91">
        <v>0</v>
      </c>
      <c r="J37" s="90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35" customHeight="1">
      <c r="B39" s="31"/>
      <c r="C39" s="92"/>
      <c r="D39" s="93" t="s">
        <v>51</v>
      </c>
      <c r="E39" s="54"/>
      <c r="F39" s="54"/>
      <c r="G39" s="94" t="s">
        <v>52</v>
      </c>
      <c r="H39" s="95" t="s">
        <v>53</v>
      </c>
      <c r="I39" s="54"/>
      <c r="J39" s="96">
        <f>SUM(J30:J37)</f>
        <v>0</v>
      </c>
      <c r="K39" s="97"/>
      <c r="L39" s="31"/>
    </row>
    <row r="40" spans="2:12" s="1" customFormat="1" ht="14.4" hidden="1" customHeight="1">
      <c r="B40" s="31"/>
      <c r="L40" s="31"/>
    </row>
    <row r="41" spans="2:12" ht="14.4" hidden="1" customHeight="1">
      <c r="B41" s="19"/>
      <c r="L41" s="19"/>
    </row>
    <row r="42" spans="2:12" ht="14.4" hidden="1" customHeight="1">
      <c r="B42" s="19"/>
      <c r="L42" s="19"/>
    </row>
    <row r="43" spans="2:12" ht="14.4" hidden="1" customHeight="1">
      <c r="B43" s="19"/>
      <c r="L43" s="19"/>
    </row>
    <row r="44" spans="2:12" ht="14.4" hidden="1" customHeight="1">
      <c r="B44" s="19"/>
      <c r="L44" s="19"/>
    </row>
    <row r="45" spans="2:12" ht="14.4" hidden="1" customHeight="1">
      <c r="B45" s="19"/>
      <c r="L45" s="19"/>
    </row>
    <row r="46" spans="2:12" ht="14.4" hidden="1" customHeight="1">
      <c r="B46" s="19"/>
      <c r="L46" s="19"/>
    </row>
    <row r="47" spans="2:12" ht="14.4" hidden="1" customHeight="1">
      <c r="B47" s="19"/>
      <c r="L47" s="19"/>
    </row>
    <row r="48" spans="2:12" ht="14.4" hidden="1" customHeight="1">
      <c r="B48" s="19"/>
      <c r="L48" s="19"/>
    </row>
    <row r="49" spans="2:12" ht="14.4" hidden="1" customHeight="1">
      <c r="B49" s="19"/>
      <c r="L49" s="19"/>
    </row>
    <row r="50" spans="2:12" s="1" customFormat="1" ht="14.4" hidden="1" customHeight="1">
      <c r="B50" s="31"/>
      <c r="D50" s="39" t="s">
        <v>54</v>
      </c>
      <c r="E50" s="40"/>
      <c r="F50" s="40"/>
      <c r="G50" s="39" t="s">
        <v>55</v>
      </c>
      <c r="H50" s="40"/>
      <c r="I50" s="40"/>
      <c r="J50" s="40"/>
      <c r="K50" s="40"/>
      <c r="L50" s="31"/>
    </row>
    <row r="51" spans="2:12" hidden="1">
      <c r="B51" s="19"/>
      <c r="L51" s="19"/>
    </row>
    <row r="52" spans="2:12" hidden="1">
      <c r="B52" s="19"/>
      <c r="L52" s="19"/>
    </row>
    <row r="53" spans="2:12" hidden="1">
      <c r="B53" s="19"/>
      <c r="L53" s="19"/>
    </row>
    <row r="54" spans="2:12" hidden="1">
      <c r="B54" s="19"/>
      <c r="L54" s="19"/>
    </row>
    <row r="55" spans="2:12" hidden="1">
      <c r="B55" s="19"/>
      <c r="L55" s="19"/>
    </row>
    <row r="56" spans="2:12" hidden="1">
      <c r="B56" s="19"/>
      <c r="L56" s="19"/>
    </row>
    <row r="57" spans="2:12" hidden="1">
      <c r="B57" s="19"/>
      <c r="L57" s="19"/>
    </row>
    <row r="58" spans="2:12" hidden="1">
      <c r="B58" s="19"/>
      <c r="L58" s="19"/>
    </row>
    <row r="59" spans="2:12" hidden="1">
      <c r="B59" s="19"/>
      <c r="L59" s="19"/>
    </row>
    <row r="60" spans="2:12" hidden="1">
      <c r="B60" s="19"/>
      <c r="L60" s="19"/>
    </row>
    <row r="61" spans="2:12" s="1" customFormat="1" ht="13.2" hidden="1">
      <c r="B61" s="31"/>
      <c r="D61" s="41" t="s">
        <v>56</v>
      </c>
      <c r="E61" s="33"/>
      <c r="F61" s="98" t="s">
        <v>57</v>
      </c>
      <c r="G61" s="41" t="s">
        <v>56</v>
      </c>
      <c r="H61" s="33"/>
      <c r="I61" s="33"/>
      <c r="J61" s="99" t="s">
        <v>57</v>
      </c>
      <c r="K61" s="33"/>
      <c r="L61" s="31"/>
    </row>
    <row r="62" spans="2:12" hidden="1">
      <c r="B62" s="19"/>
      <c r="L62" s="19"/>
    </row>
    <row r="63" spans="2:12" hidden="1">
      <c r="B63" s="19"/>
      <c r="L63" s="19"/>
    </row>
    <row r="64" spans="2:12" hidden="1">
      <c r="B64" s="19"/>
      <c r="L64" s="19"/>
    </row>
    <row r="65" spans="2:12" s="1" customFormat="1" ht="13.2" hidden="1">
      <c r="B65" s="31"/>
      <c r="D65" s="39" t="s">
        <v>58</v>
      </c>
      <c r="E65" s="40"/>
      <c r="F65" s="40"/>
      <c r="G65" s="39" t="s">
        <v>59</v>
      </c>
      <c r="H65" s="40"/>
      <c r="I65" s="40"/>
      <c r="J65" s="40"/>
      <c r="K65" s="40"/>
      <c r="L65" s="31"/>
    </row>
    <row r="66" spans="2:12" hidden="1">
      <c r="B66" s="19"/>
      <c r="L66" s="19"/>
    </row>
    <row r="67" spans="2:12" hidden="1">
      <c r="B67" s="19"/>
      <c r="L67" s="19"/>
    </row>
    <row r="68" spans="2:12" hidden="1">
      <c r="B68" s="19"/>
      <c r="L68" s="19"/>
    </row>
    <row r="69" spans="2:12" hidden="1">
      <c r="B69" s="19"/>
      <c r="L69" s="19"/>
    </row>
    <row r="70" spans="2:12" hidden="1">
      <c r="B70" s="19"/>
      <c r="L70" s="19"/>
    </row>
    <row r="71" spans="2:12" hidden="1">
      <c r="B71" s="19"/>
      <c r="L71" s="19"/>
    </row>
    <row r="72" spans="2:12" hidden="1">
      <c r="B72" s="19"/>
      <c r="L72" s="19"/>
    </row>
    <row r="73" spans="2:12" hidden="1">
      <c r="B73" s="19"/>
      <c r="L73" s="19"/>
    </row>
    <row r="74" spans="2:12" hidden="1">
      <c r="B74" s="19"/>
      <c r="L74" s="19"/>
    </row>
    <row r="75" spans="2:12" hidden="1">
      <c r="B75" s="19"/>
      <c r="L75" s="19"/>
    </row>
    <row r="76" spans="2:12" s="1" customFormat="1" ht="13.2" hidden="1">
      <c r="B76" s="31"/>
      <c r="D76" s="41" t="s">
        <v>56</v>
      </c>
      <c r="E76" s="33"/>
      <c r="F76" s="98" t="s">
        <v>57</v>
      </c>
      <c r="G76" s="41" t="s">
        <v>56</v>
      </c>
      <c r="H76" s="33"/>
      <c r="I76" s="33"/>
      <c r="J76" s="99" t="s">
        <v>57</v>
      </c>
      <c r="K76" s="33"/>
      <c r="L76" s="31"/>
    </row>
    <row r="77" spans="2:12" s="1" customFormat="1" ht="14.4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1"/>
    </row>
    <row r="81" spans="2:47" s="1" customFormat="1" ht="6.9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1"/>
    </row>
    <row r="82" spans="2:47" s="1" customFormat="1" ht="24.9" customHeight="1">
      <c r="B82" s="31"/>
      <c r="C82" s="20" t="s">
        <v>105</v>
      </c>
      <c r="L82" s="31"/>
    </row>
    <row r="83" spans="2:47" s="1" customFormat="1" ht="6.9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17" t="str">
        <f>E7</f>
        <v>HOROVICE-VISNOVA</v>
      </c>
      <c r="F85" s="218"/>
      <c r="G85" s="218"/>
      <c r="H85" s="218"/>
      <c r="L85" s="31"/>
    </row>
    <row r="86" spans="2:47" s="1" customFormat="1" ht="12" customHeight="1">
      <c r="B86" s="31"/>
      <c r="C86" s="26" t="s">
        <v>102</v>
      </c>
      <c r="L86" s="31"/>
    </row>
    <row r="87" spans="2:47" s="1" customFormat="1" ht="16.5" customHeight="1">
      <c r="B87" s="31"/>
      <c r="E87" s="207" t="str">
        <f>E9</f>
        <v>SO-40 - VEŘEJNÉ-OSVĚTLENÍ</v>
      </c>
      <c r="F87" s="216"/>
      <c r="G87" s="216"/>
      <c r="H87" s="216"/>
      <c r="L87" s="31"/>
    </row>
    <row r="88" spans="2:47" s="1" customFormat="1" ht="6.9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Hořovice</v>
      </c>
      <c r="I89" s="26" t="s">
        <v>22</v>
      </c>
      <c r="J89" s="50" t="str">
        <f>IF(J12="","",J12)</f>
        <v>29. 3. 2021</v>
      </c>
      <c r="L89" s="31"/>
    </row>
    <row r="90" spans="2:47" s="1" customFormat="1" ht="6.9" customHeight="1">
      <c r="B90" s="31"/>
      <c r="L90" s="31"/>
    </row>
    <row r="91" spans="2:47" s="1" customFormat="1" ht="15.15" customHeight="1">
      <c r="B91" s="31"/>
      <c r="C91" s="26" t="s">
        <v>24</v>
      </c>
      <c r="F91" s="24" t="str">
        <f>E15</f>
        <v>Město Hořovice</v>
      </c>
      <c r="I91" s="26" t="s">
        <v>32</v>
      </c>
      <c r="J91" s="29" t="str">
        <f>E21</f>
        <v>Ing. Jan Hradil, Ph.D.</v>
      </c>
      <c r="L91" s="31"/>
    </row>
    <row r="92" spans="2:47" s="1" customFormat="1" ht="15.15" customHeight="1">
      <c r="B92" s="31"/>
      <c r="C92" s="26" t="s">
        <v>30</v>
      </c>
      <c r="F92" s="24" t="str">
        <f>IF(E18="","",E18)</f>
        <v>Vyplň údaj</v>
      </c>
      <c r="I92" s="26" t="s">
        <v>36</v>
      </c>
      <c r="J92" s="29" t="str">
        <f>E24</f>
        <v>Jaroslav Klíma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106</v>
      </c>
      <c r="D94" s="92"/>
      <c r="E94" s="92"/>
      <c r="F94" s="92"/>
      <c r="G94" s="92"/>
      <c r="H94" s="92"/>
      <c r="I94" s="92"/>
      <c r="J94" s="101" t="s">
        <v>107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5" customHeight="1">
      <c r="B96" s="31"/>
      <c r="C96" s="102" t="s">
        <v>108</v>
      </c>
      <c r="J96" s="63">
        <f>J122</f>
        <v>0</v>
      </c>
      <c r="L96" s="31"/>
      <c r="AU96" s="16" t="s">
        <v>109</v>
      </c>
    </row>
    <row r="97" spans="2:12" s="8" customFormat="1" ht="24.9" customHeight="1">
      <c r="B97" s="103"/>
      <c r="D97" s="104" t="s">
        <v>655</v>
      </c>
      <c r="E97" s="105"/>
      <c r="F97" s="105"/>
      <c r="G97" s="105"/>
      <c r="H97" s="105"/>
      <c r="I97" s="105"/>
      <c r="J97" s="106">
        <f>J123</f>
        <v>0</v>
      </c>
      <c r="L97" s="103"/>
    </row>
    <row r="98" spans="2:12" s="9" customFormat="1" ht="19.95" customHeight="1">
      <c r="B98" s="107"/>
      <c r="D98" s="108" t="s">
        <v>656</v>
      </c>
      <c r="E98" s="109"/>
      <c r="F98" s="109"/>
      <c r="G98" s="109"/>
      <c r="H98" s="109"/>
      <c r="I98" s="109"/>
      <c r="J98" s="110">
        <f>J124</f>
        <v>0</v>
      </c>
      <c r="L98" s="107"/>
    </row>
    <row r="99" spans="2:12" s="9" customFormat="1" ht="19.95" customHeight="1">
      <c r="B99" s="107"/>
      <c r="D99" s="108" t="s">
        <v>657</v>
      </c>
      <c r="E99" s="109"/>
      <c r="F99" s="109"/>
      <c r="G99" s="109"/>
      <c r="H99" s="109"/>
      <c r="I99" s="109"/>
      <c r="J99" s="110">
        <f>J193</f>
        <v>0</v>
      </c>
      <c r="L99" s="107"/>
    </row>
    <row r="100" spans="2:12" s="8" customFormat="1" ht="24.9" customHeight="1">
      <c r="B100" s="103"/>
      <c r="D100" s="104" t="s">
        <v>658</v>
      </c>
      <c r="E100" s="105"/>
      <c r="F100" s="105"/>
      <c r="G100" s="105"/>
      <c r="H100" s="105"/>
      <c r="I100" s="105"/>
      <c r="J100" s="106">
        <f>J236</f>
        <v>0</v>
      </c>
      <c r="L100" s="103"/>
    </row>
    <row r="101" spans="2:12" s="9" customFormat="1" ht="19.95" customHeight="1">
      <c r="B101" s="107"/>
      <c r="D101" s="108" t="s">
        <v>659</v>
      </c>
      <c r="E101" s="109"/>
      <c r="F101" s="109"/>
      <c r="G101" s="109"/>
      <c r="H101" s="109"/>
      <c r="I101" s="109"/>
      <c r="J101" s="110">
        <f>J237</f>
        <v>0</v>
      </c>
      <c r="L101" s="107"/>
    </row>
    <row r="102" spans="2:12" s="9" customFormat="1" ht="19.95" customHeight="1">
      <c r="B102" s="107"/>
      <c r="D102" s="108" t="s">
        <v>660</v>
      </c>
      <c r="E102" s="109"/>
      <c r="F102" s="109"/>
      <c r="G102" s="109"/>
      <c r="H102" s="109"/>
      <c r="I102" s="109"/>
      <c r="J102" s="110">
        <f>J244</f>
        <v>0</v>
      </c>
      <c r="L102" s="107"/>
    </row>
    <row r="103" spans="2:12" s="1" customFormat="1" ht="21.75" customHeight="1">
      <c r="B103" s="31"/>
      <c r="L103" s="31"/>
    </row>
    <row r="104" spans="2:12" s="1" customFormat="1" ht="6.9" customHeight="1">
      <c r="B104" s="42"/>
      <c r="C104" s="43"/>
      <c r="D104" s="43"/>
      <c r="E104" s="43"/>
      <c r="F104" s="43"/>
      <c r="G104" s="43"/>
      <c r="H104" s="43"/>
      <c r="I104" s="43"/>
      <c r="J104" s="43"/>
      <c r="K104" s="43"/>
      <c r="L104" s="31"/>
    </row>
    <row r="108" spans="2:12" s="1" customFormat="1" ht="6.9" customHeight="1"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31"/>
    </row>
    <row r="109" spans="2:12" s="1" customFormat="1" ht="24.9" customHeight="1">
      <c r="B109" s="31"/>
      <c r="C109" s="20" t="s">
        <v>118</v>
      </c>
      <c r="L109" s="31"/>
    </row>
    <row r="110" spans="2:12" s="1" customFormat="1" ht="6.9" customHeight="1">
      <c r="B110" s="31"/>
      <c r="L110" s="31"/>
    </row>
    <row r="111" spans="2:12" s="1" customFormat="1" ht="12" customHeight="1">
      <c r="B111" s="31"/>
      <c r="C111" s="26" t="s">
        <v>16</v>
      </c>
      <c r="L111" s="31"/>
    </row>
    <row r="112" spans="2:12" s="1" customFormat="1" ht="16.5" customHeight="1">
      <c r="B112" s="31"/>
      <c r="E112" s="217" t="str">
        <f>E7</f>
        <v>HOROVICE-VISNOVA</v>
      </c>
      <c r="F112" s="218"/>
      <c r="G112" s="218"/>
      <c r="H112" s="218"/>
      <c r="L112" s="31"/>
    </row>
    <row r="113" spans="2:65" s="1" customFormat="1" ht="12" customHeight="1">
      <c r="B113" s="31"/>
      <c r="C113" s="26" t="s">
        <v>102</v>
      </c>
      <c r="L113" s="31"/>
    </row>
    <row r="114" spans="2:65" s="1" customFormat="1" ht="16.5" customHeight="1">
      <c r="B114" s="31"/>
      <c r="E114" s="207" t="str">
        <f>E9</f>
        <v>SO-40 - VEŘEJNÉ-OSVĚTLENÍ</v>
      </c>
      <c r="F114" s="216"/>
      <c r="G114" s="216"/>
      <c r="H114" s="216"/>
      <c r="L114" s="31"/>
    </row>
    <row r="115" spans="2:65" s="1" customFormat="1" ht="6.9" customHeight="1">
      <c r="B115" s="31"/>
      <c r="L115" s="31"/>
    </row>
    <row r="116" spans="2:65" s="1" customFormat="1" ht="12" customHeight="1">
      <c r="B116" s="31"/>
      <c r="C116" s="26" t="s">
        <v>20</v>
      </c>
      <c r="F116" s="24" t="str">
        <f>F12</f>
        <v>Hořovice</v>
      </c>
      <c r="I116" s="26" t="s">
        <v>22</v>
      </c>
      <c r="J116" s="50" t="str">
        <f>IF(J12="","",J12)</f>
        <v>29. 3. 2021</v>
      </c>
      <c r="L116" s="31"/>
    </row>
    <row r="117" spans="2:65" s="1" customFormat="1" ht="6.9" customHeight="1">
      <c r="B117" s="31"/>
      <c r="L117" s="31"/>
    </row>
    <row r="118" spans="2:65" s="1" customFormat="1" ht="15.15" customHeight="1">
      <c r="B118" s="31"/>
      <c r="C118" s="26" t="s">
        <v>24</v>
      </c>
      <c r="F118" s="24" t="str">
        <f>E15</f>
        <v>Město Hořovice</v>
      </c>
      <c r="I118" s="26" t="s">
        <v>32</v>
      </c>
      <c r="J118" s="29" t="str">
        <f>E21</f>
        <v>Ing. Jan Hradil, Ph.D.</v>
      </c>
      <c r="L118" s="31"/>
    </row>
    <row r="119" spans="2:65" s="1" customFormat="1" ht="15.15" customHeight="1">
      <c r="B119" s="31"/>
      <c r="C119" s="26" t="s">
        <v>30</v>
      </c>
      <c r="F119" s="24" t="str">
        <f>IF(E18="","",E18)</f>
        <v>Vyplň údaj</v>
      </c>
      <c r="I119" s="26" t="s">
        <v>36</v>
      </c>
      <c r="J119" s="29" t="str">
        <f>E24</f>
        <v>Jaroslav Klíma</v>
      </c>
      <c r="L119" s="31"/>
    </row>
    <row r="120" spans="2:65" s="1" customFormat="1" ht="10.35" customHeight="1">
      <c r="B120" s="31"/>
      <c r="L120" s="31"/>
    </row>
    <row r="121" spans="2:65" s="10" customFormat="1" ht="29.25" customHeight="1">
      <c r="B121" s="111"/>
      <c r="C121" s="112" t="s">
        <v>119</v>
      </c>
      <c r="D121" s="113" t="s">
        <v>66</v>
      </c>
      <c r="E121" s="113" t="s">
        <v>62</v>
      </c>
      <c r="F121" s="113" t="s">
        <v>63</v>
      </c>
      <c r="G121" s="113" t="s">
        <v>120</v>
      </c>
      <c r="H121" s="113" t="s">
        <v>121</v>
      </c>
      <c r="I121" s="113" t="s">
        <v>122</v>
      </c>
      <c r="J121" s="113" t="s">
        <v>107</v>
      </c>
      <c r="K121" s="114" t="s">
        <v>123</v>
      </c>
      <c r="L121" s="111"/>
      <c r="M121" s="56" t="s">
        <v>1</v>
      </c>
      <c r="N121" s="57" t="s">
        <v>45</v>
      </c>
      <c r="O121" s="57" t="s">
        <v>124</v>
      </c>
      <c r="P121" s="57" t="s">
        <v>125</v>
      </c>
      <c r="Q121" s="57" t="s">
        <v>126</v>
      </c>
      <c r="R121" s="57" t="s">
        <v>127</v>
      </c>
      <c r="S121" s="57" t="s">
        <v>128</v>
      </c>
      <c r="T121" s="58" t="s">
        <v>129</v>
      </c>
    </row>
    <row r="122" spans="2:65" s="1" customFormat="1" ht="22.95" customHeight="1">
      <c r="B122" s="31"/>
      <c r="C122" s="61" t="s">
        <v>130</v>
      </c>
      <c r="J122" s="115">
        <f>BK122</f>
        <v>0</v>
      </c>
      <c r="L122" s="31"/>
      <c r="M122" s="59"/>
      <c r="N122" s="51"/>
      <c r="O122" s="51"/>
      <c r="P122" s="116">
        <f>P123+P236</f>
        <v>0</v>
      </c>
      <c r="Q122" s="51"/>
      <c r="R122" s="116">
        <f>R123+R236</f>
        <v>39.339925000000001</v>
      </c>
      <c r="S122" s="51"/>
      <c r="T122" s="117">
        <f>T123+T236</f>
        <v>3.6750000000000003</v>
      </c>
      <c r="AT122" s="16" t="s">
        <v>80</v>
      </c>
      <c r="AU122" s="16" t="s">
        <v>109</v>
      </c>
      <c r="BK122" s="118">
        <f>BK123+BK236</f>
        <v>0</v>
      </c>
    </row>
    <row r="123" spans="2:65" s="11" customFormat="1" ht="25.95" customHeight="1">
      <c r="B123" s="119"/>
      <c r="D123" s="120" t="s">
        <v>80</v>
      </c>
      <c r="E123" s="121" t="s">
        <v>241</v>
      </c>
      <c r="F123" s="121" t="s">
        <v>661</v>
      </c>
      <c r="I123" s="122"/>
      <c r="J123" s="123">
        <f>BK123</f>
        <v>0</v>
      </c>
      <c r="L123" s="119"/>
      <c r="M123" s="124"/>
      <c r="P123" s="125">
        <f>P124+P193</f>
        <v>0</v>
      </c>
      <c r="R123" s="125">
        <f>R124+R193</f>
        <v>39.339925000000001</v>
      </c>
      <c r="T123" s="126">
        <f>T124+T193</f>
        <v>3.6750000000000003</v>
      </c>
      <c r="AR123" s="120" t="s">
        <v>148</v>
      </c>
      <c r="AT123" s="127" t="s">
        <v>80</v>
      </c>
      <c r="AU123" s="127" t="s">
        <v>81</v>
      </c>
      <c r="AY123" s="120" t="s">
        <v>133</v>
      </c>
      <c r="BK123" s="128">
        <f>BK124+BK193</f>
        <v>0</v>
      </c>
    </row>
    <row r="124" spans="2:65" s="11" customFormat="1" ht="22.95" customHeight="1">
      <c r="B124" s="119"/>
      <c r="D124" s="120" t="s">
        <v>80</v>
      </c>
      <c r="E124" s="129" t="s">
        <v>662</v>
      </c>
      <c r="F124" s="129" t="s">
        <v>663</v>
      </c>
      <c r="I124" s="122"/>
      <c r="J124" s="130">
        <f>BK124</f>
        <v>0</v>
      </c>
      <c r="L124" s="119"/>
      <c r="M124" s="124"/>
      <c r="P124" s="125">
        <f>SUM(P125:P192)</f>
        <v>0</v>
      </c>
      <c r="R124" s="125">
        <f>SUM(R125:R192)</f>
        <v>0.85966000000000009</v>
      </c>
      <c r="T124" s="126">
        <f>SUM(T125:T192)</f>
        <v>0</v>
      </c>
      <c r="AR124" s="120" t="s">
        <v>148</v>
      </c>
      <c r="AT124" s="127" t="s">
        <v>80</v>
      </c>
      <c r="AU124" s="127" t="s">
        <v>89</v>
      </c>
      <c r="AY124" s="120" t="s">
        <v>133</v>
      </c>
      <c r="BK124" s="128">
        <f>SUM(BK125:BK192)</f>
        <v>0</v>
      </c>
    </row>
    <row r="125" spans="2:65" s="1" customFormat="1" ht="16.5" customHeight="1">
      <c r="B125" s="31"/>
      <c r="C125" s="131" t="s">
        <v>89</v>
      </c>
      <c r="D125" s="131" t="s">
        <v>135</v>
      </c>
      <c r="E125" s="132" t="s">
        <v>664</v>
      </c>
      <c r="F125" s="133" t="s">
        <v>665</v>
      </c>
      <c r="G125" s="134" t="s">
        <v>380</v>
      </c>
      <c r="H125" s="135">
        <v>4</v>
      </c>
      <c r="I125" s="136"/>
      <c r="J125" s="137">
        <f>ROUND(I125*H125,2)</f>
        <v>0</v>
      </c>
      <c r="K125" s="133" t="s">
        <v>417</v>
      </c>
      <c r="L125" s="31"/>
      <c r="M125" s="138" t="s">
        <v>1</v>
      </c>
      <c r="N125" s="139" t="s">
        <v>46</v>
      </c>
      <c r="P125" s="140">
        <f>O125*H125</f>
        <v>0</v>
      </c>
      <c r="Q125" s="140">
        <v>0</v>
      </c>
      <c r="R125" s="140">
        <f>Q125*H125</f>
        <v>0</v>
      </c>
      <c r="S125" s="140">
        <v>0</v>
      </c>
      <c r="T125" s="141">
        <f>S125*H125</f>
        <v>0</v>
      </c>
      <c r="AR125" s="142" t="s">
        <v>451</v>
      </c>
      <c r="AT125" s="142" t="s">
        <v>135</v>
      </c>
      <c r="AU125" s="142" t="s">
        <v>91</v>
      </c>
      <c r="AY125" s="16" t="s">
        <v>133</v>
      </c>
      <c r="BE125" s="143">
        <f>IF(N125="základní",J125,0)</f>
        <v>0</v>
      </c>
      <c r="BF125" s="143">
        <f>IF(N125="snížená",J125,0)</f>
        <v>0</v>
      </c>
      <c r="BG125" s="143">
        <f>IF(N125="zákl. přenesená",J125,0)</f>
        <v>0</v>
      </c>
      <c r="BH125" s="143">
        <f>IF(N125="sníž. přenesená",J125,0)</f>
        <v>0</v>
      </c>
      <c r="BI125" s="143">
        <f>IF(N125="nulová",J125,0)</f>
        <v>0</v>
      </c>
      <c r="BJ125" s="16" t="s">
        <v>89</v>
      </c>
      <c r="BK125" s="143">
        <f>ROUND(I125*H125,2)</f>
        <v>0</v>
      </c>
      <c r="BL125" s="16" t="s">
        <v>451</v>
      </c>
      <c r="BM125" s="142" t="s">
        <v>666</v>
      </c>
    </row>
    <row r="126" spans="2:65" s="12" customFormat="1">
      <c r="B126" s="144"/>
      <c r="D126" s="145" t="s">
        <v>142</v>
      </c>
      <c r="E126" s="146" t="s">
        <v>1</v>
      </c>
      <c r="F126" s="147" t="s">
        <v>140</v>
      </c>
      <c r="H126" s="148">
        <v>4</v>
      </c>
      <c r="I126" s="149"/>
      <c r="L126" s="144"/>
      <c r="M126" s="150"/>
      <c r="T126" s="151"/>
      <c r="AT126" s="146" t="s">
        <v>142</v>
      </c>
      <c r="AU126" s="146" t="s">
        <v>91</v>
      </c>
      <c r="AV126" s="12" t="s">
        <v>91</v>
      </c>
      <c r="AW126" s="12" t="s">
        <v>35</v>
      </c>
      <c r="AX126" s="12" t="s">
        <v>89</v>
      </c>
      <c r="AY126" s="146" t="s">
        <v>133</v>
      </c>
    </row>
    <row r="127" spans="2:65" s="1" customFormat="1" ht="16.5" customHeight="1">
      <c r="B127" s="31"/>
      <c r="C127" s="131" t="s">
        <v>91</v>
      </c>
      <c r="D127" s="131" t="s">
        <v>135</v>
      </c>
      <c r="E127" s="132" t="s">
        <v>667</v>
      </c>
      <c r="F127" s="133" t="s">
        <v>668</v>
      </c>
      <c r="G127" s="134" t="s">
        <v>380</v>
      </c>
      <c r="H127" s="135">
        <v>10</v>
      </c>
      <c r="I127" s="136"/>
      <c r="J127" s="137">
        <f>ROUND(I127*H127,2)</f>
        <v>0</v>
      </c>
      <c r="K127" s="133" t="s">
        <v>417</v>
      </c>
      <c r="L127" s="31"/>
      <c r="M127" s="138" t="s">
        <v>1</v>
      </c>
      <c r="N127" s="139" t="s">
        <v>46</v>
      </c>
      <c r="P127" s="140">
        <f>O127*H127</f>
        <v>0</v>
      </c>
      <c r="Q127" s="140">
        <v>0</v>
      </c>
      <c r="R127" s="140">
        <f>Q127*H127</f>
        <v>0</v>
      </c>
      <c r="S127" s="140">
        <v>0</v>
      </c>
      <c r="T127" s="141">
        <f>S127*H127</f>
        <v>0</v>
      </c>
      <c r="AR127" s="142" t="s">
        <v>451</v>
      </c>
      <c r="AT127" s="142" t="s">
        <v>135</v>
      </c>
      <c r="AU127" s="142" t="s">
        <v>91</v>
      </c>
      <c r="AY127" s="16" t="s">
        <v>133</v>
      </c>
      <c r="BE127" s="143">
        <f>IF(N127="základní",J127,0)</f>
        <v>0</v>
      </c>
      <c r="BF127" s="143">
        <f>IF(N127="snížená",J127,0)</f>
        <v>0</v>
      </c>
      <c r="BG127" s="143">
        <f>IF(N127="zákl. přenesená",J127,0)</f>
        <v>0</v>
      </c>
      <c r="BH127" s="143">
        <f>IF(N127="sníž. přenesená",J127,0)</f>
        <v>0</v>
      </c>
      <c r="BI127" s="143">
        <f>IF(N127="nulová",J127,0)</f>
        <v>0</v>
      </c>
      <c r="BJ127" s="16" t="s">
        <v>89</v>
      </c>
      <c r="BK127" s="143">
        <f>ROUND(I127*H127,2)</f>
        <v>0</v>
      </c>
      <c r="BL127" s="16" t="s">
        <v>451</v>
      </c>
      <c r="BM127" s="142" t="s">
        <v>669</v>
      </c>
    </row>
    <row r="128" spans="2:65" s="12" customFormat="1">
      <c r="B128" s="144"/>
      <c r="D128" s="145" t="s">
        <v>142</v>
      </c>
      <c r="E128" s="146" t="s">
        <v>1</v>
      </c>
      <c r="F128" s="147" t="s">
        <v>670</v>
      </c>
      <c r="H128" s="148">
        <v>10</v>
      </c>
      <c r="I128" s="149"/>
      <c r="L128" s="144"/>
      <c r="M128" s="150"/>
      <c r="T128" s="151"/>
      <c r="AT128" s="146" t="s">
        <v>142</v>
      </c>
      <c r="AU128" s="146" t="s">
        <v>91</v>
      </c>
      <c r="AV128" s="12" t="s">
        <v>91</v>
      </c>
      <c r="AW128" s="12" t="s">
        <v>35</v>
      </c>
      <c r="AX128" s="12" t="s">
        <v>89</v>
      </c>
      <c r="AY128" s="146" t="s">
        <v>133</v>
      </c>
    </row>
    <row r="129" spans="2:65" s="1" customFormat="1" ht="16.5" customHeight="1">
      <c r="B129" s="31"/>
      <c r="C129" s="165" t="s">
        <v>148</v>
      </c>
      <c r="D129" s="165" t="s">
        <v>241</v>
      </c>
      <c r="E129" s="166" t="s">
        <v>671</v>
      </c>
      <c r="F129" s="167" t="s">
        <v>672</v>
      </c>
      <c r="G129" s="168" t="s">
        <v>380</v>
      </c>
      <c r="H129" s="169">
        <v>6</v>
      </c>
      <c r="I129" s="170"/>
      <c r="J129" s="171">
        <f>ROUND(I129*H129,2)</f>
        <v>0</v>
      </c>
      <c r="K129" s="167" t="s">
        <v>417</v>
      </c>
      <c r="L129" s="172"/>
      <c r="M129" s="173" t="s">
        <v>1</v>
      </c>
      <c r="N129" s="174" t="s">
        <v>46</v>
      </c>
      <c r="P129" s="140">
        <f>O129*H129</f>
        <v>0</v>
      </c>
      <c r="Q129" s="140">
        <v>0</v>
      </c>
      <c r="R129" s="140">
        <f>Q129*H129</f>
        <v>0</v>
      </c>
      <c r="S129" s="140">
        <v>0</v>
      </c>
      <c r="T129" s="141">
        <f>S129*H129</f>
        <v>0</v>
      </c>
      <c r="AR129" s="142" t="s">
        <v>673</v>
      </c>
      <c r="AT129" s="142" t="s">
        <v>241</v>
      </c>
      <c r="AU129" s="142" t="s">
        <v>91</v>
      </c>
      <c r="AY129" s="16" t="s">
        <v>133</v>
      </c>
      <c r="BE129" s="143">
        <f>IF(N129="základní",J129,0)</f>
        <v>0</v>
      </c>
      <c r="BF129" s="143">
        <f>IF(N129="snížená",J129,0)</f>
        <v>0</v>
      </c>
      <c r="BG129" s="143">
        <f>IF(N129="zákl. přenesená",J129,0)</f>
        <v>0</v>
      </c>
      <c r="BH129" s="143">
        <f>IF(N129="sníž. přenesená",J129,0)</f>
        <v>0</v>
      </c>
      <c r="BI129" s="143">
        <f>IF(N129="nulová",J129,0)</f>
        <v>0</v>
      </c>
      <c r="BJ129" s="16" t="s">
        <v>89</v>
      </c>
      <c r="BK129" s="143">
        <f>ROUND(I129*H129,2)</f>
        <v>0</v>
      </c>
      <c r="BL129" s="16" t="s">
        <v>451</v>
      </c>
      <c r="BM129" s="142" t="s">
        <v>674</v>
      </c>
    </row>
    <row r="130" spans="2:65" s="12" customFormat="1">
      <c r="B130" s="144"/>
      <c r="D130" s="145" t="s">
        <v>142</v>
      </c>
      <c r="E130" s="146" t="s">
        <v>1</v>
      </c>
      <c r="F130" s="147" t="s">
        <v>166</v>
      </c>
      <c r="H130" s="148">
        <v>6</v>
      </c>
      <c r="I130" s="149"/>
      <c r="L130" s="144"/>
      <c r="M130" s="150"/>
      <c r="T130" s="151"/>
      <c r="AT130" s="146" t="s">
        <v>142</v>
      </c>
      <c r="AU130" s="146" t="s">
        <v>91</v>
      </c>
      <c r="AV130" s="12" t="s">
        <v>91</v>
      </c>
      <c r="AW130" s="12" t="s">
        <v>35</v>
      </c>
      <c r="AX130" s="12" t="s">
        <v>89</v>
      </c>
      <c r="AY130" s="146" t="s">
        <v>133</v>
      </c>
    </row>
    <row r="131" spans="2:65" s="1" customFormat="1" ht="16.5" customHeight="1">
      <c r="B131" s="31"/>
      <c r="C131" s="131" t="s">
        <v>140</v>
      </c>
      <c r="D131" s="131" t="s">
        <v>135</v>
      </c>
      <c r="E131" s="132" t="s">
        <v>675</v>
      </c>
      <c r="F131" s="133" t="s">
        <v>676</v>
      </c>
      <c r="G131" s="134" t="s">
        <v>380</v>
      </c>
      <c r="H131" s="135">
        <v>4</v>
      </c>
      <c r="I131" s="136"/>
      <c r="J131" s="137">
        <f>ROUND(I131*H131,2)</f>
        <v>0</v>
      </c>
      <c r="K131" s="133" t="s">
        <v>417</v>
      </c>
      <c r="L131" s="31"/>
      <c r="M131" s="138" t="s">
        <v>1</v>
      </c>
      <c r="N131" s="139" t="s">
        <v>46</v>
      </c>
      <c r="P131" s="140">
        <f>O131*H131</f>
        <v>0</v>
      </c>
      <c r="Q131" s="140">
        <v>0</v>
      </c>
      <c r="R131" s="140">
        <f>Q131*H131</f>
        <v>0</v>
      </c>
      <c r="S131" s="140">
        <v>0</v>
      </c>
      <c r="T131" s="141">
        <f>S131*H131</f>
        <v>0</v>
      </c>
      <c r="AR131" s="142" t="s">
        <v>451</v>
      </c>
      <c r="AT131" s="142" t="s">
        <v>135</v>
      </c>
      <c r="AU131" s="142" t="s">
        <v>91</v>
      </c>
      <c r="AY131" s="16" t="s">
        <v>133</v>
      </c>
      <c r="BE131" s="143">
        <f>IF(N131="základní",J131,0)</f>
        <v>0</v>
      </c>
      <c r="BF131" s="143">
        <f>IF(N131="snížená",J131,0)</f>
        <v>0</v>
      </c>
      <c r="BG131" s="143">
        <f>IF(N131="zákl. přenesená",J131,0)</f>
        <v>0</v>
      </c>
      <c r="BH131" s="143">
        <f>IF(N131="sníž. přenesená",J131,0)</f>
        <v>0</v>
      </c>
      <c r="BI131" s="143">
        <f>IF(N131="nulová",J131,0)</f>
        <v>0</v>
      </c>
      <c r="BJ131" s="16" t="s">
        <v>89</v>
      </c>
      <c r="BK131" s="143">
        <f>ROUND(I131*H131,2)</f>
        <v>0</v>
      </c>
      <c r="BL131" s="16" t="s">
        <v>451</v>
      </c>
      <c r="BM131" s="142" t="s">
        <v>677</v>
      </c>
    </row>
    <row r="132" spans="2:65" s="12" customFormat="1">
      <c r="B132" s="144"/>
      <c r="D132" s="145" t="s">
        <v>142</v>
      </c>
      <c r="E132" s="146" t="s">
        <v>1</v>
      </c>
      <c r="F132" s="147" t="s">
        <v>678</v>
      </c>
      <c r="H132" s="148">
        <v>2</v>
      </c>
      <c r="I132" s="149"/>
      <c r="L132" s="144"/>
      <c r="M132" s="150"/>
      <c r="T132" s="151"/>
      <c r="AT132" s="146" t="s">
        <v>142</v>
      </c>
      <c r="AU132" s="146" t="s">
        <v>91</v>
      </c>
      <c r="AV132" s="12" t="s">
        <v>91</v>
      </c>
      <c r="AW132" s="12" t="s">
        <v>35</v>
      </c>
      <c r="AX132" s="12" t="s">
        <v>81</v>
      </c>
      <c r="AY132" s="146" t="s">
        <v>133</v>
      </c>
    </row>
    <row r="133" spans="2:65" s="12" customFormat="1">
      <c r="B133" s="144"/>
      <c r="D133" s="145" t="s">
        <v>142</v>
      </c>
      <c r="E133" s="146" t="s">
        <v>1</v>
      </c>
      <c r="F133" s="147" t="s">
        <v>679</v>
      </c>
      <c r="H133" s="148">
        <v>2</v>
      </c>
      <c r="I133" s="149"/>
      <c r="L133" s="144"/>
      <c r="M133" s="150"/>
      <c r="T133" s="151"/>
      <c r="AT133" s="146" t="s">
        <v>142</v>
      </c>
      <c r="AU133" s="146" t="s">
        <v>91</v>
      </c>
      <c r="AV133" s="12" t="s">
        <v>91</v>
      </c>
      <c r="AW133" s="12" t="s">
        <v>35</v>
      </c>
      <c r="AX133" s="12" t="s">
        <v>81</v>
      </c>
      <c r="AY133" s="146" t="s">
        <v>133</v>
      </c>
    </row>
    <row r="134" spans="2:65" s="13" customFormat="1">
      <c r="B134" s="152"/>
      <c r="D134" s="145" t="s">
        <v>142</v>
      </c>
      <c r="E134" s="153" t="s">
        <v>1</v>
      </c>
      <c r="F134" s="154" t="s">
        <v>154</v>
      </c>
      <c r="H134" s="155">
        <v>4</v>
      </c>
      <c r="I134" s="156"/>
      <c r="L134" s="152"/>
      <c r="M134" s="157"/>
      <c r="T134" s="158"/>
      <c r="AT134" s="153" t="s">
        <v>142</v>
      </c>
      <c r="AU134" s="153" t="s">
        <v>91</v>
      </c>
      <c r="AV134" s="13" t="s">
        <v>140</v>
      </c>
      <c r="AW134" s="13" t="s">
        <v>35</v>
      </c>
      <c r="AX134" s="13" t="s">
        <v>89</v>
      </c>
      <c r="AY134" s="153" t="s">
        <v>133</v>
      </c>
    </row>
    <row r="135" spans="2:65" s="1" customFormat="1" ht="16.5" customHeight="1">
      <c r="B135" s="31"/>
      <c r="C135" s="131" t="s">
        <v>160</v>
      </c>
      <c r="D135" s="131" t="s">
        <v>135</v>
      </c>
      <c r="E135" s="132" t="s">
        <v>680</v>
      </c>
      <c r="F135" s="133" t="s">
        <v>681</v>
      </c>
      <c r="G135" s="134" t="s">
        <v>380</v>
      </c>
      <c r="H135" s="135">
        <v>7</v>
      </c>
      <c r="I135" s="136"/>
      <c r="J135" s="137">
        <f>ROUND(I135*H135,2)</f>
        <v>0</v>
      </c>
      <c r="K135" s="133" t="s">
        <v>139</v>
      </c>
      <c r="L135" s="31"/>
      <c r="M135" s="138" t="s">
        <v>1</v>
      </c>
      <c r="N135" s="139" t="s">
        <v>46</v>
      </c>
      <c r="P135" s="140">
        <f>O135*H135</f>
        <v>0</v>
      </c>
      <c r="Q135" s="140">
        <v>0</v>
      </c>
      <c r="R135" s="140">
        <f>Q135*H135</f>
        <v>0</v>
      </c>
      <c r="S135" s="140">
        <v>0</v>
      </c>
      <c r="T135" s="141">
        <f>S135*H135</f>
        <v>0</v>
      </c>
      <c r="AR135" s="142" t="s">
        <v>451</v>
      </c>
      <c r="AT135" s="142" t="s">
        <v>135</v>
      </c>
      <c r="AU135" s="142" t="s">
        <v>91</v>
      </c>
      <c r="AY135" s="16" t="s">
        <v>133</v>
      </c>
      <c r="BE135" s="143">
        <f>IF(N135="základní",J135,0)</f>
        <v>0</v>
      </c>
      <c r="BF135" s="143">
        <f>IF(N135="snížená",J135,0)</f>
        <v>0</v>
      </c>
      <c r="BG135" s="143">
        <f>IF(N135="zákl. přenesená",J135,0)</f>
        <v>0</v>
      </c>
      <c r="BH135" s="143">
        <f>IF(N135="sníž. přenesená",J135,0)</f>
        <v>0</v>
      </c>
      <c r="BI135" s="143">
        <f>IF(N135="nulová",J135,0)</f>
        <v>0</v>
      </c>
      <c r="BJ135" s="16" t="s">
        <v>89</v>
      </c>
      <c r="BK135" s="143">
        <f>ROUND(I135*H135,2)</f>
        <v>0</v>
      </c>
      <c r="BL135" s="16" t="s">
        <v>451</v>
      </c>
      <c r="BM135" s="142" t="s">
        <v>682</v>
      </c>
    </row>
    <row r="136" spans="2:65" s="12" customFormat="1">
      <c r="B136" s="144"/>
      <c r="D136" s="145" t="s">
        <v>142</v>
      </c>
      <c r="E136" s="146" t="s">
        <v>1</v>
      </c>
      <c r="F136" s="147" t="s">
        <v>683</v>
      </c>
      <c r="H136" s="148">
        <v>7</v>
      </c>
      <c r="I136" s="149"/>
      <c r="L136" s="144"/>
      <c r="M136" s="150"/>
      <c r="T136" s="151"/>
      <c r="AT136" s="146" t="s">
        <v>142</v>
      </c>
      <c r="AU136" s="146" t="s">
        <v>91</v>
      </c>
      <c r="AV136" s="12" t="s">
        <v>91</v>
      </c>
      <c r="AW136" s="12" t="s">
        <v>35</v>
      </c>
      <c r="AX136" s="12" t="s">
        <v>89</v>
      </c>
      <c r="AY136" s="146" t="s">
        <v>133</v>
      </c>
    </row>
    <row r="137" spans="2:65" s="1" customFormat="1" ht="16.5" customHeight="1">
      <c r="B137" s="31"/>
      <c r="C137" s="165" t="s">
        <v>166</v>
      </c>
      <c r="D137" s="165" t="s">
        <v>241</v>
      </c>
      <c r="E137" s="166" t="s">
        <v>684</v>
      </c>
      <c r="F137" s="167" t="s">
        <v>685</v>
      </c>
      <c r="G137" s="168" t="s">
        <v>380</v>
      </c>
      <c r="H137" s="169">
        <v>2</v>
      </c>
      <c r="I137" s="170"/>
      <c r="J137" s="171">
        <f>ROUND(I137*H137,2)</f>
        <v>0</v>
      </c>
      <c r="K137" s="167" t="s">
        <v>417</v>
      </c>
      <c r="L137" s="172"/>
      <c r="M137" s="173" t="s">
        <v>1</v>
      </c>
      <c r="N137" s="174" t="s">
        <v>46</v>
      </c>
      <c r="P137" s="140">
        <f>O137*H137</f>
        <v>0</v>
      </c>
      <c r="Q137" s="140">
        <v>7.1999999999999995E-2</v>
      </c>
      <c r="R137" s="140">
        <f>Q137*H137</f>
        <v>0.14399999999999999</v>
      </c>
      <c r="S137" s="140">
        <v>0</v>
      </c>
      <c r="T137" s="141">
        <f>S137*H137</f>
        <v>0</v>
      </c>
      <c r="AR137" s="142" t="s">
        <v>673</v>
      </c>
      <c r="AT137" s="142" t="s">
        <v>241</v>
      </c>
      <c r="AU137" s="142" t="s">
        <v>91</v>
      </c>
      <c r="AY137" s="16" t="s">
        <v>133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6" t="s">
        <v>89</v>
      </c>
      <c r="BK137" s="143">
        <f>ROUND(I137*H137,2)</f>
        <v>0</v>
      </c>
      <c r="BL137" s="16" t="s">
        <v>451</v>
      </c>
      <c r="BM137" s="142" t="s">
        <v>686</v>
      </c>
    </row>
    <row r="138" spans="2:65" s="12" customFormat="1">
      <c r="B138" s="144"/>
      <c r="D138" s="145" t="s">
        <v>142</v>
      </c>
      <c r="E138" s="146" t="s">
        <v>1</v>
      </c>
      <c r="F138" s="147" t="s">
        <v>91</v>
      </c>
      <c r="H138" s="148">
        <v>2</v>
      </c>
      <c r="I138" s="149"/>
      <c r="L138" s="144"/>
      <c r="M138" s="150"/>
      <c r="T138" s="151"/>
      <c r="AT138" s="146" t="s">
        <v>142</v>
      </c>
      <c r="AU138" s="146" t="s">
        <v>91</v>
      </c>
      <c r="AV138" s="12" t="s">
        <v>91</v>
      </c>
      <c r="AW138" s="12" t="s">
        <v>35</v>
      </c>
      <c r="AX138" s="12" t="s">
        <v>89</v>
      </c>
      <c r="AY138" s="146" t="s">
        <v>133</v>
      </c>
    </row>
    <row r="139" spans="2:65" s="1" customFormat="1" ht="16.5" customHeight="1">
      <c r="B139" s="31"/>
      <c r="C139" s="165" t="s">
        <v>171</v>
      </c>
      <c r="D139" s="165" t="s">
        <v>241</v>
      </c>
      <c r="E139" s="166" t="s">
        <v>687</v>
      </c>
      <c r="F139" s="167" t="s">
        <v>688</v>
      </c>
      <c r="G139" s="168" t="s">
        <v>380</v>
      </c>
      <c r="H139" s="169">
        <v>3</v>
      </c>
      <c r="I139" s="170"/>
      <c r="J139" s="171">
        <f>ROUND(I139*H139,2)</f>
        <v>0</v>
      </c>
      <c r="K139" s="167" t="s">
        <v>417</v>
      </c>
      <c r="L139" s="172"/>
      <c r="M139" s="173" t="s">
        <v>1</v>
      </c>
      <c r="N139" s="174" t="s">
        <v>46</v>
      </c>
      <c r="P139" s="140">
        <f>O139*H139</f>
        <v>0</v>
      </c>
      <c r="Q139" s="140">
        <v>6.7000000000000004E-2</v>
      </c>
      <c r="R139" s="140">
        <f>Q139*H139</f>
        <v>0.20100000000000001</v>
      </c>
      <c r="S139" s="140">
        <v>0</v>
      </c>
      <c r="T139" s="141">
        <f>S139*H139</f>
        <v>0</v>
      </c>
      <c r="AR139" s="142" t="s">
        <v>673</v>
      </c>
      <c r="AT139" s="142" t="s">
        <v>241</v>
      </c>
      <c r="AU139" s="142" t="s">
        <v>91</v>
      </c>
      <c r="AY139" s="16" t="s">
        <v>133</v>
      </c>
      <c r="BE139" s="143">
        <f>IF(N139="základní",J139,0)</f>
        <v>0</v>
      </c>
      <c r="BF139" s="143">
        <f>IF(N139="snížená",J139,0)</f>
        <v>0</v>
      </c>
      <c r="BG139" s="143">
        <f>IF(N139="zákl. přenesená",J139,0)</f>
        <v>0</v>
      </c>
      <c r="BH139" s="143">
        <f>IF(N139="sníž. přenesená",J139,0)</f>
        <v>0</v>
      </c>
      <c r="BI139" s="143">
        <f>IF(N139="nulová",J139,0)</f>
        <v>0</v>
      </c>
      <c r="BJ139" s="16" t="s">
        <v>89</v>
      </c>
      <c r="BK139" s="143">
        <f>ROUND(I139*H139,2)</f>
        <v>0</v>
      </c>
      <c r="BL139" s="16" t="s">
        <v>451</v>
      </c>
      <c r="BM139" s="142" t="s">
        <v>689</v>
      </c>
    </row>
    <row r="140" spans="2:65" s="12" customFormat="1">
      <c r="B140" s="144"/>
      <c r="D140" s="145" t="s">
        <v>142</v>
      </c>
      <c r="E140" s="146" t="s">
        <v>1</v>
      </c>
      <c r="F140" s="147" t="s">
        <v>148</v>
      </c>
      <c r="H140" s="148">
        <v>3</v>
      </c>
      <c r="I140" s="149"/>
      <c r="L140" s="144"/>
      <c r="M140" s="150"/>
      <c r="T140" s="151"/>
      <c r="AT140" s="146" t="s">
        <v>142</v>
      </c>
      <c r="AU140" s="146" t="s">
        <v>91</v>
      </c>
      <c r="AV140" s="12" t="s">
        <v>91</v>
      </c>
      <c r="AW140" s="12" t="s">
        <v>35</v>
      </c>
      <c r="AX140" s="12" t="s">
        <v>89</v>
      </c>
      <c r="AY140" s="146" t="s">
        <v>133</v>
      </c>
    </row>
    <row r="141" spans="2:65" s="1" customFormat="1" ht="16.5" customHeight="1">
      <c r="B141" s="31"/>
      <c r="C141" s="131" t="s">
        <v>177</v>
      </c>
      <c r="D141" s="131" t="s">
        <v>135</v>
      </c>
      <c r="E141" s="132" t="s">
        <v>690</v>
      </c>
      <c r="F141" s="133" t="s">
        <v>691</v>
      </c>
      <c r="G141" s="134" t="s">
        <v>380</v>
      </c>
      <c r="H141" s="135">
        <v>10</v>
      </c>
      <c r="I141" s="136"/>
      <c r="J141" s="137">
        <f>ROUND(I141*H141,2)</f>
        <v>0</v>
      </c>
      <c r="K141" s="133" t="s">
        <v>139</v>
      </c>
      <c r="L141" s="31"/>
      <c r="M141" s="138" t="s">
        <v>1</v>
      </c>
      <c r="N141" s="139" t="s">
        <v>46</v>
      </c>
      <c r="P141" s="140">
        <f>O141*H141</f>
        <v>0</v>
      </c>
      <c r="Q141" s="140">
        <v>0</v>
      </c>
      <c r="R141" s="140">
        <f>Q141*H141</f>
        <v>0</v>
      </c>
      <c r="S141" s="140">
        <v>0</v>
      </c>
      <c r="T141" s="141">
        <f>S141*H141</f>
        <v>0</v>
      </c>
      <c r="AR141" s="142" t="s">
        <v>451</v>
      </c>
      <c r="AT141" s="142" t="s">
        <v>135</v>
      </c>
      <c r="AU141" s="142" t="s">
        <v>91</v>
      </c>
      <c r="AY141" s="16" t="s">
        <v>133</v>
      </c>
      <c r="BE141" s="143">
        <f>IF(N141="základní",J141,0)</f>
        <v>0</v>
      </c>
      <c r="BF141" s="143">
        <f>IF(N141="snížená",J141,0)</f>
        <v>0</v>
      </c>
      <c r="BG141" s="143">
        <f>IF(N141="zákl. přenesená",J141,0)</f>
        <v>0</v>
      </c>
      <c r="BH141" s="143">
        <f>IF(N141="sníž. přenesená",J141,0)</f>
        <v>0</v>
      </c>
      <c r="BI141" s="143">
        <f>IF(N141="nulová",J141,0)</f>
        <v>0</v>
      </c>
      <c r="BJ141" s="16" t="s">
        <v>89</v>
      </c>
      <c r="BK141" s="143">
        <f>ROUND(I141*H141,2)</f>
        <v>0</v>
      </c>
      <c r="BL141" s="16" t="s">
        <v>451</v>
      </c>
      <c r="BM141" s="142" t="s">
        <v>692</v>
      </c>
    </row>
    <row r="142" spans="2:65" s="12" customFormat="1">
      <c r="B142" s="144"/>
      <c r="D142" s="145" t="s">
        <v>142</v>
      </c>
      <c r="E142" s="146" t="s">
        <v>1</v>
      </c>
      <c r="F142" s="147" t="s">
        <v>693</v>
      </c>
      <c r="H142" s="148">
        <v>10</v>
      </c>
      <c r="I142" s="149"/>
      <c r="L142" s="144"/>
      <c r="M142" s="150"/>
      <c r="T142" s="151"/>
      <c r="AT142" s="146" t="s">
        <v>142</v>
      </c>
      <c r="AU142" s="146" t="s">
        <v>91</v>
      </c>
      <c r="AV142" s="12" t="s">
        <v>91</v>
      </c>
      <c r="AW142" s="12" t="s">
        <v>35</v>
      </c>
      <c r="AX142" s="12" t="s">
        <v>89</v>
      </c>
      <c r="AY142" s="146" t="s">
        <v>133</v>
      </c>
    </row>
    <row r="143" spans="2:65" s="1" customFormat="1" ht="16.5" customHeight="1">
      <c r="B143" s="31"/>
      <c r="C143" s="165" t="s">
        <v>183</v>
      </c>
      <c r="D143" s="165" t="s">
        <v>241</v>
      </c>
      <c r="E143" s="166" t="s">
        <v>694</v>
      </c>
      <c r="F143" s="167" t="s">
        <v>695</v>
      </c>
      <c r="G143" s="168" t="s">
        <v>380</v>
      </c>
      <c r="H143" s="169">
        <v>4</v>
      </c>
      <c r="I143" s="170"/>
      <c r="J143" s="171">
        <f>ROUND(I143*H143,2)</f>
        <v>0</v>
      </c>
      <c r="K143" s="167" t="s">
        <v>417</v>
      </c>
      <c r="L143" s="172"/>
      <c r="M143" s="173" t="s">
        <v>1</v>
      </c>
      <c r="N143" s="174" t="s">
        <v>46</v>
      </c>
      <c r="P143" s="140">
        <f>O143*H143</f>
        <v>0</v>
      </c>
      <c r="Q143" s="140">
        <v>1.8100000000000002E-2</v>
      </c>
      <c r="R143" s="140">
        <f>Q143*H143</f>
        <v>7.2400000000000006E-2</v>
      </c>
      <c r="S143" s="140">
        <v>0</v>
      </c>
      <c r="T143" s="141">
        <f>S143*H143</f>
        <v>0</v>
      </c>
      <c r="AR143" s="142" t="s">
        <v>673</v>
      </c>
      <c r="AT143" s="142" t="s">
        <v>241</v>
      </c>
      <c r="AU143" s="142" t="s">
        <v>91</v>
      </c>
      <c r="AY143" s="16" t="s">
        <v>133</v>
      </c>
      <c r="BE143" s="143">
        <f>IF(N143="základní",J143,0)</f>
        <v>0</v>
      </c>
      <c r="BF143" s="143">
        <f>IF(N143="snížená",J143,0)</f>
        <v>0</v>
      </c>
      <c r="BG143" s="143">
        <f>IF(N143="zákl. přenesená",J143,0)</f>
        <v>0</v>
      </c>
      <c r="BH143" s="143">
        <f>IF(N143="sníž. přenesená",J143,0)</f>
        <v>0</v>
      </c>
      <c r="BI143" s="143">
        <f>IF(N143="nulová",J143,0)</f>
        <v>0</v>
      </c>
      <c r="BJ143" s="16" t="s">
        <v>89</v>
      </c>
      <c r="BK143" s="143">
        <f>ROUND(I143*H143,2)</f>
        <v>0</v>
      </c>
      <c r="BL143" s="16" t="s">
        <v>451</v>
      </c>
      <c r="BM143" s="142" t="s">
        <v>696</v>
      </c>
    </row>
    <row r="144" spans="2:65" s="12" customFormat="1">
      <c r="B144" s="144"/>
      <c r="D144" s="145" t="s">
        <v>142</v>
      </c>
      <c r="E144" s="146" t="s">
        <v>1</v>
      </c>
      <c r="F144" s="147" t="s">
        <v>697</v>
      </c>
      <c r="H144" s="148">
        <v>4</v>
      </c>
      <c r="I144" s="149"/>
      <c r="L144" s="144"/>
      <c r="M144" s="150"/>
      <c r="T144" s="151"/>
      <c r="AT144" s="146" t="s">
        <v>142</v>
      </c>
      <c r="AU144" s="146" t="s">
        <v>91</v>
      </c>
      <c r="AV144" s="12" t="s">
        <v>91</v>
      </c>
      <c r="AW144" s="12" t="s">
        <v>35</v>
      </c>
      <c r="AX144" s="12" t="s">
        <v>89</v>
      </c>
      <c r="AY144" s="146" t="s">
        <v>133</v>
      </c>
    </row>
    <row r="145" spans="2:65" s="1" customFormat="1" ht="16.5" customHeight="1">
      <c r="B145" s="31"/>
      <c r="C145" s="165" t="s">
        <v>188</v>
      </c>
      <c r="D145" s="165" t="s">
        <v>241</v>
      </c>
      <c r="E145" s="166" t="s">
        <v>698</v>
      </c>
      <c r="F145" s="167" t="s">
        <v>699</v>
      </c>
      <c r="G145" s="168" t="s">
        <v>380</v>
      </c>
      <c r="H145" s="169">
        <v>3</v>
      </c>
      <c r="I145" s="170"/>
      <c r="J145" s="171">
        <f>ROUND(I145*H145,2)</f>
        <v>0</v>
      </c>
      <c r="K145" s="167" t="s">
        <v>417</v>
      </c>
      <c r="L145" s="172"/>
      <c r="M145" s="173" t="s">
        <v>1</v>
      </c>
      <c r="N145" s="174" t="s">
        <v>46</v>
      </c>
      <c r="P145" s="140">
        <f>O145*H145</f>
        <v>0</v>
      </c>
      <c r="Q145" s="140">
        <v>1.21E-2</v>
      </c>
      <c r="R145" s="140">
        <f>Q145*H145</f>
        <v>3.6299999999999999E-2</v>
      </c>
      <c r="S145" s="140">
        <v>0</v>
      </c>
      <c r="T145" s="141">
        <f>S145*H145</f>
        <v>0</v>
      </c>
      <c r="AR145" s="142" t="s">
        <v>673</v>
      </c>
      <c r="AT145" s="142" t="s">
        <v>241</v>
      </c>
      <c r="AU145" s="142" t="s">
        <v>91</v>
      </c>
      <c r="AY145" s="16" t="s">
        <v>133</v>
      </c>
      <c r="BE145" s="143">
        <f>IF(N145="základní",J145,0)</f>
        <v>0</v>
      </c>
      <c r="BF145" s="143">
        <f>IF(N145="snížená",J145,0)</f>
        <v>0</v>
      </c>
      <c r="BG145" s="143">
        <f>IF(N145="zákl. přenesená",J145,0)</f>
        <v>0</v>
      </c>
      <c r="BH145" s="143">
        <f>IF(N145="sníž. přenesená",J145,0)</f>
        <v>0</v>
      </c>
      <c r="BI145" s="143">
        <f>IF(N145="nulová",J145,0)</f>
        <v>0</v>
      </c>
      <c r="BJ145" s="16" t="s">
        <v>89</v>
      </c>
      <c r="BK145" s="143">
        <f>ROUND(I145*H145,2)</f>
        <v>0</v>
      </c>
      <c r="BL145" s="16" t="s">
        <v>451</v>
      </c>
      <c r="BM145" s="142" t="s">
        <v>700</v>
      </c>
    </row>
    <row r="146" spans="2:65" s="12" customFormat="1">
      <c r="B146" s="144"/>
      <c r="D146" s="145" t="s">
        <v>142</v>
      </c>
      <c r="E146" s="146" t="s">
        <v>1</v>
      </c>
      <c r="F146" s="147" t="s">
        <v>148</v>
      </c>
      <c r="H146" s="148">
        <v>3</v>
      </c>
      <c r="I146" s="149"/>
      <c r="L146" s="144"/>
      <c r="M146" s="150"/>
      <c r="T146" s="151"/>
      <c r="AT146" s="146" t="s">
        <v>142</v>
      </c>
      <c r="AU146" s="146" t="s">
        <v>91</v>
      </c>
      <c r="AV146" s="12" t="s">
        <v>91</v>
      </c>
      <c r="AW146" s="12" t="s">
        <v>35</v>
      </c>
      <c r="AX146" s="12" t="s">
        <v>89</v>
      </c>
      <c r="AY146" s="146" t="s">
        <v>133</v>
      </c>
    </row>
    <row r="147" spans="2:65" s="1" customFormat="1" ht="16.5" customHeight="1">
      <c r="B147" s="31"/>
      <c r="C147" s="165" t="s">
        <v>193</v>
      </c>
      <c r="D147" s="165" t="s">
        <v>241</v>
      </c>
      <c r="E147" s="166" t="s">
        <v>701</v>
      </c>
      <c r="F147" s="167" t="s">
        <v>702</v>
      </c>
      <c r="G147" s="168" t="s">
        <v>380</v>
      </c>
      <c r="H147" s="169">
        <v>3</v>
      </c>
      <c r="I147" s="170"/>
      <c r="J147" s="171">
        <f>ROUND(I147*H147,2)</f>
        <v>0</v>
      </c>
      <c r="K147" s="167" t="s">
        <v>417</v>
      </c>
      <c r="L147" s="172"/>
      <c r="M147" s="173" t="s">
        <v>1</v>
      </c>
      <c r="N147" s="174" t="s">
        <v>46</v>
      </c>
      <c r="P147" s="140">
        <f>O147*H147</f>
        <v>0</v>
      </c>
      <c r="Q147" s="140">
        <v>1.3599999999999999E-2</v>
      </c>
      <c r="R147" s="140">
        <f>Q147*H147</f>
        <v>4.0799999999999996E-2</v>
      </c>
      <c r="S147" s="140">
        <v>0</v>
      </c>
      <c r="T147" s="141">
        <f>S147*H147</f>
        <v>0</v>
      </c>
      <c r="AR147" s="142" t="s">
        <v>673</v>
      </c>
      <c r="AT147" s="142" t="s">
        <v>241</v>
      </c>
      <c r="AU147" s="142" t="s">
        <v>91</v>
      </c>
      <c r="AY147" s="16" t="s">
        <v>133</v>
      </c>
      <c r="BE147" s="143">
        <f>IF(N147="základní",J147,0)</f>
        <v>0</v>
      </c>
      <c r="BF147" s="143">
        <f>IF(N147="snížená",J147,0)</f>
        <v>0</v>
      </c>
      <c r="BG147" s="143">
        <f>IF(N147="zákl. přenesená",J147,0)</f>
        <v>0</v>
      </c>
      <c r="BH147" s="143">
        <f>IF(N147="sníž. přenesená",J147,0)</f>
        <v>0</v>
      </c>
      <c r="BI147" s="143">
        <f>IF(N147="nulová",J147,0)</f>
        <v>0</v>
      </c>
      <c r="BJ147" s="16" t="s">
        <v>89</v>
      </c>
      <c r="BK147" s="143">
        <f>ROUND(I147*H147,2)</f>
        <v>0</v>
      </c>
      <c r="BL147" s="16" t="s">
        <v>451</v>
      </c>
      <c r="BM147" s="142" t="s">
        <v>703</v>
      </c>
    </row>
    <row r="148" spans="2:65" s="12" customFormat="1">
      <c r="B148" s="144"/>
      <c r="D148" s="145" t="s">
        <v>142</v>
      </c>
      <c r="E148" s="146" t="s">
        <v>1</v>
      </c>
      <c r="F148" s="147" t="s">
        <v>148</v>
      </c>
      <c r="H148" s="148">
        <v>3</v>
      </c>
      <c r="I148" s="149"/>
      <c r="L148" s="144"/>
      <c r="M148" s="150"/>
      <c r="T148" s="151"/>
      <c r="AT148" s="146" t="s">
        <v>142</v>
      </c>
      <c r="AU148" s="146" t="s">
        <v>91</v>
      </c>
      <c r="AV148" s="12" t="s">
        <v>91</v>
      </c>
      <c r="AW148" s="12" t="s">
        <v>35</v>
      </c>
      <c r="AX148" s="12" t="s">
        <v>89</v>
      </c>
      <c r="AY148" s="146" t="s">
        <v>133</v>
      </c>
    </row>
    <row r="149" spans="2:65" s="1" customFormat="1" ht="16.5" customHeight="1">
      <c r="B149" s="31"/>
      <c r="C149" s="131" t="s">
        <v>197</v>
      </c>
      <c r="D149" s="131" t="s">
        <v>135</v>
      </c>
      <c r="E149" s="132" t="s">
        <v>704</v>
      </c>
      <c r="F149" s="133" t="s">
        <v>705</v>
      </c>
      <c r="G149" s="134" t="s">
        <v>380</v>
      </c>
      <c r="H149" s="135">
        <v>7</v>
      </c>
      <c r="I149" s="136"/>
      <c r="J149" s="137">
        <f>ROUND(I149*H149,2)</f>
        <v>0</v>
      </c>
      <c r="K149" s="133" t="s">
        <v>139</v>
      </c>
      <c r="L149" s="31"/>
      <c r="M149" s="138" t="s">
        <v>1</v>
      </c>
      <c r="N149" s="139" t="s">
        <v>46</v>
      </c>
      <c r="P149" s="140">
        <f>O149*H149</f>
        <v>0</v>
      </c>
      <c r="Q149" s="140">
        <v>0</v>
      </c>
      <c r="R149" s="140">
        <f>Q149*H149</f>
        <v>0</v>
      </c>
      <c r="S149" s="140">
        <v>0</v>
      </c>
      <c r="T149" s="141">
        <f>S149*H149</f>
        <v>0</v>
      </c>
      <c r="AR149" s="142" t="s">
        <v>451</v>
      </c>
      <c r="AT149" s="142" t="s">
        <v>135</v>
      </c>
      <c r="AU149" s="142" t="s">
        <v>91</v>
      </c>
      <c r="AY149" s="16" t="s">
        <v>133</v>
      </c>
      <c r="BE149" s="143">
        <f>IF(N149="základní",J149,0)</f>
        <v>0</v>
      </c>
      <c r="BF149" s="143">
        <f>IF(N149="snížená",J149,0)</f>
        <v>0</v>
      </c>
      <c r="BG149" s="143">
        <f>IF(N149="zákl. přenesená",J149,0)</f>
        <v>0</v>
      </c>
      <c r="BH149" s="143">
        <f>IF(N149="sníž. přenesená",J149,0)</f>
        <v>0</v>
      </c>
      <c r="BI149" s="143">
        <f>IF(N149="nulová",J149,0)</f>
        <v>0</v>
      </c>
      <c r="BJ149" s="16" t="s">
        <v>89</v>
      </c>
      <c r="BK149" s="143">
        <f>ROUND(I149*H149,2)</f>
        <v>0</v>
      </c>
      <c r="BL149" s="16" t="s">
        <v>451</v>
      </c>
      <c r="BM149" s="142" t="s">
        <v>706</v>
      </c>
    </row>
    <row r="150" spans="2:65" s="12" customFormat="1">
      <c r="B150" s="144"/>
      <c r="D150" s="145" t="s">
        <v>142</v>
      </c>
      <c r="E150" s="146" t="s">
        <v>1</v>
      </c>
      <c r="F150" s="147" t="s">
        <v>171</v>
      </c>
      <c r="H150" s="148">
        <v>7</v>
      </c>
      <c r="I150" s="149"/>
      <c r="L150" s="144"/>
      <c r="M150" s="150"/>
      <c r="T150" s="151"/>
      <c r="AT150" s="146" t="s">
        <v>142</v>
      </c>
      <c r="AU150" s="146" t="s">
        <v>91</v>
      </c>
      <c r="AV150" s="12" t="s">
        <v>91</v>
      </c>
      <c r="AW150" s="12" t="s">
        <v>35</v>
      </c>
      <c r="AX150" s="12" t="s">
        <v>89</v>
      </c>
      <c r="AY150" s="146" t="s">
        <v>133</v>
      </c>
    </row>
    <row r="151" spans="2:65" s="1" customFormat="1" ht="16.5" customHeight="1">
      <c r="B151" s="31"/>
      <c r="C151" s="165" t="s">
        <v>203</v>
      </c>
      <c r="D151" s="165" t="s">
        <v>241</v>
      </c>
      <c r="E151" s="166" t="s">
        <v>707</v>
      </c>
      <c r="F151" s="167" t="s">
        <v>708</v>
      </c>
      <c r="G151" s="168" t="s">
        <v>380</v>
      </c>
      <c r="H151" s="169">
        <v>7</v>
      </c>
      <c r="I151" s="170"/>
      <c r="J151" s="171">
        <f>ROUND(I151*H151,2)</f>
        <v>0</v>
      </c>
      <c r="K151" s="167" t="s">
        <v>417</v>
      </c>
      <c r="L151" s="172"/>
      <c r="M151" s="173" t="s">
        <v>1</v>
      </c>
      <c r="N151" s="174" t="s">
        <v>46</v>
      </c>
      <c r="P151" s="140">
        <f>O151*H151</f>
        <v>0</v>
      </c>
      <c r="Q151" s="140">
        <v>2.5000000000000001E-4</v>
      </c>
      <c r="R151" s="140">
        <f>Q151*H151</f>
        <v>1.75E-3</v>
      </c>
      <c r="S151" s="140">
        <v>0</v>
      </c>
      <c r="T151" s="141">
        <f>S151*H151</f>
        <v>0</v>
      </c>
      <c r="AR151" s="142" t="s">
        <v>673</v>
      </c>
      <c r="AT151" s="142" t="s">
        <v>241</v>
      </c>
      <c r="AU151" s="142" t="s">
        <v>91</v>
      </c>
      <c r="AY151" s="16" t="s">
        <v>133</v>
      </c>
      <c r="BE151" s="143">
        <f>IF(N151="základní",J151,0)</f>
        <v>0</v>
      </c>
      <c r="BF151" s="143">
        <f>IF(N151="snížená",J151,0)</f>
        <v>0</v>
      </c>
      <c r="BG151" s="143">
        <f>IF(N151="zákl. přenesená",J151,0)</f>
        <v>0</v>
      </c>
      <c r="BH151" s="143">
        <f>IF(N151="sníž. přenesená",J151,0)</f>
        <v>0</v>
      </c>
      <c r="BI151" s="143">
        <f>IF(N151="nulová",J151,0)</f>
        <v>0</v>
      </c>
      <c r="BJ151" s="16" t="s">
        <v>89</v>
      </c>
      <c r="BK151" s="143">
        <f>ROUND(I151*H151,2)</f>
        <v>0</v>
      </c>
      <c r="BL151" s="16" t="s">
        <v>451</v>
      </c>
      <c r="BM151" s="142" t="s">
        <v>709</v>
      </c>
    </row>
    <row r="152" spans="2:65" s="12" customFormat="1">
      <c r="B152" s="144"/>
      <c r="D152" s="145" t="s">
        <v>142</v>
      </c>
      <c r="E152" s="146" t="s">
        <v>1</v>
      </c>
      <c r="F152" s="147" t="s">
        <v>171</v>
      </c>
      <c r="H152" s="148">
        <v>7</v>
      </c>
      <c r="I152" s="149"/>
      <c r="L152" s="144"/>
      <c r="M152" s="150"/>
      <c r="T152" s="151"/>
      <c r="AT152" s="146" t="s">
        <v>142</v>
      </c>
      <c r="AU152" s="146" t="s">
        <v>91</v>
      </c>
      <c r="AV152" s="12" t="s">
        <v>91</v>
      </c>
      <c r="AW152" s="12" t="s">
        <v>35</v>
      </c>
      <c r="AX152" s="12" t="s">
        <v>89</v>
      </c>
      <c r="AY152" s="146" t="s">
        <v>133</v>
      </c>
    </row>
    <row r="153" spans="2:65" s="1" customFormat="1" ht="16.5" customHeight="1">
      <c r="B153" s="31"/>
      <c r="C153" s="131" t="s">
        <v>209</v>
      </c>
      <c r="D153" s="131" t="s">
        <v>135</v>
      </c>
      <c r="E153" s="132" t="s">
        <v>710</v>
      </c>
      <c r="F153" s="133" t="s">
        <v>711</v>
      </c>
      <c r="G153" s="134" t="s">
        <v>380</v>
      </c>
      <c r="H153" s="135">
        <v>50</v>
      </c>
      <c r="I153" s="136"/>
      <c r="J153" s="137">
        <f>ROUND(I153*H153,2)</f>
        <v>0</v>
      </c>
      <c r="K153" s="133" t="s">
        <v>417</v>
      </c>
      <c r="L153" s="31"/>
      <c r="M153" s="138" t="s">
        <v>1</v>
      </c>
      <c r="N153" s="139" t="s">
        <v>46</v>
      </c>
      <c r="P153" s="140">
        <f>O153*H153</f>
        <v>0</v>
      </c>
      <c r="Q153" s="140">
        <v>0</v>
      </c>
      <c r="R153" s="140">
        <f>Q153*H153</f>
        <v>0</v>
      </c>
      <c r="S153" s="140">
        <v>0</v>
      </c>
      <c r="T153" s="141">
        <f>S153*H153</f>
        <v>0</v>
      </c>
      <c r="AR153" s="142" t="s">
        <v>219</v>
      </c>
      <c r="AT153" s="142" t="s">
        <v>135</v>
      </c>
      <c r="AU153" s="142" t="s">
        <v>91</v>
      </c>
      <c r="AY153" s="16" t="s">
        <v>133</v>
      </c>
      <c r="BE153" s="143">
        <f>IF(N153="základní",J153,0)</f>
        <v>0</v>
      </c>
      <c r="BF153" s="143">
        <f>IF(N153="snížená",J153,0)</f>
        <v>0</v>
      </c>
      <c r="BG153" s="143">
        <f>IF(N153="zákl. přenesená",J153,0)</f>
        <v>0</v>
      </c>
      <c r="BH153" s="143">
        <f>IF(N153="sníž. přenesená",J153,0)</f>
        <v>0</v>
      </c>
      <c r="BI153" s="143">
        <f>IF(N153="nulová",J153,0)</f>
        <v>0</v>
      </c>
      <c r="BJ153" s="16" t="s">
        <v>89</v>
      </c>
      <c r="BK153" s="143">
        <f>ROUND(I153*H153,2)</f>
        <v>0</v>
      </c>
      <c r="BL153" s="16" t="s">
        <v>219</v>
      </c>
      <c r="BM153" s="142" t="s">
        <v>712</v>
      </c>
    </row>
    <row r="154" spans="2:65" s="12" customFormat="1">
      <c r="B154" s="144"/>
      <c r="D154" s="145" t="s">
        <v>142</v>
      </c>
      <c r="E154" s="146" t="s">
        <v>1</v>
      </c>
      <c r="F154" s="147" t="s">
        <v>394</v>
      </c>
      <c r="H154" s="148">
        <v>50</v>
      </c>
      <c r="I154" s="149"/>
      <c r="L154" s="144"/>
      <c r="M154" s="150"/>
      <c r="T154" s="151"/>
      <c r="AT154" s="146" t="s">
        <v>142</v>
      </c>
      <c r="AU154" s="146" t="s">
        <v>91</v>
      </c>
      <c r="AV154" s="12" t="s">
        <v>91</v>
      </c>
      <c r="AW154" s="12" t="s">
        <v>35</v>
      </c>
      <c r="AX154" s="12" t="s">
        <v>89</v>
      </c>
      <c r="AY154" s="146" t="s">
        <v>133</v>
      </c>
    </row>
    <row r="155" spans="2:65" s="1" customFormat="1" ht="16.5" customHeight="1">
      <c r="B155" s="31"/>
      <c r="C155" s="165" t="s">
        <v>8</v>
      </c>
      <c r="D155" s="165" t="s">
        <v>241</v>
      </c>
      <c r="E155" s="166" t="s">
        <v>713</v>
      </c>
      <c r="F155" s="167" t="s">
        <v>714</v>
      </c>
      <c r="G155" s="168" t="s">
        <v>380</v>
      </c>
      <c r="H155" s="169">
        <v>50</v>
      </c>
      <c r="I155" s="170"/>
      <c r="J155" s="171">
        <f>ROUND(I155*H155,2)</f>
        <v>0</v>
      </c>
      <c r="K155" s="167" t="s">
        <v>417</v>
      </c>
      <c r="L155" s="172"/>
      <c r="M155" s="173" t="s">
        <v>1</v>
      </c>
      <c r="N155" s="174" t="s">
        <v>46</v>
      </c>
      <c r="P155" s="140">
        <f>O155*H155</f>
        <v>0</v>
      </c>
      <c r="Q155" s="140">
        <v>0</v>
      </c>
      <c r="R155" s="140">
        <f>Q155*H155</f>
        <v>0</v>
      </c>
      <c r="S155" s="140">
        <v>0</v>
      </c>
      <c r="T155" s="141">
        <f>S155*H155</f>
        <v>0</v>
      </c>
      <c r="AR155" s="142" t="s">
        <v>302</v>
      </c>
      <c r="AT155" s="142" t="s">
        <v>241</v>
      </c>
      <c r="AU155" s="142" t="s">
        <v>91</v>
      </c>
      <c r="AY155" s="16" t="s">
        <v>133</v>
      </c>
      <c r="BE155" s="143">
        <f>IF(N155="základní",J155,0)</f>
        <v>0</v>
      </c>
      <c r="BF155" s="143">
        <f>IF(N155="snížená",J155,0)</f>
        <v>0</v>
      </c>
      <c r="BG155" s="143">
        <f>IF(N155="zákl. přenesená",J155,0)</f>
        <v>0</v>
      </c>
      <c r="BH155" s="143">
        <f>IF(N155="sníž. přenesená",J155,0)</f>
        <v>0</v>
      </c>
      <c r="BI155" s="143">
        <f>IF(N155="nulová",J155,0)</f>
        <v>0</v>
      </c>
      <c r="BJ155" s="16" t="s">
        <v>89</v>
      </c>
      <c r="BK155" s="143">
        <f>ROUND(I155*H155,2)</f>
        <v>0</v>
      </c>
      <c r="BL155" s="16" t="s">
        <v>219</v>
      </c>
      <c r="BM155" s="142" t="s">
        <v>715</v>
      </c>
    </row>
    <row r="156" spans="2:65" s="12" customFormat="1">
      <c r="B156" s="144"/>
      <c r="D156" s="145" t="s">
        <v>142</v>
      </c>
      <c r="E156" s="146" t="s">
        <v>1</v>
      </c>
      <c r="F156" s="147" t="s">
        <v>394</v>
      </c>
      <c r="H156" s="148">
        <v>50</v>
      </c>
      <c r="I156" s="149"/>
      <c r="L156" s="144"/>
      <c r="M156" s="150"/>
      <c r="T156" s="151"/>
      <c r="AT156" s="146" t="s">
        <v>142</v>
      </c>
      <c r="AU156" s="146" t="s">
        <v>91</v>
      </c>
      <c r="AV156" s="12" t="s">
        <v>91</v>
      </c>
      <c r="AW156" s="12" t="s">
        <v>35</v>
      </c>
      <c r="AX156" s="12" t="s">
        <v>89</v>
      </c>
      <c r="AY156" s="146" t="s">
        <v>133</v>
      </c>
    </row>
    <row r="157" spans="2:65" s="1" customFormat="1" ht="16.5" customHeight="1">
      <c r="B157" s="31"/>
      <c r="C157" s="131" t="s">
        <v>219</v>
      </c>
      <c r="D157" s="131" t="s">
        <v>135</v>
      </c>
      <c r="E157" s="132" t="s">
        <v>716</v>
      </c>
      <c r="F157" s="133" t="s">
        <v>717</v>
      </c>
      <c r="G157" s="134" t="s">
        <v>380</v>
      </c>
      <c r="H157" s="135">
        <v>50</v>
      </c>
      <c r="I157" s="136"/>
      <c r="J157" s="137">
        <f>ROUND(I157*H157,2)</f>
        <v>0</v>
      </c>
      <c r="K157" s="133" t="s">
        <v>417</v>
      </c>
      <c r="L157" s="31"/>
      <c r="M157" s="138" t="s">
        <v>1</v>
      </c>
      <c r="N157" s="139" t="s">
        <v>46</v>
      </c>
      <c r="P157" s="140">
        <f>O157*H157</f>
        <v>0</v>
      </c>
      <c r="Q157" s="140">
        <v>0</v>
      </c>
      <c r="R157" s="140">
        <f>Q157*H157</f>
        <v>0</v>
      </c>
      <c r="S157" s="140">
        <v>0</v>
      </c>
      <c r="T157" s="141">
        <f>S157*H157</f>
        <v>0</v>
      </c>
      <c r="AR157" s="142" t="s">
        <v>451</v>
      </c>
      <c r="AT157" s="142" t="s">
        <v>135</v>
      </c>
      <c r="AU157" s="142" t="s">
        <v>91</v>
      </c>
      <c r="AY157" s="16" t="s">
        <v>133</v>
      </c>
      <c r="BE157" s="143">
        <f>IF(N157="základní",J157,0)</f>
        <v>0</v>
      </c>
      <c r="BF157" s="143">
        <f>IF(N157="snížená",J157,0)</f>
        <v>0</v>
      </c>
      <c r="BG157" s="143">
        <f>IF(N157="zákl. přenesená",J157,0)</f>
        <v>0</v>
      </c>
      <c r="BH157" s="143">
        <f>IF(N157="sníž. přenesená",J157,0)</f>
        <v>0</v>
      </c>
      <c r="BI157" s="143">
        <f>IF(N157="nulová",J157,0)</f>
        <v>0</v>
      </c>
      <c r="BJ157" s="16" t="s">
        <v>89</v>
      </c>
      <c r="BK157" s="143">
        <f>ROUND(I157*H157,2)</f>
        <v>0</v>
      </c>
      <c r="BL157" s="16" t="s">
        <v>451</v>
      </c>
      <c r="BM157" s="142" t="s">
        <v>718</v>
      </c>
    </row>
    <row r="158" spans="2:65" s="12" customFormat="1">
      <c r="B158" s="144"/>
      <c r="D158" s="145" t="s">
        <v>142</v>
      </c>
      <c r="E158" s="146" t="s">
        <v>1</v>
      </c>
      <c r="F158" s="147" t="s">
        <v>394</v>
      </c>
      <c r="H158" s="148">
        <v>50</v>
      </c>
      <c r="I158" s="149"/>
      <c r="L158" s="144"/>
      <c r="M158" s="150"/>
      <c r="T158" s="151"/>
      <c r="AT158" s="146" t="s">
        <v>142</v>
      </c>
      <c r="AU158" s="146" t="s">
        <v>91</v>
      </c>
      <c r="AV158" s="12" t="s">
        <v>91</v>
      </c>
      <c r="AW158" s="12" t="s">
        <v>35</v>
      </c>
      <c r="AX158" s="12" t="s">
        <v>89</v>
      </c>
      <c r="AY158" s="146" t="s">
        <v>133</v>
      </c>
    </row>
    <row r="159" spans="2:65" s="1" customFormat="1" ht="16.5" customHeight="1">
      <c r="B159" s="31"/>
      <c r="C159" s="165" t="s">
        <v>224</v>
      </c>
      <c r="D159" s="165" t="s">
        <v>241</v>
      </c>
      <c r="E159" s="166" t="s">
        <v>719</v>
      </c>
      <c r="F159" s="167" t="s">
        <v>720</v>
      </c>
      <c r="G159" s="168" t="s">
        <v>380</v>
      </c>
      <c r="H159" s="169">
        <v>30</v>
      </c>
      <c r="I159" s="170"/>
      <c r="J159" s="171">
        <f>ROUND(I159*H159,2)</f>
        <v>0</v>
      </c>
      <c r="K159" s="167" t="s">
        <v>139</v>
      </c>
      <c r="L159" s="172"/>
      <c r="M159" s="173" t="s">
        <v>1</v>
      </c>
      <c r="N159" s="174" t="s">
        <v>46</v>
      </c>
      <c r="P159" s="140">
        <f>O159*H159</f>
        <v>0</v>
      </c>
      <c r="Q159" s="140">
        <v>1.0000000000000001E-5</v>
      </c>
      <c r="R159" s="140">
        <f>Q159*H159</f>
        <v>3.0000000000000003E-4</v>
      </c>
      <c r="S159" s="140">
        <v>0</v>
      </c>
      <c r="T159" s="141">
        <f>S159*H159</f>
        <v>0</v>
      </c>
      <c r="AR159" s="142" t="s">
        <v>721</v>
      </c>
      <c r="AT159" s="142" t="s">
        <v>241</v>
      </c>
      <c r="AU159" s="142" t="s">
        <v>91</v>
      </c>
      <c r="AY159" s="16" t="s">
        <v>133</v>
      </c>
      <c r="BE159" s="143">
        <f>IF(N159="základní",J159,0)</f>
        <v>0</v>
      </c>
      <c r="BF159" s="143">
        <f>IF(N159="snížená",J159,0)</f>
        <v>0</v>
      </c>
      <c r="BG159" s="143">
        <f>IF(N159="zákl. přenesená",J159,0)</f>
        <v>0</v>
      </c>
      <c r="BH159" s="143">
        <f>IF(N159="sníž. přenesená",J159,0)</f>
        <v>0</v>
      </c>
      <c r="BI159" s="143">
        <f>IF(N159="nulová",J159,0)</f>
        <v>0</v>
      </c>
      <c r="BJ159" s="16" t="s">
        <v>89</v>
      </c>
      <c r="BK159" s="143">
        <f>ROUND(I159*H159,2)</f>
        <v>0</v>
      </c>
      <c r="BL159" s="16" t="s">
        <v>721</v>
      </c>
      <c r="BM159" s="142" t="s">
        <v>722</v>
      </c>
    </row>
    <row r="160" spans="2:65" s="12" customFormat="1">
      <c r="B160" s="144"/>
      <c r="D160" s="145" t="s">
        <v>142</v>
      </c>
      <c r="E160" s="146" t="s">
        <v>1</v>
      </c>
      <c r="F160" s="147" t="s">
        <v>292</v>
      </c>
      <c r="H160" s="148">
        <v>30</v>
      </c>
      <c r="I160" s="149"/>
      <c r="L160" s="144"/>
      <c r="M160" s="150"/>
      <c r="T160" s="151"/>
      <c r="AT160" s="146" t="s">
        <v>142</v>
      </c>
      <c r="AU160" s="146" t="s">
        <v>91</v>
      </c>
      <c r="AV160" s="12" t="s">
        <v>91</v>
      </c>
      <c r="AW160" s="12" t="s">
        <v>35</v>
      </c>
      <c r="AX160" s="12" t="s">
        <v>89</v>
      </c>
      <c r="AY160" s="146" t="s">
        <v>133</v>
      </c>
    </row>
    <row r="161" spans="2:65" s="1" customFormat="1" ht="16.5" customHeight="1">
      <c r="B161" s="31"/>
      <c r="C161" s="165" t="s">
        <v>229</v>
      </c>
      <c r="D161" s="165" t="s">
        <v>241</v>
      </c>
      <c r="E161" s="166" t="s">
        <v>723</v>
      </c>
      <c r="F161" s="167" t="s">
        <v>724</v>
      </c>
      <c r="G161" s="168" t="s">
        <v>380</v>
      </c>
      <c r="H161" s="169">
        <v>20</v>
      </c>
      <c r="I161" s="170"/>
      <c r="J161" s="171">
        <f>ROUND(I161*H161,2)</f>
        <v>0</v>
      </c>
      <c r="K161" s="167" t="s">
        <v>139</v>
      </c>
      <c r="L161" s="172"/>
      <c r="M161" s="173" t="s">
        <v>1</v>
      </c>
      <c r="N161" s="174" t="s">
        <v>46</v>
      </c>
      <c r="P161" s="140">
        <f>O161*H161</f>
        <v>0</v>
      </c>
      <c r="Q161" s="140">
        <v>0</v>
      </c>
      <c r="R161" s="140">
        <f>Q161*H161</f>
        <v>0</v>
      </c>
      <c r="S161" s="140">
        <v>0</v>
      </c>
      <c r="T161" s="141">
        <f>S161*H161</f>
        <v>0</v>
      </c>
      <c r="AR161" s="142" t="s">
        <v>721</v>
      </c>
      <c r="AT161" s="142" t="s">
        <v>241</v>
      </c>
      <c r="AU161" s="142" t="s">
        <v>91</v>
      </c>
      <c r="AY161" s="16" t="s">
        <v>133</v>
      </c>
      <c r="BE161" s="143">
        <f>IF(N161="základní",J161,0)</f>
        <v>0</v>
      </c>
      <c r="BF161" s="143">
        <f>IF(N161="snížená",J161,0)</f>
        <v>0</v>
      </c>
      <c r="BG161" s="143">
        <f>IF(N161="zákl. přenesená",J161,0)</f>
        <v>0</v>
      </c>
      <c r="BH161" s="143">
        <f>IF(N161="sníž. přenesená",J161,0)</f>
        <v>0</v>
      </c>
      <c r="BI161" s="143">
        <f>IF(N161="nulová",J161,0)</f>
        <v>0</v>
      </c>
      <c r="BJ161" s="16" t="s">
        <v>89</v>
      </c>
      <c r="BK161" s="143">
        <f>ROUND(I161*H161,2)</f>
        <v>0</v>
      </c>
      <c r="BL161" s="16" t="s">
        <v>721</v>
      </c>
      <c r="BM161" s="142" t="s">
        <v>725</v>
      </c>
    </row>
    <row r="162" spans="2:65" s="12" customFormat="1">
      <c r="B162" s="144"/>
      <c r="D162" s="145" t="s">
        <v>142</v>
      </c>
      <c r="E162" s="146" t="s">
        <v>1</v>
      </c>
      <c r="F162" s="147" t="s">
        <v>240</v>
      </c>
      <c r="H162" s="148">
        <v>20</v>
      </c>
      <c r="I162" s="149"/>
      <c r="L162" s="144"/>
      <c r="M162" s="150"/>
      <c r="T162" s="151"/>
      <c r="AT162" s="146" t="s">
        <v>142</v>
      </c>
      <c r="AU162" s="146" t="s">
        <v>91</v>
      </c>
      <c r="AV162" s="12" t="s">
        <v>91</v>
      </c>
      <c r="AW162" s="12" t="s">
        <v>35</v>
      </c>
      <c r="AX162" s="12" t="s">
        <v>89</v>
      </c>
      <c r="AY162" s="146" t="s">
        <v>133</v>
      </c>
    </row>
    <row r="163" spans="2:65" s="1" customFormat="1" ht="21.75" customHeight="1">
      <c r="B163" s="31"/>
      <c r="C163" s="131" t="s">
        <v>235</v>
      </c>
      <c r="D163" s="131" t="s">
        <v>135</v>
      </c>
      <c r="E163" s="132" t="s">
        <v>726</v>
      </c>
      <c r="F163" s="133" t="s">
        <v>727</v>
      </c>
      <c r="G163" s="134" t="s">
        <v>380</v>
      </c>
      <c r="H163" s="135">
        <v>5</v>
      </c>
      <c r="I163" s="136"/>
      <c r="J163" s="137">
        <f>ROUND(I163*H163,2)</f>
        <v>0</v>
      </c>
      <c r="K163" s="133" t="s">
        <v>139</v>
      </c>
      <c r="L163" s="31"/>
      <c r="M163" s="138" t="s">
        <v>1</v>
      </c>
      <c r="N163" s="139" t="s">
        <v>46</v>
      </c>
      <c r="P163" s="140">
        <f>O163*H163</f>
        <v>0</v>
      </c>
      <c r="Q163" s="140">
        <v>0</v>
      </c>
      <c r="R163" s="140">
        <f>Q163*H163</f>
        <v>0</v>
      </c>
      <c r="S163" s="140">
        <v>0</v>
      </c>
      <c r="T163" s="141">
        <f>S163*H163</f>
        <v>0</v>
      </c>
      <c r="AR163" s="142" t="s">
        <v>451</v>
      </c>
      <c r="AT163" s="142" t="s">
        <v>135</v>
      </c>
      <c r="AU163" s="142" t="s">
        <v>91</v>
      </c>
      <c r="AY163" s="16" t="s">
        <v>133</v>
      </c>
      <c r="BE163" s="143">
        <f>IF(N163="základní",J163,0)</f>
        <v>0</v>
      </c>
      <c r="BF163" s="143">
        <f>IF(N163="snížená",J163,0)</f>
        <v>0</v>
      </c>
      <c r="BG163" s="143">
        <f>IF(N163="zákl. přenesená",J163,0)</f>
        <v>0</v>
      </c>
      <c r="BH163" s="143">
        <f>IF(N163="sníž. přenesená",J163,0)</f>
        <v>0</v>
      </c>
      <c r="BI163" s="143">
        <f>IF(N163="nulová",J163,0)</f>
        <v>0</v>
      </c>
      <c r="BJ163" s="16" t="s">
        <v>89</v>
      </c>
      <c r="BK163" s="143">
        <f>ROUND(I163*H163,2)</f>
        <v>0</v>
      </c>
      <c r="BL163" s="16" t="s">
        <v>451</v>
      </c>
      <c r="BM163" s="142" t="s">
        <v>728</v>
      </c>
    </row>
    <row r="164" spans="2:65" s="12" customFormat="1">
      <c r="B164" s="144"/>
      <c r="D164" s="145" t="s">
        <v>142</v>
      </c>
      <c r="E164" s="146" t="s">
        <v>1</v>
      </c>
      <c r="F164" s="147" t="s">
        <v>729</v>
      </c>
      <c r="H164" s="148">
        <v>5</v>
      </c>
      <c r="I164" s="149"/>
      <c r="L164" s="144"/>
      <c r="M164" s="150"/>
      <c r="T164" s="151"/>
      <c r="AT164" s="146" t="s">
        <v>142</v>
      </c>
      <c r="AU164" s="146" t="s">
        <v>91</v>
      </c>
      <c r="AV164" s="12" t="s">
        <v>91</v>
      </c>
      <c r="AW164" s="12" t="s">
        <v>35</v>
      </c>
      <c r="AX164" s="12" t="s">
        <v>89</v>
      </c>
      <c r="AY164" s="146" t="s">
        <v>133</v>
      </c>
    </row>
    <row r="165" spans="2:65" s="1" customFormat="1" ht="16.5" customHeight="1">
      <c r="B165" s="31"/>
      <c r="C165" s="165" t="s">
        <v>240</v>
      </c>
      <c r="D165" s="165" t="s">
        <v>241</v>
      </c>
      <c r="E165" s="166" t="s">
        <v>730</v>
      </c>
      <c r="F165" s="167" t="s">
        <v>731</v>
      </c>
      <c r="G165" s="168" t="s">
        <v>380</v>
      </c>
      <c r="H165" s="169">
        <v>5</v>
      </c>
      <c r="I165" s="170"/>
      <c r="J165" s="171">
        <f>ROUND(I165*H165,2)</f>
        <v>0</v>
      </c>
      <c r="K165" s="167" t="s">
        <v>139</v>
      </c>
      <c r="L165" s="172"/>
      <c r="M165" s="173" t="s">
        <v>1</v>
      </c>
      <c r="N165" s="174" t="s">
        <v>46</v>
      </c>
      <c r="P165" s="140">
        <f>O165*H165</f>
        <v>0</v>
      </c>
      <c r="Q165" s="140">
        <v>8.0999999999999996E-3</v>
      </c>
      <c r="R165" s="140">
        <f>Q165*H165</f>
        <v>4.0499999999999994E-2</v>
      </c>
      <c r="S165" s="140">
        <v>0</v>
      </c>
      <c r="T165" s="141">
        <f>S165*H165</f>
        <v>0</v>
      </c>
      <c r="AR165" s="142" t="s">
        <v>721</v>
      </c>
      <c r="AT165" s="142" t="s">
        <v>241</v>
      </c>
      <c r="AU165" s="142" t="s">
        <v>91</v>
      </c>
      <c r="AY165" s="16" t="s">
        <v>133</v>
      </c>
      <c r="BE165" s="143">
        <f>IF(N165="základní",J165,0)</f>
        <v>0</v>
      </c>
      <c r="BF165" s="143">
        <f>IF(N165="snížená",J165,0)</f>
        <v>0</v>
      </c>
      <c r="BG165" s="143">
        <f>IF(N165="zákl. přenesená",J165,0)</f>
        <v>0</v>
      </c>
      <c r="BH165" s="143">
        <f>IF(N165="sníž. přenesená",J165,0)</f>
        <v>0</v>
      </c>
      <c r="BI165" s="143">
        <f>IF(N165="nulová",J165,0)</f>
        <v>0</v>
      </c>
      <c r="BJ165" s="16" t="s">
        <v>89</v>
      </c>
      <c r="BK165" s="143">
        <f>ROUND(I165*H165,2)</f>
        <v>0</v>
      </c>
      <c r="BL165" s="16" t="s">
        <v>721</v>
      </c>
      <c r="BM165" s="142" t="s">
        <v>732</v>
      </c>
    </row>
    <row r="166" spans="2:65" s="12" customFormat="1">
      <c r="B166" s="144"/>
      <c r="D166" s="145" t="s">
        <v>142</v>
      </c>
      <c r="E166" s="146" t="s">
        <v>1</v>
      </c>
      <c r="F166" s="147" t="s">
        <v>160</v>
      </c>
      <c r="H166" s="148">
        <v>5</v>
      </c>
      <c r="I166" s="149"/>
      <c r="L166" s="144"/>
      <c r="M166" s="150"/>
      <c r="T166" s="151"/>
      <c r="AT166" s="146" t="s">
        <v>142</v>
      </c>
      <c r="AU166" s="146" t="s">
        <v>91</v>
      </c>
      <c r="AV166" s="12" t="s">
        <v>91</v>
      </c>
      <c r="AW166" s="12" t="s">
        <v>35</v>
      </c>
      <c r="AX166" s="12" t="s">
        <v>89</v>
      </c>
      <c r="AY166" s="146" t="s">
        <v>133</v>
      </c>
    </row>
    <row r="167" spans="2:65" s="1" customFormat="1" ht="21.75" customHeight="1">
      <c r="B167" s="31"/>
      <c r="C167" s="131" t="s">
        <v>7</v>
      </c>
      <c r="D167" s="131" t="s">
        <v>135</v>
      </c>
      <c r="E167" s="132" t="s">
        <v>733</v>
      </c>
      <c r="F167" s="133" t="s">
        <v>734</v>
      </c>
      <c r="G167" s="134" t="s">
        <v>163</v>
      </c>
      <c r="H167" s="135">
        <v>150</v>
      </c>
      <c r="I167" s="136"/>
      <c r="J167" s="137">
        <f>ROUND(I167*H167,2)</f>
        <v>0</v>
      </c>
      <c r="K167" s="133" t="s">
        <v>139</v>
      </c>
      <c r="L167" s="31"/>
      <c r="M167" s="138" t="s">
        <v>1</v>
      </c>
      <c r="N167" s="139" t="s">
        <v>46</v>
      </c>
      <c r="P167" s="140">
        <f>O167*H167</f>
        <v>0</v>
      </c>
      <c r="Q167" s="140">
        <v>0</v>
      </c>
      <c r="R167" s="140">
        <f>Q167*H167</f>
        <v>0</v>
      </c>
      <c r="S167" s="140">
        <v>0</v>
      </c>
      <c r="T167" s="141">
        <f>S167*H167</f>
        <v>0</v>
      </c>
      <c r="AR167" s="142" t="s">
        <v>451</v>
      </c>
      <c r="AT167" s="142" t="s">
        <v>135</v>
      </c>
      <c r="AU167" s="142" t="s">
        <v>91</v>
      </c>
      <c r="AY167" s="16" t="s">
        <v>133</v>
      </c>
      <c r="BE167" s="143">
        <f>IF(N167="základní",J167,0)</f>
        <v>0</v>
      </c>
      <c r="BF167" s="143">
        <f>IF(N167="snížená",J167,0)</f>
        <v>0</v>
      </c>
      <c r="BG167" s="143">
        <f>IF(N167="zákl. přenesená",J167,0)</f>
        <v>0</v>
      </c>
      <c r="BH167" s="143">
        <f>IF(N167="sníž. přenesená",J167,0)</f>
        <v>0</v>
      </c>
      <c r="BI167" s="143">
        <f>IF(N167="nulová",J167,0)</f>
        <v>0</v>
      </c>
      <c r="BJ167" s="16" t="s">
        <v>89</v>
      </c>
      <c r="BK167" s="143">
        <f>ROUND(I167*H167,2)</f>
        <v>0</v>
      </c>
      <c r="BL167" s="16" t="s">
        <v>451</v>
      </c>
      <c r="BM167" s="142" t="s">
        <v>735</v>
      </c>
    </row>
    <row r="168" spans="2:65" s="12" customFormat="1">
      <c r="B168" s="144"/>
      <c r="D168" s="145" t="s">
        <v>142</v>
      </c>
      <c r="E168" s="146" t="s">
        <v>1</v>
      </c>
      <c r="F168" s="147" t="s">
        <v>736</v>
      </c>
      <c r="H168" s="148">
        <v>150</v>
      </c>
      <c r="I168" s="149"/>
      <c r="L168" s="144"/>
      <c r="M168" s="150"/>
      <c r="T168" s="151"/>
      <c r="AT168" s="146" t="s">
        <v>142</v>
      </c>
      <c r="AU168" s="146" t="s">
        <v>91</v>
      </c>
      <c r="AV168" s="12" t="s">
        <v>91</v>
      </c>
      <c r="AW168" s="12" t="s">
        <v>35</v>
      </c>
      <c r="AX168" s="12" t="s">
        <v>89</v>
      </c>
      <c r="AY168" s="146" t="s">
        <v>133</v>
      </c>
    </row>
    <row r="169" spans="2:65" s="1" customFormat="1" ht="16.5" customHeight="1">
      <c r="B169" s="31"/>
      <c r="C169" s="165" t="s">
        <v>250</v>
      </c>
      <c r="D169" s="165" t="s">
        <v>241</v>
      </c>
      <c r="E169" s="166" t="s">
        <v>737</v>
      </c>
      <c r="F169" s="167" t="s">
        <v>738</v>
      </c>
      <c r="G169" s="168" t="s">
        <v>279</v>
      </c>
      <c r="H169" s="169">
        <v>165</v>
      </c>
      <c r="I169" s="170"/>
      <c r="J169" s="171">
        <f>ROUND(I169*H169,2)</f>
        <v>0</v>
      </c>
      <c r="K169" s="167" t="s">
        <v>139</v>
      </c>
      <c r="L169" s="172"/>
      <c r="M169" s="173" t="s">
        <v>1</v>
      </c>
      <c r="N169" s="174" t="s">
        <v>46</v>
      </c>
      <c r="P169" s="140">
        <f>O169*H169</f>
        <v>0</v>
      </c>
      <c r="Q169" s="140">
        <v>1E-3</v>
      </c>
      <c r="R169" s="140">
        <f>Q169*H169</f>
        <v>0.16500000000000001</v>
      </c>
      <c r="S169" s="140">
        <v>0</v>
      </c>
      <c r="T169" s="141">
        <f>S169*H169</f>
        <v>0</v>
      </c>
      <c r="AR169" s="142" t="s">
        <v>721</v>
      </c>
      <c r="AT169" s="142" t="s">
        <v>241</v>
      </c>
      <c r="AU169" s="142" t="s">
        <v>91</v>
      </c>
      <c r="AY169" s="16" t="s">
        <v>133</v>
      </c>
      <c r="BE169" s="143">
        <f>IF(N169="základní",J169,0)</f>
        <v>0</v>
      </c>
      <c r="BF169" s="143">
        <f>IF(N169="snížená",J169,0)</f>
        <v>0</v>
      </c>
      <c r="BG169" s="143">
        <f>IF(N169="zákl. přenesená",J169,0)</f>
        <v>0</v>
      </c>
      <c r="BH169" s="143">
        <f>IF(N169="sníž. přenesená",J169,0)</f>
        <v>0</v>
      </c>
      <c r="BI169" s="143">
        <f>IF(N169="nulová",J169,0)</f>
        <v>0</v>
      </c>
      <c r="BJ169" s="16" t="s">
        <v>89</v>
      </c>
      <c r="BK169" s="143">
        <f>ROUND(I169*H169,2)</f>
        <v>0</v>
      </c>
      <c r="BL169" s="16" t="s">
        <v>721</v>
      </c>
      <c r="BM169" s="142" t="s">
        <v>739</v>
      </c>
    </row>
    <row r="170" spans="2:65" s="12" customFormat="1">
      <c r="B170" s="144"/>
      <c r="D170" s="145" t="s">
        <v>142</v>
      </c>
      <c r="E170" s="146" t="s">
        <v>1</v>
      </c>
      <c r="F170" s="147" t="s">
        <v>740</v>
      </c>
      <c r="H170" s="148">
        <v>165</v>
      </c>
      <c r="I170" s="149"/>
      <c r="L170" s="144"/>
      <c r="M170" s="150"/>
      <c r="T170" s="151"/>
      <c r="AT170" s="146" t="s">
        <v>142</v>
      </c>
      <c r="AU170" s="146" t="s">
        <v>91</v>
      </c>
      <c r="AV170" s="12" t="s">
        <v>91</v>
      </c>
      <c r="AW170" s="12" t="s">
        <v>35</v>
      </c>
      <c r="AX170" s="12" t="s">
        <v>89</v>
      </c>
      <c r="AY170" s="146" t="s">
        <v>133</v>
      </c>
    </row>
    <row r="171" spans="2:65" s="1" customFormat="1" ht="16.5" customHeight="1">
      <c r="B171" s="31"/>
      <c r="C171" s="165" t="s">
        <v>256</v>
      </c>
      <c r="D171" s="165" t="s">
        <v>241</v>
      </c>
      <c r="E171" s="166" t="s">
        <v>741</v>
      </c>
      <c r="F171" s="167" t="s">
        <v>742</v>
      </c>
      <c r="G171" s="168" t="s">
        <v>380</v>
      </c>
      <c r="H171" s="169">
        <v>5</v>
      </c>
      <c r="I171" s="170"/>
      <c r="J171" s="171">
        <f>ROUND(I171*H171,2)</f>
        <v>0</v>
      </c>
      <c r="K171" s="167" t="s">
        <v>139</v>
      </c>
      <c r="L171" s="172"/>
      <c r="M171" s="173" t="s">
        <v>1</v>
      </c>
      <c r="N171" s="174" t="s">
        <v>46</v>
      </c>
      <c r="P171" s="140">
        <f>O171*H171</f>
        <v>0</v>
      </c>
      <c r="Q171" s="140">
        <v>4.4999999999999999E-4</v>
      </c>
      <c r="R171" s="140">
        <f>Q171*H171</f>
        <v>2.2499999999999998E-3</v>
      </c>
      <c r="S171" s="140">
        <v>0</v>
      </c>
      <c r="T171" s="141">
        <f>S171*H171</f>
        <v>0</v>
      </c>
      <c r="AR171" s="142" t="s">
        <v>721</v>
      </c>
      <c r="AT171" s="142" t="s">
        <v>241</v>
      </c>
      <c r="AU171" s="142" t="s">
        <v>91</v>
      </c>
      <c r="AY171" s="16" t="s">
        <v>133</v>
      </c>
      <c r="BE171" s="143">
        <f>IF(N171="základní",J171,0)</f>
        <v>0</v>
      </c>
      <c r="BF171" s="143">
        <f>IF(N171="snížená",J171,0)</f>
        <v>0</v>
      </c>
      <c r="BG171" s="143">
        <f>IF(N171="zákl. přenesená",J171,0)</f>
        <v>0</v>
      </c>
      <c r="BH171" s="143">
        <f>IF(N171="sníž. přenesená",J171,0)</f>
        <v>0</v>
      </c>
      <c r="BI171" s="143">
        <f>IF(N171="nulová",J171,0)</f>
        <v>0</v>
      </c>
      <c r="BJ171" s="16" t="s">
        <v>89</v>
      </c>
      <c r="BK171" s="143">
        <f>ROUND(I171*H171,2)</f>
        <v>0</v>
      </c>
      <c r="BL171" s="16" t="s">
        <v>721</v>
      </c>
      <c r="BM171" s="142" t="s">
        <v>743</v>
      </c>
    </row>
    <row r="172" spans="2:65" s="12" customFormat="1">
      <c r="B172" s="144"/>
      <c r="D172" s="145" t="s">
        <v>142</v>
      </c>
      <c r="E172" s="146" t="s">
        <v>1</v>
      </c>
      <c r="F172" s="147" t="s">
        <v>160</v>
      </c>
      <c r="H172" s="148">
        <v>5</v>
      </c>
      <c r="I172" s="149"/>
      <c r="L172" s="144"/>
      <c r="M172" s="150"/>
      <c r="T172" s="151"/>
      <c r="AT172" s="146" t="s">
        <v>142</v>
      </c>
      <c r="AU172" s="146" t="s">
        <v>91</v>
      </c>
      <c r="AV172" s="12" t="s">
        <v>91</v>
      </c>
      <c r="AW172" s="12" t="s">
        <v>35</v>
      </c>
      <c r="AX172" s="12" t="s">
        <v>89</v>
      </c>
      <c r="AY172" s="146" t="s">
        <v>133</v>
      </c>
    </row>
    <row r="173" spans="2:65" s="1" customFormat="1" ht="16.5" customHeight="1">
      <c r="B173" s="31"/>
      <c r="C173" s="165" t="s">
        <v>262</v>
      </c>
      <c r="D173" s="165" t="s">
        <v>241</v>
      </c>
      <c r="E173" s="166" t="s">
        <v>744</v>
      </c>
      <c r="F173" s="167" t="s">
        <v>745</v>
      </c>
      <c r="G173" s="168" t="s">
        <v>380</v>
      </c>
      <c r="H173" s="169">
        <v>10</v>
      </c>
      <c r="I173" s="170"/>
      <c r="J173" s="171">
        <f>ROUND(I173*H173,2)</f>
        <v>0</v>
      </c>
      <c r="K173" s="167" t="s">
        <v>139</v>
      </c>
      <c r="L173" s="172"/>
      <c r="M173" s="173" t="s">
        <v>1</v>
      </c>
      <c r="N173" s="174" t="s">
        <v>46</v>
      </c>
      <c r="P173" s="140">
        <f>O173*H173</f>
        <v>0</v>
      </c>
      <c r="Q173" s="140">
        <v>1.6000000000000001E-4</v>
      </c>
      <c r="R173" s="140">
        <f>Q173*H173</f>
        <v>1.6000000000000001E-3</v>
      </c>
      <c r="S173" s="140">
        <v>0</v>
      </c>
      <c r="T173" s="141">
        <f>S173*H173</f>
        <v>0</v>
      </c>
      <c r="AR173" s="142" t="s">
        <v>721</v>
      </c>
      <c r="AT173" s="142" t="s">
        <v>241</v>
      </c>
      <c r="AU173" s="142" t="s">
        <v>91</v>
      </c>
      <c r="AY173" s="16" t="s">
        <v>133</v>
      </c>
      <c r="BE173" s="143">
        <f>IF(N173="základní",J173,0)</f>
        <v>0</v>
      </c>
      <c r="BF173" s="143">
        <f>IF(N173="snížená",J173,0)</f>
        <v>0</v>
      </c>
      <c r="BG173" s="143">
        <f>IF(N173="zákl. přenesená",J173,0)</f>
        <v>0</v>
      </c>
      <c r="BH173" s="143">
        <f>IF(N173="sníž. přenesená",J173,0)</f>
        <v>0</v>
      </c>
      <c r="BI173" s="143">
        <f>IF(N173="nulová",J173,0)</f>
        <v>0</v>
      </c>
      <c r="BJ173" s="16" t="s">
        <v>89</v>
      </c>
      <c r="BK173" s="143">
        <f>ROUND(I173*H173,2)</f>
        <v>0</v>
      </c>
      <c r="BL173" s="16" t="s">
        <v>721</v>
      </c>
      <c r="BM173" s="142" t="s">
        <v>746</v>
      </c>
    </row>
    <row r="174" spans="2:65" s="12" customFormat="1">
      <c r="B174" s="144"/>
      <c r="D174" s="145" t="s">
        <v>142</v>
      </c>
      <c r="E174" s="146" t="s">
        <v>1</v>
      </c>
      <c r="F174" s="147" t="s">
        <v>188</v>
      </c>
      <c r="H174" s="148">
        <v>10</v>
      </c>
      <c r="I174" s="149"/>
      <c r="L174" s="144"/>
      <c r="M174" s="150"/>
      <c r="T174" s="151"/>
      <c r="AT174" s="146" t="s">
        <v>142</v>
      </c>
      <c r="AU174" s="146" t="s">
        <v>91</v>
      </c>
      <c r="AV174" s="12" t="s">
        <v>91</v>
      </c>
      <c r="AW174" s="12" t="s">
        <v>35</v>
      </c>
      <c r="AX174" s="12" t="s">
        <v>89</v>
      </c>
      <c r="AY174" s="146" t="s">
        <v>133</v>
      </c>
    </row>
    <row r="175" spans="2:65" s="1" customFormat="1" ht="16.5" customHeight="1">
      <c r="B175" s="31"/>
      <c r="C175" s="165" t="s">
        <v>267</v>
      </c>
      <c r="D175" s="165" t="s">
        <v>241</v>
      </c>
      <c r="E175" s="166" t="s">
        <v>747</v>
      </c>
      <c r="F175" s="167" t="s">
        <v>748</v>
      </c>
      <c r="G175" s="168" t="s">
        <v>380</v>
      </c>
      <c r="H175" s="169">
        <v>20</v>
      </c>
      <c r="I175" s="170"/>
      <c r="J175" s="171">
        <f>ROUND(I175*H175,2)</f>
        <v>0</v>
      </c>
      <c r="K175" s="167" t="s">
        <v>139</v>
      </c>
      <c r="L175" s="172"/>
      <c r="M175" s="173" t="s">
        <v>1</v>
      </c>
      <c r="N175" s="174" t="s">
        <v>46</v>
      </c>
      <c r="P175" s="140">
        <f>O175*H175</f>
        <v>0</v>
      </c>
      <c r="Q175" s="140">
        <v>2.3000000000000001E-4</v>
      </c>
      <c r="R175" s="140">
        <f>Q175*H175</f>
        <v>4.5999999999999999E-3</v>
      </c>
      <c r="S175" s="140">
        <v>0</v>
      </c>
      <c r="T175" s="141">
        <f>S175*H175</f>
        <v>0</v>
      </c>
      <c r="AR175" s="142" t="s">
        <v>721</v>
      </c>
      <c r="AT175" s="142" t="s">
        <v>241</v>
      </c>
      <c r="AU175" s="142" t="s">
        <v>91</v>
      </c>
      <c r="AY175" s="16" t="s">
        <v>133</v>
      </c>
      <c r="BE175" s="143">
        <f>IF(N175="základní",J175,0)</f>
        <v>0</v>
      </c>
      <c r="BF175" s="143">
        <f>IF(N175="snížená",J175,0)</f>
        <v>0</v>
      </c>
      <c r="BG175" s="143">
        <f>IF(N175="zákl. přenesená",J175,0)</f>
        <v>0</v>
      </c>
      <c r="BH175" s="143">
        <f>IF(N175="sníž. přenesená",J175,0)</f>
        <v>0</v>
      </c>
      <c r="BI175" s="143">
        <f>IF(N175="nulová",J175,0)</f>
        <v>0</v>
      </c>
      <c r="BJ175" s="16" t="s">
        <v>89</v>
      </c>
      <c r="BK175" s="143">
        <f>ROUND(I175*H175,2)</f>
        <v>0</v>
      </c>
      <c r="BL175" s="16" t="s">
        <v>721</v>
      </c>
      <c r="BM175" s="142" t="s">
        <v>749</v>
      </c>
    </row>
    <row r="176" spans="2:65" s="12" customFormat="1">
      <c r="B176" s="144"/>
      <c r="D176" s="145" t="s">
        <v>142</v>
      </c>
      <c r="E176" s="146" t="s">
        <v>1</v>
      </c>
      <c r="F176" s="147" t="s">
        <v>240</v>
      </c>
      <c r="H176" s="148">
        <v>20</v>
      </c>
      <c r="I176" s="149"/>
      <c r="L176" s="144"/>
      <c r="M176" s="150"/>
      <c r="T176" s="151"/>
      <c r="AT176" s="146" t="s">
        <v>142</v>
      </c>
      <c r="AU176" s="146" t="s">
        <v>91</v>
      </c>
      <c r="AV176" s="12" t="s">
        <v>91</v>
      </c>
      <c r="AW176" s="12" t="s">
        <v>35</v>
      </c>
      <c r="AX176" s="12" t="s">
        <v>89</v>
      </c>
      <c r="AY176" s="146" t="s">
        <v>133</v>
      </c>
    </row>
    <row r="177" spans="2:65" s="1" customFormat="1" ht="16.5" customHeight="1">
      <c r="B177" s="31"/>
      <c r="C177" s="165" t="s">
        <v>272</v>
      </c>
      <c r="D177" s="165" t="s">
        <v>241</v>
      </c>
      <c r="E177" s="166" t="s">
        <v>750</v>
      </c>
      <c r="F177" s="167" t="s">
        <v>751</v>
      </c>
      <c r="G177" s="168" t="s">
        <v>380</v>
      </c>
      <c r="H177" s="169">
        <v>10</v>
      </c>
      <c r="I177" s="170"/>
      <c r="J177" s="171">
        <f>ROUND(I177*H177,2)</f>
        <v>0</v>
      </c>
      <c r="K177" s="167" t="s">
        <v>139</v>
      </c>
      <c r="L177" s="172"/>
      <c r="M177" s="173" t="s">
        <v>1</v>
      </c>
      <c r="N177" s="174" t="s">
        <v>46</v>
      </c>
      <c r="P177" s="140">
        <f>O177*H177</f>
        <v>0</v>
      </c>
      <c r="Q177" s="140">
        <v>1.2E-4</v>
      </c>
      <c r="R177" s="140">
        <f>Q177*H177</f>
        <v>1.2000000000000001E-3</v>
      </c>
      <c r="S177" s="140">
        <v>0</v>
      </c>
      <c r="T177" s="141">
        <f>S177*H177</f>
        <v>0</v>
      </c>
      <c r="AR177" s="142" t="s">
        <v>721</v>
      </c>
      <c r="AT177" s="142" t="s">
        <v>241</v>
      </c>
      <c r="AU177" s="142" t="s">
        <v>91</v>
      </c>
      <c r="AY177" s="16" t="s">
        <v>133</v>
      </c>
      <c r="BE177" s="143">
        <f>IF(N177="základní",J177,0)</f>
        <v>0</v>
      </c>
      <c r="BF177" s="143">
        <f>IF(N177="snížená",J177,0)</f>
        <v>0</v>
      </c>
      <c r="BG177" s="143">
        <f>IF(N177="zákl. přenesená",J177,0)</f>
        <v>0</v>
      </c>
      <c r="BH177" s="143">
        <f>IF(N177="sníž. přenesená",J177,0)</f>
        <v>0</v>
      </c>
      <c r="BI177" s="143">
        <f>IF(N177="nulová",J177,0)</f>
        <v>0</v>
      </c>
      <c r="BJ177" s="16" t="s">
        <v>89</v>
      </c>
      <c r="BK177" s="143">
        <f>ROUND(I177*H177,2)</f>
        <v>0</v>
      </c>
      <c r="BL177" s="16" t="s">
        <v>721</v>
      </c>
      <c r="BM177" s="142" t="s">
        <v>752</v>
      </c>
    </row>
    <row r="178" spans="2:65" s="12" customFormat="1">
      <c r="B178" s="144"/>
      <c r="D178" s="145" t="s">
        <v>142</v>
      </c>
      <c r="E178" s="146" t="s">
        <v>1</v>
      </c>
      <c r="F178" s="147" t="s">
        <v>188</v>
      </c>
      <c r="H178" s="148">
        <v>10</v>
      </c>
      <c r="I178" s="149"/>
      <c r="L178" s="144"/>
      <c r="M178" s="150"/>
      <c r="T178" s="151"/>
      <c r="AT178" s="146" t="s">
        <v>142</v>
      </c>
      <c r="AU178" s="146" t="s">
        <v>91</v>
      </c>
      <c r="AV178" s="12" t="s">
        <v>91</v>
      </c>
      <c r="AW178" s="12" t="s">
        <v>35</v>
      </c>
      <c r="AX178" s="12" t="s">
        <v>89</v>
      </c>
      <c r="AY178" s="146" t="s">
        <v>133</v>
      </c>
    </row>
    <row r="179" spans="2:65" s="1" customFormat="1" ht="16.5" customHeight="1">
      <c r="B179" s="31"/>
      <c r="C179" s="131" t="s">
        <v>276</v>
      </c>
      <c r="D179" s="131" t="s">
        <v>135</v>
      </c>
      <c r="E179" s="132" t="s">
        <v>753</v>
      </c>
      <c r="F179" s="133" t="s">
        <v>754</v>
      </c>
      <c r="G179" s="134" t="s">
        <v>380</v>
      </c>
      <c r="H179" s="135">
        <v>1</v>
      </c>
      <c r="I179" s="136"/>
      <c r="J179" s="137">
        <f>ROUND(I179*H179,2)</f>
        <v>0</v>
      </c>
      <c r="K179" s="133" t="s">
        <v>139</v>
      </c>
      <c r="L179" s="31"/>
      <c r="M179" s="138" t="s">
        <v>1</v>
      </c>
      <c r="N179" s="139" t="s">
        <v>46</v>
      </c>
      <c r="P179" s="140">
        <f>O179*H179</f>
        <v>0</v>
      </c>
      <c r="Q179" s="140">
        <v>0</v>
      </c>
      <c r="R179" s="140">
        <f>Q179*H179</f>
        <v>0</v>
      </c>
      <c r="S179" s="140">
        <v>0</v>
      </c>
      <c r="T179" s="141">
        <f>S179*H179</f>
        <v>0</v>
      </c>
      <c r="AR179" s="142" t="s">
        <v>451</v>
      </c>
      <c r="AT179" s="142" t="s">
        <v>135</v>
      </c>
      <c r="AU179" s="142" t="s">
        <v>91</v>
      </c>
      <c r="AY179" s="16" t="s">
        <v>133</v>
      </c>
      <c r="BE179" s="143">
        <f>IF(N179="základní",J179,0)</f>
        <v>0</v>
      </c>
      <c r="BF179" s="143">
        <f>IF(N179="snížená",J179,0)</f>
        <v>0</v>
      </c>
      <c r="BG179" s="143">
        <f>IF(N179="zákl. přenesená",J179,0)</f>
        <v>0</v>
      </c>
      <c r="BH179" s="143">
        <f>IF(N179="sníž. přenesená",J179,0)</f>
        <v>0</v>
      </c>
      <c r="BI179" s="143">
        <f>IF(N179="nulová",J179,0)</f>
        <v>0</v>
      </c>
      <c r="BJ179" s="16" t="s">
        <v>89</v>
      </c>
      <c r="BK179" s="143">
        <f>ROUND(I179*H179,2)</f>
        <v>0</v>
      </c>
      <c r="BL179" s="16" t="s">
        <v>451</v>
      </c>
      <c r="BM179" s="142" t="s">
        <v>755</v>
      </c>
    </row>
    <row r="180" spans="2:65" s="12" customFormat="1">
      <c r="B180" s="144"/>
      <c r="D180" s="145" t="s">
        <v>142</v>
      </c>
      <c r="E180" s="146" t="s">
        <v>1</v>
      </c>
      <c r="F180" s="147" t="s">
        <v>89</v>
      </c>
      <c r="H180" s="148">
        <v>1</v>
      </c>
      <c r="I180" s="149"/>
      <c r="L180" s="144"/>
      <c r="M180" s="150"/>
      <c r="T180" s="151"/>
      <c r="AT180" s="146" t="s">
        <v>142</v>
      </c>
      <c r="AU180" s="146" t="s">
        <v>91</v>
      </c>
      <c r="AV180" s="12" t="s">
        <v>91</v>
      </c>
      <c r="AW180" s="12" t="s">
        <v>35</v>
      </c>
      <c r="AX180" s="12" t="s">
        <v>89</v>
      </c>
      <c r="AY180" s="146" t="s">
        <v>133</v>
      </c>
    </row>
    <row r="181" spans="2:65" s="1" customFormat="1" ht="16.5" customHeight="1">
      <c r="B181" s="31"/>
      <c r="C181" s="131" t="s">
        <v>282</v>
      </c>
      <c r="D181" s="131" t="s">
        <v>135</v>
      </c>
      <c r="E181" s="132" t="s">
        <v>756</v>
      </c>
      <c r="F181" s="133" t="s">
        <v>757</v>
      </c>
      <c r="G181" s="134" t="s">
        <v>380</v>
      </c>
      <c r="H181" s="135">
        <v>4</v>
      </c>
      <c r="I181" s="136"/>
      <c r="J181" s="137">
        <f>ROUND(I181*H181,2)</f>
        <v>0</v>
      </c>
      <c r="K181" s="133" t="s">
        <v>139</v>
      </c>
      <c r="L181" s="31"/>
      <c r="M181" s="138" t="s">
        <v>1</v>
      </c>
      <c r="N181" s="139" t="s">
        <v>46</v>
      </c>
      <c r="P181" s="140">
        <f>O181*H181</f>
        <v>0</v>
      </c>
      <c r="Q181" s="140">
        <v>0</v>
      </c>
      <c r="R181" s="140">
        <f>Q181*H181</f>
        <v>0</v>
      </c>
      <c r="S181" s="140">
        <v>0</v>
      </c>
      <c r="T181" s="141">
        <f>S181*H181</f>
        <v>0</v>
      </c>
      <c r="AR181" s="142" t="s">
        <v>451</v>
      </c>
      <c r="AT181" s="142" t="s">
        <v>135</v>
      </c>
      <c r="AU181" s="142" t="s">
        <v>91</v>
      </c>
      <c r="AY181" s="16" t="s">
        <v>133</v>
      </c>
      <c r="BE181" s="143">
        <f>IF(N181="základní",J181,0)</f>
        <v>0</v>
      </c>
      <c r="BF181" s="143">
        <f>IF(N181="snížená",J181,0)</f>
        <v>0</v>
      </c>
      <c r="BG181" s="143">
        <f>IF(N181="zákl. přenesená",J181,0)</f>
        <v>0</v>
      </c>
      <c r="BH181" s="143">
        <f>IF(N181="sníž. přenesená",J181,0)</f>
        <v>0</v>
      </c>
      <c r="BI181" s="143">
        <f>IF(N181="nulová",J181,0)</f>
        <v>0</v>
      </c>
      <c r="BJ181" s="16" t="s">
        <v>89</v>
      </c>
      <c r="BK181" s="143">
        <f>ROUND(I181*H181,2)</f>
        <v>0</v>
      </c>
      <c r="BL181" s="16" t="s">
        <v>451</v>
      </c>
      <c r="BM181" s="142" t="s">
        <v>758</v>
      </c>
    </row>
    <row r="182" spans="2:65" s="12" customFormat="1">
      <c r="B182" s="144"/>
      <c r="D182" s="145" t="s">
        <v>142</v>
      </c>
      <c r="E182" s="146" t="s">
        <v>1</v>
      </c>
      <c r="F182" s="147" t="s">
        <v>140</v>
      </c>
      <c r="H182" s="148">
        <v>4</v>
      </c>
      <c r="I182" s="149"/>
      <c r="L182" s="144"/>
      <c r="M182" s="150"/>
      <c r="T182" s="151"/>
      <c r="AT182" s="146" t="s">
        <v>142</v>
      </c>
      <c r="AU182" s="146" t="s">
        <v>91</v>
      </c>
      <c r="AV182" s="12" t="s">
        <v>91</v>
      </c>
      <c r="AW182" s="12" t="s">
        <v>35</v>
      </c>
      <c r="AX182" s="12" t="s">
        <v>89</v>
      </c>
      <c r="AY182" s="146" t="s">
        <v>133</v>
      </c>
    </row>
    <row r="183" spans="2:65" s="1" customFormat="1" ht="16.5" customHeight="1">
      <c r="B183" s="31"/>
      <c r="C183" s="131" t="s">
        <v>287</v>
      </c>
      <c r="D183" s="131" t="s">
        <v>135</v>
      </c>
      <c r="E183" s="132" t="s">
        <v>759</v>
      </c>
      <c r="F183" s="133" t="s">
        <v>760</v>
      </c>
      <c r="G183" s="134" t="s">
        <v>380</v>
      </c>
      <c r="H183" s="135">
        <v>1</v>
      </c>
      <c r="I183" s="136"/>
      <c r="J183" s="137">
        <f>ROUND(I183*H183,2)</f>
        <v>0</v>
      </c>
      <c r="K183" s="133" t="s">
        <v>139</v>
      </c>
      <c r="L183" s="31"/>
      <c r="M183" s="138" t="s">
        <v>1</v>
      </c>
      <c r="N183" s="139" t="s">
        <v>46</v>
      </c>
      <c r="P183" s="140">
        <f>O183*H183</f>
        <v>0</v>
      </c>
      <c r="Q183" s="140">
        <v>0</v>
      </c>
      <c r="R183" s="140">
        <f>Q183*H183</f>
        <v>0</v>
      </c>
      <c r="S183" s="140">
        <v>0</v>
      </c>
      <c r="T183" s="141">
        <f>S183*H183</f>
        <v>0</v>
      </c>
      <c r="AR183" s="142" t="s">
        <v>451</v>
      </c>
      <c r="AT183" s="142" t="s">
        <v>135</v>
      </c>
      <c r="AU183" s="142" t="s">
        <v>91</v>
      </c>
      <c r="AY183" s="16" t="s">
        <v>133</v>
      </c>
      <c r="BE183" s="143">
        <f>IF(N183="základní",J183,0)</f>
        <v>0</v>
      </c>
      <c r="BF183" s="143">
        <f>IF(N183="snížená",J183,0)</f>
        <v>0</v>
      </c>
      <c r="BG183" s="143">
        <f>IF(N183="zákl. přenesená",J183,0)</f>
        <v>0</v>
      </c>
      <c r="BH183" s="143">
        <f>IF(N183="sníž. přenesená",J183,0)</f>
        <v>0</v>
      </c>
      <c r="BI183" s="143">
        <f>IF(N183="nulová",J183,0)</f>
        <v>0</v>
      </c>
      <c r="BJ183" s="16" t="s">
        <v>89</v>
      </c>
      <c r="BK183" s="143">
        <f>ROUND(I183*H183,2)</f>
        <v>0</v>
      </c>
      <c r="BL183" s="16" t="s">
        <v>451</v>
      </c>
      <c r="BM183" s="142" t="s">
        <v>761</v>
      </c>
    </row>
    <row r="184" spans="2:65" s="12" customFormat="1">
      <c r="B184" s="144"/>
      <c r="D184" s="145" t="s">
        <v>142</v>
      </c>
      <c r="E184" s="146" t="s">
        <v>1</v>
      </c>
      <c r="F184" s="147" t="s">
        <v>89</v>
      </c>
      <c r="H184" s="148">
        <v>1</v>
      </c>
      <c r="I184" s="149"/>
      <c r="L184" s="144"/>
      <c r="M184" s="150"/>
      <c r="T184" s="151"/>
      <c r="AT184" s="146" t="s">
        <v>142</v>
      </c>
      <c r="AU184" s="146" t="s">
        <v>91</v>
      </c>
      <c r="AV184" s="12" t="s">
        <v>91</v>
      </c>
      <c r="AW184" s="12" t="s">
        <v>35</v>
      </c>
      <c r="AX184" s="12" t="s">
        <v>89</v>
      </c>
      <c r="AY184" s="146" t="s">
        <v>133</v>
      </c>
    </row>
    <row r="185" spans="2:65" s="1" customFormat="1" ht="21.75" customHeight="1">
      <c r="B185" s="31"/>
      <c r="C185" s="131" t="s">
        <v>292</v>
      </c>
      <c r="D185" s="131" t="s">
        <v>135</v>
      </c>
      <c r="E185" s="132" t="s">
        <v>762</v>
      </c>
      <c r="F185" s="133" t="s">
        <v>763</v>
      </c>
      <c r="G185" s="134" t="s">
        <v>163</v>
      </c>
      <c r="H185" s="135">
        <v>90</v>
      </c>
      <c r="I185" s="136"/>
      <c r="J185" s="137">
        <f>ROUND(I185*H185,2)</f>
        <v>0</v>
      </c>
      <c r="K185" s="133" t="s">
        <v>139</v>
      </c>
      <c r="L185" s="31"/>
      <c r="M185" s="138" t="s">
        <v>1</v>
      </c>
      <c r="N185" s="139" t="s">
        <v>46</v>
      </c>
      <c r="P185" s="140">
        <f>O185*H185</f>
        <v>0</v>
      </c>
      <c r="Q185" s="140">
        <v>0</v>
      </c>
      <c r="R185" s="140">
        <f>Q185*H185</f>
        <v>0</v>
      </c>
      <c r="S185" s="140">
        <v>0</v>
      </c>
      <c r="T185" s="141">
        <f>S185*H185</f>
        <v>0</v>
      </c>
      <c r="AR185" s="142" t="s">
        <v>451</v>
      </c>
      <c r="AT185" s="142" t="s">
        <v>135</v>
      </c>
      <c r="AU185" s="142" t="s">
        <v>91</v>
      </c>
      <c r="AY185" s="16" t="s">
        <v>133</v>
      </c>
      <c r="BE185" s="143">
        <f>IF(N185="základní",J185,0)</f>
        <v>0</v>
      </c>
      <c r="BF185" s="143">
        <f>IF(N185="snížená",J185,0)</f>
        <v>0</v>
      </c>
      <c r="BG185" s="143">
        <f>IF(N185="zákl. přenesená",J185,0)</f>
        <v>0</v>
      </c>
      <c r="BH185" s="143">
        <f>IF(N185="sníž. přenesená",J185,0)</f>
        <v>0</v>
      </c>
      <c r="BI185" s="143">
        <f>IF(N185="nulová",J185,0)</f>
        <v>0</v>
      </c>
      <c r="BJ185" s="16" t="s">
        <v>89</v>
      </c>
      <c r="BK185" s="143">
        <f>ROUND(I185*H185,2)</f>
        <v>0</v>
      </c>
      <c r="BL185" s="16" t="s">
        <v>451</v>
      </c>
      <c r="BM185" s="142" t="s">
        <v>764</v>
      </c>
    </row>
    <row r="186" spans="2:65" s="12" customFormat="1">
      <c r="B186" s="144"/>
      <c r="D186" s="145" t="s">
        <v>142</v>
      </c>
      <c r="E186" s="146" t="s">
        <v>1</v>
      </c>
      <c r="F186" s="147" t="s">
        <v>575</v>
      </c>
      <c r="H186" s="148">
        <v>90</v>
      </c>
      <c r="I186" s="149"/>
      <c r="L186" s="144"/>
      <c r="M186" s="150"/>
      <c r="T186" s="151"/>
      <c r="AT186" s="146" t="s">
        <v>142</v>
      </c>
      <c r="AU186" s="146" t="s">
        <v>91</v>
      </c>
      <c r="AV186" s="12" t="s">
        <v>91</v>
      </c>
      <c r="AW186" s="12" t="s">
        <v>35</v>
      </c>
      <c r="AX186" s="12" t="s">
        <v>89</v>
      </c>
      <c r="AY186" s="146" t="s">
        <v>133</v>
      </c>
    </row>
    <row r="187" spans="2:65" s="1" customFormat="1" ht="16.5" customHeight="1">
      <c r="B187" s="31"/>
      <c r="C187" s="165" t="s">
        <v>297</v>
      </c>
      <c r="D187" s="165" t="s">
        <v>241</v>
      </c>
      <c r="E187" s="166" t="s">
        <v>765</v>
      </c>
      <c r="F187" s="167" t="s">
        <v>766</v>
      </c>
      <c r="G187" s="168" t="s">
        <v>163</v>
      </c>
      <c r="H187" s="169">
        <v>108</v>
      </c>
      <c r="I187" s="170"/>
      <c r="J187" s="171">
        <f>ROUND(I187*H187,2)</f>
        <v>0</v>
      </c>
      <c r="K187" s="167" t="s">
        <v>139</v>
      </c>
      <c r="L187" s="172"/>
      <c r="M187" s="173" t="s">
        <v>1</v>
      </c>
      <c r="N187" s="174" t="s">
        <v>46</v>
      </c>
      <c r="P187" s="140">
        <f>O187*H187</f>
        <v>0</v>
      </c>
      <c r="Q187" s="140">
        <v>1.2E-4</v>
      </c>
      <c r="R187" s="140">
        <f>Q187*H187</f>
        <v>1.2960000000000001E-2</v>
      </c>
      <c r="S187" s="140">
        <v>0</v>
      </c>
      <c r="T187" s="141">
        <f>S187*H187</f>
        <v>0</v>
      </c>
      <c r="AR187" s="142" t="s">
        <v>721</v>
      </c>
      <c r="AT187" s="142" t="s">
        <v>241</v>
      </c>
      <c r="AU187" s="142" t="s">
        <v>91</v>
      </c>
      <c r="AY187" s="16" t="s">
        <v>133</v>
      </c>
      <c r="BE187" s="143">
        <f>IF(N187="základní",J187,0)</f>
        <v>0</v>
      </c>
      <c r="BF187" s="143">
        <f>IF(N187="snížená",J187,0)</f>
        <v>0</v>
      </c>
      <c r="BG187" s="143">
        <f>IF(N187="zákl. přenesená",J187,0)</f>
        <v>0</v>
      </c>
      <c r="BH187" s="143">
        <f>IF(N187="sníž. přenesená",J187,0)</f>
        <v>0</v>
      </c>
      <c r="BI187" s="143">
        <f>IF(N187="nulová",J187,0)</f>
        <v>0</v>
      </c>
      <c r="BJ187" s="16" t="s">
        <v>89</v>
      </c>
      <c r="BK187" s="143">
        <f>ROUND(I187*H187,2)</f>
        <v>0</v>
      </c>
      <c r="BL187" s="16" t="s">
        <v>721</v>
      </c>
      <c r="BM187" s="142" t="s">
        <v>767</v>
      </c>
    </row>
    <row r="188" spans="2:65" s="12" customFormat="1">
      <c r="B188" s="144"/>
      <c r="D188" s="145" t="s">
        <v>142</v>
      </c>
      <c r="E188" s="146" t="s">
        <v>1</v>
      </c>
      <c r="F188" s="147" t="s">
        <v>768</v>
      </c>
      <c r="H188" s="148">
        <v>108</v>
      </c>
      <c r="I188" s="149"/>
      <c r="L188" s="144"/>
      <c r="M188" s="150"/>
      <c r="T188" s="151"/>
      <c r="AT188" s="146" t="s">
        <v>142</v>
      </c>
      <c r="AU188" s="146" t="s">
        <v>91</v>
      </c>
      <c r="AV188" s="12" t="s">
        <v>91</v>
      </c>
      <c r="AW188" s="12" t="s">
        <v>35</v>
      </c>
      <c r="AX188" s="12" t="s">
        <v>89</v>
      </c>
      <c r="AY188" s="146" t="s">
        <v>133</v>
      </c>
    </row>
    <row r="189" spans="2:65" s="1" customFormat="1" ht="21.75" customHeight="1">
      <c r="B189" s="31"/>
      <c r="C189" s="131" t="s">
        <v>302</v>
      </c>
      <c r="D189" s="131" t="s">
        <v>135</v>
      </c>
      <c r="E189" s="132" t="s">
        <v>769</v>
      </c>
      <c r="F189" s="133" t="s">
        <v>770</v>
      </c>
      <c r="G189" s="134" t="s">
        <v>163</v>
      </c>
      <c r="H189" s="135">
        <v>150</v>
      </c>
      <c r="I189" s="136"/>
      <c r="J189" s="137">
        <f>ROUND(I189*H189,2)</f>
        <v>0</v>
      </c>
      <c r="K189" s="133" t="s">
        <v>139</v>
      </c>
      <c r="L189" s="31"/>
      <c r="M189" s="138" t="s">
        <v>1</v>
      </c>
      <c r="N189" s="139" t="s">
        <v>46</v>
      </c>
      <c r="P189" s="140">
        <f>O189*H189</f>
        <v>0</v>
      </c>
      <c r="Q189" s="140">
        <v>0</v>
      </c>
      <c r="R189" s="140">
        <f>Q189*H189</f>
        <v>0</v>
      </c>
      <c r="S189" s="140">
        <v>0</v>
      </c>
      <c r="T189" s="141">
        <f>S189*H189</f>
        <v>0</v>
      </c>
      <c r="AR189" s="142" t="s">
        <v>451</v>
      </c>
      <c r="AT189" s="142" t="s">
        <v>135</v>
      </c>
      <c r="AU189" s="142" t="s">
        <v>91</v>
      </c>
      <c r="AY189" s="16" t="s">
        <v>133</v>
      </c>
      <c r="BE189" s="143">
        <f>IF(N189="základní",J189,0)</f>
        <v>0</v>
      </c>
      <c r="BF189" s="143">
        <f>IF(N189="snížená",J189,0)</f>
        <v>0</v>
      </c>
      <c r="BG189" s="143">
        <f>IF(N189="zákl. přenesená",J189,0)</f>
        <v>0</v>
      </c>
      <c r="BH189" s="143">
        <f>IF(N189="sníž. přenesená",J189,0)</f>
        <v>0</v>
      </c>
      <c r="BI189" s="143">
        <f>IF(N189="nulová",J189,0)</f>
        <v>0</v>
      </c>
      <c r="BJ189" s="16" t="s">
        <v>89</v>
      </c>
      <c r="BK189" s="143">
        <f>ROUND(I189*H189,2)</f>
        <v>0</v>
      </c>
      <c r="BL189" s="16" t="s">
        <v>451</v>
      </c>
      <c r="BM189" s="142" t="s">
        <v>771</v>
      </c>
    </row>
    <row r="190" spans="2:65" s="12" customFormat="1">
      <c r="B190" s="144"/>
      <c r="D190" s="145" t="s">
        <v>142</v>
      </c>
      <c r="E190" s="146" t="s">
        <v>1</v>
      </c>
      <c r="F190" s="147" t="s">
        <v>736</v>
      </c>
      <c r="H190" s="148">
        <v>150</v>
      </c>
      <c r="I190" s="149"/>
      <c r="L190" s="144"/>
      <c r="M190" s="150"/>
      <c r="T190" s="151"/>
      <c r="AT190" s="146" t="s">
        <v>142</v>
      </c>
      <c r="AU190" s="146" t="s">
        <v>91</v>
      </c>
      <c r="AV190" s="12" t="s">
        <v>91</v>
      </c>
      <c r="AW190" s="12" t="s">
        <v>35</v>
      </c>
      <c r="AX190" s="12" t="s">
        <v>89</v>
      </c>
      <c r="AY190" s="146" t="s">
        <v>133</v>
      </c>
    </row>
    <row r="191" spans="2:65" s="1" customFormat="1" ht="16.5" customHeight="1">
      <c r="B191" s="31"/>
      <c r="C191" s="165" t="s">
        <v>308</v>
      </c>
      <c r="D191" s="165" t="s">
        <v>241</v>
      </c>
      <c r="E191" s="166" t="s">
        <v>772</v>
      </c>
      <c r="F191" s="167" t="s">
        <v>773</v>
      </c>
      <c r="G191" s="168" t="s">
        <v>163</v>
      </c>
      <c r="H191" s="169">
        <v>180</v>
      </c>
      <c r="I191" s="170"/>
      <c r="J191" s="171">
        <f>ROUND(I191*H191,2)</f>
        <v>0</v>
      </c>
      <c r="K191" s="167" t="s">
        <v>139</v>
      </c>
      <c r="L191" s="172"/>
      <c r="M191" s="173" t="s">
        <v>1</v>
      </c>
      <c r="N191" s="174" t="s">
        <v>46</v>
      </c>
      <c r="P191" s="140">
        <f>O191*H191</f>
        <v>0</v>
      </c>
      <c r="Q191" s="140">
        <v>7.5000000000000002E-4</v>
      </c>
      <c r="R191" s="140">
        <f>Q191*H191</f>
        <v>0.13500000000000001</v>
      </c>
      <c r="S191" s="140">
        <v>0</v>
      </c>
      <c r="T191" s="141">
        <f>S191*H191</f>
        <v>0</v>
      </c>
      <c r="AR191" s="142" t="s">
        <v>721</v>
      </c>
      <c r="AT191" s="142" t="s">
        <v>241</v>
      </c>
      <c r="AU191" s="142" t="s">
        <v>91</v>
      </c>
      <c r="AY191" s="16" t="s">
        <v>133</v>
      </c>
      <c r="BE191" s="143">
        <f>IF(N191="základní",J191,0)</f>
        <v>0</v>
      </c>
      <c r="BF191" s="143">
        <f>IF(N191="snížená",J191,0)</f>
        <v>0</v>
      </c>
      <c r="BG191" s="143">
        <f>IF(N191="zákl. přenesená",J191,0)</f>
        <v>0</v>
      </c>
      <c r="BH191" s="143">
        <f>IF(N191="sníž. přenesená",J191,0)</f>
        <v>0</v>
      </c>
      <c r="BI191" s="143">
        <f>IF(N191="nulová",J191,0)</f>
        <v>0</v>
      </c>
      <c r="BJ191" s="16" t="s">
        <v>89</v>
      </c>
      <c r="BK191" s="143">
        <f>ROUND(I191*H191,2)</f>
        <v>0</v>
      </c>
      <c r="BL191" s="16" t="s">
        <v>721</v>
      </c>
      <c r="BM191" s="142" t="s">
        <v>774</v>
      </c>
    </row>
    <row r="192" spans="2:65" s="12" customFormat="1">
      <c r="B192" s="144"/>
      <c r="D192" s="145" t="s">
        <v>142</v>
      </c>
      <c r="E192" s="146" t="s">
        <v>1</v>
      </c>
      <c r="F192" s="147" t="s">
        <v>775</v>
      </c>
      <c r="H192" s="148">
        <v>180</v>
      </c>
      <c r="I192" s="149"/>
      <c r="L192" s="144"/>
      <c r="M192" s="150"/>
      <c r="T192" s="151"/>
      <c r="AT192" s="146" t="s">
        <v>142</v>
      </c>
      <c r="AU192" s="146" t="s">
        <v>91</v>
      </c>
      <c r="AV192" s="12" t="s">
        <v>91</v>
      </c>
      <c r="AW192" s="12" t="s">
        <v>35</v>
      </c>
      <c r="AX192" s="12" t="s">
        <v>89</v>
      </c>
      <c r="AY192" s="146" t="s">
        <v>133</v>
      </c>
    </row>
    <row r="193" spans="2:65" s="11" customFormat="1" ht="22.95" customHeight="1">
      <c r="B193" s="119"/>
      <c r="D193" s="120" t="s">
        <v>80</v>
      </c>
      <c r="E193" s="129" t="s">
        <v>776</v>
      </c>
      <c r="F193" s="129" t="s">
        <v>777</v>
      </c>
      <c r="I193" s="122"/>
      <c r="J193" s="130">
        <f>BK193</f>
        <v>0</v>
      </c>
      <c r="L193" s="119"/>
      <c r="M193" s="124"/>
      <c r="P193" s="125">
        <f>SUM(P194:P235)</f>
        <v>0</v>
      </c>
      <c r="R193" s="125">
        <f>SUM(R194:R235)</f>
        <v>38.480265000000003</v>
      </c>
      <c r="T193" s="126">
        <f>SUM(T194:T235)</f>
        <v>3.6750000000000003</v>
      </c>
      <c r="AR193" s="120" t="s">
        <v>148</v>
      </c>
      <c r="AT193" s="127" t="s">
        <v>80</v>
      </c>
      <c r="AU193" s="127" t="s">
        <v>89</v>
      </c>
      <c r="AY193" s="120" t="s">
        <v>133</v>
      </c>
      <c r="BK193" s="128">
        <f>SUM(BK194:BK235)</f>
        <v>0</v>
      </c>
    </row>
    <row r="194" spans="2:65" s="1" customFormat="1" ht="16.5" customHeight="1">
      <c r="B194" s="31"/>
      <c r="C194" s="131" t="s">
        <v>314</v>
      </c>
      <c r="D194" s="131" t="s">
        <v>135</v>
      </c>
      <c r="E194" s="132" t="s">
        <v>778</v>
      </c>
      <c r="F194" s="133" t="s">
        <v>779</v>
      </c>
      <c r="G194" s="134" t="s">
        <v>780</v>
      </c>
      <c r="H194" s="135">
        <v>0.15</v>
      </c>
      <c r="I194" s="136"/>
      <c r="J194" s="137">
        <f>ROUND(I194*H194,2)</f>
        <v>0</v>
      </c>
      <c r="K194" s="133" t="s">
        <v>139</v>
      </c>
      <c r="L194" s="31"/>
      <c r="M194" s="138" t="s">
        <v>1</v>
      </c>
      <c r="N194" s="139" t="s">
        <v>46</v>
      </c>
      <c r="P194" s="140">
        <f>O194*H194</f>
        <v>0</v>
      </c>
      <c r="Q194" s="140">
        <v>8.8000000000000005E-3</v>
      </c>
      <c r="R194" s="140">
        <f>Q194*H194</f>
        <v>1.32E-3</v>
      </c>
      <c r="S194" s="140">
        <v>0</v>
      </c>
      <c r="T194" s="141">
        <f>S194*H194</f>
        <v>0</v>
      </c>
      <c r="AR194" s="142" t="s">
        <v>451</v>
      </c>
      <c r="AT194" s="142" t="s">
        <v>135</v>
      </c>
      <c r="AU194" s="142" t="s">
        <v>91</v>
      </c>
      <c r="AY194" s="16" t="s">
        <v>133</v>
      </c>
      <c r="BE194" s="143">
        <f>IF(N194="základní",J194,0)</f>
        <v>0</v>
      </c>
      <c r="BF194" s="143">
        <f>IF(N194="snížená",J194,0)</f>
        <v>0</v>
      </c>
      <c r="BG194" s="143">
        <f>IF(N194="zákl. přenesená",J194,0)</f>
        <v>0</v>
      </c>
      <c r="BH194" s="143">
        <f>IF(N194="sníž. přenesená",J194,0)</f>
        <v>0</v>
      </c>
      <c r="BI194" s="143">
        <f>IF(N194="nulová",J194,0)</f>
        <v>0</v>
      </c>
      <c r="BJ194" s="16" t="s">
        <v>89</v>
      </c>
      <c r="BK194" s="143">
        <f>ROUND(I194*H194,2)</f>
        <v>0</v>
      </c>
      <c r="BL194" s="16" t="s">
        <v>451</v>
      </c>
      <c r="BM194" s="142" t="s">
        <v>781</v>
      </c>
    </row>
    <row r="195" spans="2:65" s="12" customFormat="1">
      <c r="B195" s="144"/>
      <c r="D195" s="145" t="s">
        <v>142</v>
      </c>
      <c r="E195" s="146" t="s">
        <v>1</v>
      </c>
      <c r="F195" s="147" t="s">
        <v>782</v>
      </c>
      <c r="H195" s="148">
        <v>0.15</v>
      </c>
      <c r="I195" s="149"/>
      <c r="L195" s="144"/>
      <c r="M195" s="150"/>
      <c r="T195" s="151"/>
      <c r="AT195" s="146" t="s">
        <v>142</v>
      </c>
      <c r="AU195" s="146" t="s">
        <v>91</v>
      </c>
      <c r="AV195" s="12" t="s">
        <v>91</v>
      </c>
      <c r="AW195" s="12" t="s">
        <v>35</v>
      </c>
      <c r="AX195" s="12" t="s">
        <v>89</v>
      </c>
      <c r="AY195" s="146" t="s">
        <v>133</v>
      </c>
    </row>
    <row r="196" spans="2:65" s="1" customFormat="1" ht="16.5" customHeight="1">
      <c r="B196" s="31"/>
      <c r="C196" s="131" t="s">
        <v>319</v>
      </c>
      <c r="D196" s="131" t="s">
        <v>135</v>
      </c>
      <c r="E196" s="132" t="s">
        <v>783</v>
      </c>
      <c r="F196" s="133" t="s">
        <v>784</v>
      </c>
      <c r="G196" s="134" t="s">
        <v>163</v>
      </c>
      <c r="H196" s="135">
        <v>120</v>
      </c>
      <c r="I196" s="136"/>
      <c r="J196" s="137">
        <f>ROUND(I196*H196,2)</f>
        <v>0</v>
      </c>
      <c r="K196" s="133" t="s">
        <v>139</v>
      </c>
      <c r="L196" s="31"/>
      <c r="M196" s="138" t="s">
        <v>1</v>
      </c>
      <c r="N196" s="139" t="s">
        <v>46</v>
      </c>
      <c r="P196" s="140">
        <f>O196*H196</f>
        <v>0</v>
      </c>
      <c r="Q196" s="140">
        <v>0</v>
      </c>
      <c r="R196" s="140">
        <f>Q196*H196</f>
        <v>0</v>
      </c>
      <c r="S196" s="140">
        <v>0</v>
      </c>
      <c r="T196" s="141">
        <f>S196*H196</f>
        <v>0</v>
      </c>
      <c r="AR196" s="142" t="s">
        <v>451</v>
      </c>
      <c r="AT196" s="142" t="s">
        <v>135</v>
      </c>
      <c r="AU196" s="142" t="s">
        <v>91</v>
      </c>
      <c r="AY196" s="16" t="s">
        <v>133</v>
      </c>
      <c r="BE196" s="143">
        <f>IF(N196="základní",J196,0)</f>
        <v>0</v>
      </c>
      <c r="BF196" s="143">
        <f>IF(N196="snížená",J196,0)</f>
        <v>0</v>
      </c>
      <c r="BG196" s="143">
        <f>IF(N196="zákl. přenesená",J196,0)</f>
        <v>0</v>
      </c>
      <c r="BH196" s="143">
        <f>IF(N196="sníž. přenesená",J196,0)</f>
        <v>0</v>
      </c>
      <c r="BI196" s="143">
        <f>IF(N196="nulová",J196,0)</f>
        <v>0</v>
      </c>
      <c r="BJ196" s="16" t="s">
        <v>89</v>
      </c>
      <c r="BK196" s="143">
        <f>ROUND(I196*H196,2)</f>
        <v>0</v>
      </c>
      <c r="BL196" s="16" t="s">
        <v>451</v>
      </c>
      <c r="BM196" s="142" t="s">
        <v>785</v>
      </c>
    </row>
    <row r="197" spans="2:65" s="12" customFormat="1">
      <c r="B197" s="144"/>
      <c r="D197" s="145" t="s">
        <v>142</v>
      </c>
      <c r="E197" s="146" t="s">
        <v>1</v>
      </c>
      <c r="F197" s="147" t="s">
        <v>786</v>
      </c>
      <c r="H197" s="148">
        <v>120</v>
      </c>
      <c r="I197" s="149"/>
      <c r="L197" s="144"/>
      <c r="M197" s="150"/>
      <c r="T197" s="151"/>
      <c r="AT197" s="146" t="s">
        <v>142</v>
      </c>
      <c r="AU197" s="146" t="s">
        <v>91</v>
      </c>
      <c r="AV197" s="12" t="s">
        <v>91</v>
      </c>
      <c r="AW197" s="12" t="s">
        <v>35</v>
      </c>
      <c r="AX197" s="12" t="s">
        <v>89</v>
      </c>
      <c r="AY197" s="146" t="s">
        <v>133</v>
      </c>
    </row>
    <row r="198" spans="2:65" s="1" customFormat="1" ht="16.5" customHeight="1">
      <c r="B198" s="31"/>
      <c r="C198" s="131" t="s">
        <v>323</v>
      </c>
      <c r="D198" s="131" t="s">
        <v>135</v>
      </c>
      <c r="E198" s="132" t="s">
        <v>787</v>
      </c>
      <c r="F198" s="133" t="s">
        <v>788</v>
      </c>
      <c r="G198" s="134" t="s">
        <v>163</v>
      </c>
      <c r="H198" s="135">
        <v>30</v>
      </c>
      <c r="I198" s="136"/>
      <c r="J198" s="137">
        <f>ROUND(I198*H198,2)</f>
        <v>0</v>
      </c>
      <c r="K198" s="133" t="s">
        <v>139</v>
      </c>
      <c r="L198" s="31"/>
      <c r="M198" s="138" t="s">
        <v>1</v>
      </c>
      <c r="N198" s="139" t="s">
        <v>46</v>
      </c>
      <c r="P198" s="140">
        <f>O198*H198</f>
        <v>0</v>
      </c>
      <c r="Q198" s="140">
        <v>0</v>
      </c>
      <c r="R198" s="140">
        <f>Q198*H198</f>
        <v>0</v>
      </c>
      <c r="S198" s="140">
        <v>0</v>
      </c>
      <c r="T198" s="141">
        <f>S198*H198</f>
        <v>0</v>
      </c>
      <c r="AR198" s="142" t="s">
        <v>451</v>
      </c>
      <c r="AT198" s="142" t="s">
        <v>135</v>
      </c>
      <c r="AU198" s="142" t="s">
        <v>91</v>
      </c>
      <c r="AY198" s="16" t="s">
        <v>133</v>
      </c>
      <c r="BE198" s="143">
        <f>IF(N198="základní",J198,0)</f>
        <v>0</v>
      </c>
      <c r="BF198" s="143">
        <f>IF(N198="snížená",J198,0)</f>
        <v>0</v>
      </c>
      <c r="BG198" s="143">
        <f>IF(N198="zákl. přenesená",J198,0)</f>
        <v>0</v>
      </c>
      <c r="BH198" s="143">
        <f>IF(N198="sníž. přenesená",J198,0)</f>
        <v>0</v>
      </c>
      <c r="BI198" s="143">
        <f>IF(N198="nulová",J198,0)</f>
        <v>0</v>
      </c>
      <c r="BJ198" s="16" t="s">
        <v>89</v>
      </c>
      <c r="BK198" s="143">
        <f>ROUND(I198*H198,2)</f>
        <v>0</v>
      </c>
      <c r="BL198" s="16" t="s">
        <v>451</v>
      </c>
      <c r="BM198" s="142" t="s">
        <v>789</v>
      </c>
    </row>
    <row r="199" spans="2:65" s="12" customFormat="1">
      <c r="B199" s="144"/>
      <c r="D199" s="145" t="s">
        <v>142</v>
      </c>
      <c r="E199" s="146" t="s">
        <v>1</v>
      </c>
      <c r="F199" s="147" t="s">
        <v>292</v>
      </c>
      <c r="H199" s="148">
        <v>30</v>
      </c>
      <c r="I199" s="149"/>
      <c r="L199" s="144"/>
      <c r="M199" s="150"/>
      <c r="T199" s="151"/>
      <c r="AT199" s="146" t="s">
        <v>142</v>
      </c>
      <c r="AU199" s="146" t="s">
        <v>91</v>
      </c>
      <c r="AV199" s="12" t="s">
        <v>91</v>
      </c>
      <c r="AW199" s="12" t="s">
        <v>35</v>
      </c>
      <c r="AX199" s="12" t="s">
        <v>89</v>
      </c>
      <c r="AY199" s="146" t="s">
        <v>133</v>
      </c>
    </row>
    <row r="200" spans="2:65" s="1" customFormat="1" ht="16.5" customHeight="1">
      <c r="B200" s="31"/>
      <c r="C200" s="131" t="s">
        <v>330</v>
      </c>
      <c r="D200" s="131" t="s">
        <v>135</v>
      </c>
      <c r="E200" s="132" t="s">
        <v>790</v>
      </c>
      <c r="F200" s="133" t="s">
        <v>791</v>
      </c>
      <c r="G200" s="134" t="s">
        <v>380</v>
      </c>
      <c r="H200" s="135">
        <v>10</v>
      </c>
      <c r="I200" s="136"/>
      <c r="J200" s="137">
        <f>ROUND(I200*H200,2)</f>
        <v>0</v>
      </c>
      <c r="K200" s="133" t="s">
        <v>139</v>
      </c>
      <c r="L200" s="31"/>
      <c r="M200" s="138" t="s">
        <v>1</v>
      </c>
      <c r="N200" s="139" t="s">
        <v>46</v>
      </c>
      <c r="P200" s="140">
        <f>O200*H200</f>
        <v>0</v>
      </c>
      <c r="Q200" s="140">
        <v>3.8E-3</v>
      </c>
      <c r="R200" s="140">
        <f>Q200*H200</f>
        <v>3.7999999999999999E-2</v>
      </c>
      <c r="S200" s="140">
        <v>0</v>
      </c>
      <c r="T200" s="141">
        <f>S200*H200</f>
        <v>0</v>
      </c>
      <c r="AR200" s="142" t="s">
        <v>451</v>
      </c>
      <c r="AT200" s="142" t="s">
        <v>135</v>
      </c>
      <c r="AU200" s="142" t="s">
        <v>91</v>
      </c>
      <c r="AY200" s="16" t="s">
        <v>133</v>
      </c>
      <c r="BE200" s="143">
        <f>IF(N200="základní",J200,0)</f>
        <v>0</v>
      </c>
      <c r="BF200" s="143">
        <f>IF(N200="snížená",J200,0)</f>
        <v>0</v>
      </c>
      <c r="BG200" s="143">
        <f>IF(N200="zákl. přenesená",J200,0)</f>
        <v>0</v>
      </c>
      <c r="BH200" s="143">
        <f>IF(N200="sníž. přenesená",J200,0)</f>
        <v>0</v>
      </c>
      <c r="BI200" s="143">
        <f>IF(N200="nulová",J200,0)</f>
        <v>0</v>
      </c>
      <c r="BJ200" s="16" t="s">
        <v>89</v>
      </c>
      <c r="BK200" s="143">
        <f>ROUND(I200*H200,2)</f>
        <v>0</v>
      </c>
      <c r="BL200" s="16" t="s">
        <v>451</v>
      </c>
      <c r="BM200" s="142" t="s">
        <v>792</v>
      </c>
    </row>
    <row r="201" spans="2:65" s="12" customFormat="1">
      <c r="B201" s="144"/>
      <c r="D201" s="145" t="s">
        <v>142</v>
      </c>
      <c r="E201" s="146" t="s">
        <v>1</v>
      </c>
      <c r="F201" s="147" t="s">
        <v>793</v>
      </c>
      <c r="H201" s="148">
        <v>10</v>
      </c>
      <c r="I201" s="149"/>
      <c r="L201" s="144"/>
      <c r="M201" s="150"/>
      <c r="T201" s="151"/>
      <c r="AT201" s="146" t="s">
        <v>142</v>
      </c>
      <c r="AU201" s="146" t="s">
        <v>91</v>
      </c>
      <c r="AV201" s="12" t="s">
        <v>91</v>
      </c>
      <c r="AW201" s="12" t="s">
        <v>35</v>
      </c>
      <c r="AX201" s="12" t="s">
        <v>89</v>
      </c>
      <c r="AY201" s="146" t="s">
        <v>133</v>
      </c>
    </row>
    <row r="202" spans="2:65" s="1" customFormat="1" ht="16.5" customHeight="1">
      <c r="B202" s="31"/>
      <c r="C202" s="131" t="s">
        <v>338</v>
      </c>
      <c r="D202" s="131" t="s">
        <v>135</v>
      </c>
      <c r="E202" s="132" t="s">
        <v>794</v>
      </c>
      <c r="F202" s="133" t="s">
        <v>795</v>
      </c>
      <c r="G202" s="134" t="s">
        <v>163</v>
      </c>
      <c r="H202" s="135">
        <v>50</v>
      </c>
      <c r="I202" s="136"/>
      <c r="J202" s="137">
        <f>ROUND(I202*H202,2)</f>
        <v>0</v>
      </c>
      <c r="K202" s="133" t="s">
        <v>139</v>
      </c>
      <c r="L202" s="31"/>
      <c r="M202" s="138" t="s">
        <v>1</v>
      </c>
      <c r="N202" s="139" t="s">
        <v>46</v>
      </c>
      <c r="P202" s="140">
        <f>O202*H202</f>
        <v>0</v>
      </c>
      <c r="Q202" s="140">
        <v>1.2700000000000001E-3</v>
      </c>
      <c r="R202" s="140">
        <f>Q202*H202</f>
        <v>6.3500000000000001E-2</v>
      </c>
      <c r="S202" s="140">
        <v>0</v>
      </c>
      <c r="T202" s="141">
        <f>S202*H202</f>
        <v>0</v>
      </c>
      <c r="AR202" s="142" t="s">
        <v>451</v>
      </c>
      <c r="AT202" s="142" t="s">
        <v>135</v>
      </c>
      <c r="AU202" s="142" t="s">
        <v>91</v>
      </c>
      <c r="AY202" s="16" t="s">
        <v>133</v>
      </c>
      <c r="BE202" s="143">
        <f>IF(N202="základní",J202,0)</f>
        <v>0</v>
      </c>
      <c r="BF202" s="143">
        <f>IF(N202="snížená",J202,0)</f>
        <v>0</v>
      </c>
      <c r="BG202" s="143">
        <f>IF(N202="zákl. přenesená",J202,0)</f>
        <v>0</v>
      </c>
      <c r="BH202" s="143">
        <f>IF(N202="sníž. přenesená",J202,0)</f>
        <v>0</v>
      </c>
      <c r="BI202" s="143">
        <f>IF(N202="nulová",J202,0)</f>
        <v>0</v>
      </c>
      <c r="BJ202" s="16" t="s">
        <v>89</v>
      </c>
      <c r="BK202" s="143">
        <f>ROUND(I202*H202,2)</f>
        <v>0</v>
      </c>
      <c r="BL202" s="16" t="s">
        <v>451</v>
      </c>
      <c r="BM202" s="142" t="s">
        <v>796</v>
      </c>
    </row>
    <row r="203" spans="2:65" s="12" customFormat="1">
      <c r="B203" s="144"/>
      <c r="D203" s="145" t="s">
        <v>142</v>
      </c>
      <c r="E203" s="146" t="s">
        <v>1</v>
      </c>
      <c r="F203" s="147" t="s">
        <v>797</v>
      </c>
      <c r="H203" s="148">
        <v>50</v>
      </c>
      <c r="I203" s="149"/>
      <c r="L203" s="144"/>
      <c r="M203" s="150"/>
      <c r="T203" s="151"/>
      <c r="AT203" s="146" t="s">
        <v>142</v>
      </c>
      <c r="AU203" s="146" t="s">
        <v>91</v>
      </c>
      <c r="AV203" s="12" t="s">
        <v>91</v>
      </c>
      <c r="AW203" s="12" t="s">
        <v>35</v>
      </c>
      <c r="AX203" s="12" t="s">
        <v>89</v>
      </c>
      <c r="AY203" s="146" t="s">
        <v>133</v>
      </c>
    </row>
    <row r="204" spans="2:65" s="1" customFormat="1" ht="16.5" customHeight="1">
      <c r="B204" s="31"/>
      <c r="C204" s="131" t="s">
        <v>342</v>
      </c>
      <c r="D204" s="131" t="s">
        <v>135</v>
      </c>
      <c r="E204" s="132" t="s">
        <v>798</v>
      </c>
      <c r="F204" s="133" t="s">
        <v>799</v>
      </c>
      <c r="G204" s="134" t="s">
        <v>380</v>
      </c>
      <c r="H204" s="135">
        <v>10</v>
      </c>
      <c r="I204" s="136"/>
      <c r="J204" s="137">
        <f>ROUND(I204*H204,2)</f>
        <v>0</v>
      </c>
      <c r="K204" s="133" t="s">
        <v>139</v>
      </c>
      <c r="L204" s="31"/>
      <c r="M204" s="138" t="s">
        <v>1</v>
      </c>
      <c r="N204" s="139" t="s">
        <v>46</v>
      </c>
      <c r="P204" s="140">
        <f>O204*H204</f>
        <v>0</v>
      </c>
      <c r="Q204" s="140">
        <v>7.6E-3</v>
      </c>
      <c r="R204" s="140">
        <f>Q204*H204</f>
        <v>7.5999999999999998E-2</v>
      </c>
      <c r="S204" s="140">
        <v>0</v>
      </c>
      <c r="T204" s="141">
        <f>S204*H204</f>
        <v>0</v>
      </c>
      <c r="AR204" s="142" t="s">
        <v>451</v>
      </c>
      <c r="AT204" s="142" t="s">
        <v>135</v>
      </c>
      <c r="AU204" s="142" t="s">
        <v>91</v>
      </c>
      <c r="AY204" s="16" t="s">
        <v>133</v>
      </c>
      <c r="BE204" s="143">
        <f>IF(N204="základní",J204,0)</f>
        <v>0</v>
      </c>
      <c r="BF204" s="143">
        <f>IF(N204="snížená",J204,0)</f>
        <v>0</v>
      </c>
      <c r="BG204" s="143">
        <f>IF(N204="zákl. přenesená",J204,0)</f>
        <v>0</v>
      </c>
      <c r="BH204" s="143">
        <f>IF(N204="sníž. přenesená",J204,0)</f>
        <v>0</v>
      </c>
      <c r="BI204" s="143">
        <f>IF(N204="nulová",J204,0)</f>
        <v>0</v>
      </c>
      <c r="BJ204" s="16" t="s">
        <v>89</v>
      </c>
      <c r="BK204" s="143">
        <f>ROUND(I204*H204,2)</f>
        <v>0</v>
      </c>
      <c r="BL204" s="16" t="s">
        <v>451</v>
      </c>
      <c r="BM204" s="142" t="s">
        <v>800</v>
      </c>
    </row>
    <row r="205" spans="2:65" s="12" customFormat="1">
      <c r="B205" s="144"/>
      <c r="D205" s="145" t="s">
        <v>142</v>
      </c>
      <c r="E205" s="146" t="s">
        <v>1</v>
      </c>
      <c r="F205" s="147" t="s">
        <v>793</v>
      </c>
      <c r="H205" s="148">
        <v>10</v>
      </c>
      <c r="I205" s="149"/>
      <c r="L205" s="144"/>
      <c r="M205" s="150"/>
      <c r="T205" s="151"/>
      <c r="AT205" s="146" t="s">
        <v>142</v>
      </c>
      <c r="AU205" s="146" t="s">
        <v>91</v>
      </c>
      <c r="AV205" s="12" t="s">
        <v>91</v>
      </c>
      <c r="AW205" s="12" t="s">
        <v>35</v>
      </c>
      <c r="AX205" s="12" t="s">
        <v>89</v>
      </c>
      <c r="AY205" s="146" t="s">
        <v>133</v>
      </c>
    </row>
    <row r="206" spans="2:65" s="1" customFormat="1" ht="16.5" customHeight="1">
      <c r="B206" s="31"/>
      <c r="C206" s="131" t="s">
        <v>348</v>
      </c>
      <c r="D206" s="131" t="s">
        <v>135</v>
      </c>
      <c r="E206" s="132" t="s">
        <v>801</v>
      </c>
      <c r="F206" s="133" t="s">
        <v>802</v>
      </c>
      <c r="G206" s="134" t="s">
        <v>163</v>
      </c>
      <c r="H206" s="135">
        <v>50</v>
      </c>
      <c r="I206" s="136"/>
      <c r="J206" s="137">
        <f>ROUND(I206*H206,2)</f>
        <v>0</v>
      </c>
      <c r="K206" s="133" t="s">
        <v>139</v>
      </c>
      <c r="L206" s="31"/>
      <c r="M206" s="138" t="s">
        <v>1</v>
      </c>
      <c r="N206" s="139" t="s">
        <v>46</v>
      </c>
      <c r="P206" s="140">
        <f>O206*H206</f>
        <v>0</v>
      </c>
      <c r="Q206" s="140">
        <v>1.9E-3</v>
      </c>
      <c r="R206" s="140">
        <f>Q206*H206</f>
        <v>9.5000000000000001E-2</v>
      </c>
      <c r="S206" s="140">
        <v>0</v>
      </c>
      <c r="T206" s="141">
        <f>S206*H206</f>
        <v>0</v>
      </c>
      <c r="AR206" s="142" t="s">
        <v>451</v>
      </c>
      <c r="AT206" s="142" t="s">
        <v>135</v>
      </c>
      <c r="AU206" s="142" t="s">
        <v>91</v>
      </c>
      <c r="AY206" s="16" t="s">
        <v>133</v>
      </c>
      <c r="BE206" s="143">
        <f>IF(N206="základní",J206,0)</f>
        <v>0</v>
      </c>
      <c r="BF206" s="143">
        <f>IF(N206="snížená",J206,0)</f>
        <v>0</v>
      </c>
      <c r="BG206" s="143">
        <f>IF(N206="zákl. přenesená",J206,0)</f>
        <v>0</v>
      </c>
      <c r="BH206" s="143">
        <f>IF(N206="sníž. přenesená",J206,0)</f>
        <v>0</v>
      </c>
      <c r="BI206" s="143">
        <f>IF(N206="nulová",J206,0)</f>
        <v>0</v>
      </c>
      <c r="BJ206" s="16" t="s">
        <v>89</v>
      </c>
      <c r="BK206" s="143">
        <f>ROUND(I206*H206,2)</f>
        <v>0</v>
      </c>
      <c r="BL206" s="16" t="s">
        <v>451</v>
      </c>
      <c r="BM206" s="142" t="s">
        <v>803</v>
      </c>
    </row>
    <row r="207" spans="2:65" s="12" customFormat="1">
      <c r="B207" s="144"/>
      <c r="D207" s="145" t="s">
        <v>142</v>
      </c>
      <c r="E207" s="146" t="s">
        <v>1</v>
      </c>
      <c r="F207" s="147" t="s">
        <v>797</v>
      </c>
      <c r="H207" s="148">
        <v>50</v>
      </c>
      <c r="I207" s="149"/>
      <c r="L207" s="144"/>
      <c r="M207" s="150"/>
      <c r="T207" s="151"/>
      <c r="AT207" s="146" t="s">
        <v>142</v>
      </c>
      <c r="AU207" s="146" t="s">
        <v>91</v>
      </c>
      <c r="AV207" s="12" t="s">
        <v>91</v>
      </c>
      <c r="AW207" s="12" t="s">
        <v>35</v>
      </c>
      <c r="AX207" s="12" t="s">
        <v>89</v>
      </c>
      <c r="AY207" s="146" t="s">
        <v>133</v>
      </c>
    </row>
    <row r="208" spans="2:65" s="1" customFormat="1" ht="16.5" customHeight="1">
      <c r="B208" s="31"/>
      <c r="C208" s="131" t="s">
        <v>352</v>
      </c>
      <c r="D208" s="131" t="s">
        <v>135</v>
      </c>
      <c r="E208" s="132" t="s">
        <v>804</v>
      </c>
      <c r="F208" s="133" t="s">
        <v>805</v>
      </c>
      <c r="G208" s="134" t="s">
        <v>163</v>
      </c>
      <c r="H208" s="135">
        <v>120</v>
      </c>
      <c r="I208" s="136"/>
      <c r="J208" s="137">
        <f>ROUND(I208*H208,2)</f>
        <v>0</v>
      </c>
      <c r="K208" s="133" t="s">
        <v>139</v>
      </c>
      <c r="L208" s="31"/>
      <c r="M208" s="138" t="s">
        <v>1</v>
      </c>
      <c r="N208" s="139" t="s">
        <v>46</v>
      </c>
      <c r="P208" s="140">
        <f>O208*H208</f>
        <v>0</v>
      </c>
      <c r="Q208" s="140">
        <v>0</v>
      </c>
      <c r="R208" s="140">
        <f>Q208*H208</f>
        <v>0</v>
      </c>
      <c r="S208" s="140">
        <v>0</v>
      </c>
      <c r="T208" s="141">
        <f>S208*H208</f>
        <v>0</v>
      </c>
      <c r="AR208" s="142" t="s">
        <v>451</v>
      </c>
      <c r="AT208" s="142" t="s">
        <v>135</v>
      </c>
      <c r="AU208" s="142" t="s">
        <v>91</v>
      </c>
      <c r="AY208" s="16" t="s">
        <v>133</v>
      </c>
      <c r="BE208" s="143">
        <f>IF(N208="základní",J208,0)</f>
        <v>0</v>
      </c>
      <c r="BF208" s="143">
        <f>IF(N208="snížená",J208,0)</f>
        <v>0</v>
      </c>
      <c r="BG208" s="143">
        <f>IF(N208="zákl. přenesená",J208,0)</f>
        <v>0</v>
      </c>
      <c r="BH208" s="143">
        <f>IF(N208="sníž. přenesená",J208,0)</f>
        <v>0</v>
      </c>
      <c r="BI208" s="143">
        <f>IF(N208="nulová",J208,0)</f>
        <v>0</v>
      </c>
      <c r="BJ208" s="16" t="s">
        <v>89</v>
      </c>
      <c r="BK208" s="143">
        <f>ROUND(I208*H208,2)</f>
        <v>0</v>
      </c>
      <c r="BL208" s="16" t="s">
        <v>451</v>
      </c>
      <c r="BM208" s="142" t="s">
        <v>806</v>
      </c>
    </row>
    <row r="209" spans="2:65" s="12" customFormat="1">
      <c r="B209" s="144"/>
      <c r="D209" s="145" t="s">
        <v>142</v>
      </c>
      <c r="E209" s="146" t="s">
        <v>1</v>
      </c>
      <c r="F209" s="147" t="s">
        <v>786</v>
      </c>
      <c r="H209" s="148">
        <v>120</v>
      </c>
      <c r="I209" s="149"/>
      <c r="L209" s="144"/>
      <c r="M209" s="150"/>
      <c r="T209" s="151"/>
      <c r="AT209" s="146" t="s">
        <v>142</v>
      </c>
      <c r="AU209" s="146" t="s">
        <v>91</v>
      </c>
      <c r="AV209" s="12" t="s">
        <v>91</v>
      </c>
      <c r="AW209" s="12" t="s">
        <v>35</v>
      </c>
      <c r="AX209" s="12" t="s">
        <v>89</v>
      </c>
      <c r="AY209" s="146" t="s">
        <v>133</v>
      </c>
    </row>
    <row r="210" spans="2:65" s="1" customFormat="1" ht="16.5" customHeight="1">
      <c r="B210" s="31"/>
      <c r="C210" s="131" t="s">
        <v>356</v>
      </c>
      <c r="D210" s="131" t="s">
        <v>135</v>
      </c>
      <c r="E210" s="132" t="s">
        <v>807</v>
      </c>
      <c r="F210" s="133" t="s">
        <v>808</v>
      </c>
      <c r="G210" s="134" t="s">
        <v>163</v>
      </c>
      <c r="H210" s="135">
        <v>30</v>
      </c>
      <c r="I210" s="136"/>
      <c r="J210" s="137">
        <f>ROUND(I210*H210,2)</f>
        <v>0</v>
      </c>
      <c r="K210" s="133" t="s">
        <v>139</v>
      </c>
      <c r="L210" s="31"/>
      <c r="M210" s="138" t="s">
        <v>1</v>
      </c>
      <c r="N210" s="139" t="s">
        <v>46</v>
      </c>
      <c r="P210" s="140">
        <f>O210*H210</f>
        <v>0</v>
      </c>
      <c r="Q210" s="140">
        <v>0</v>
      </c>
      <c r="R210" s="140">
        <f>Q210*H210</f>
        <v>0</v>
      </c>
      <c r="S210" s="140">
        <v>0</v>
      </c>
      <c r="T210" s="141">
        <f>S210*H210</f>
        <v>0</v>
      </c>
      <c r="AR210" s="142" t="s">
        <v>451</v>
      </c>
      <c r="AT210" s="142" t="s">
        <v>135</v>
      </c>
      <c r="AU210" s="142" t="s">
        <v>91</v>
      </c>
      <c r="AY210" s="16" t="s">
        <v>133</v>
      </c>
      <c r="BE210" s="143">
        <f>IF(N210="základní",J210,0)</f>
        <v>0</v>
      </c>
      <c r="BF210" s="143">
        <f>IF(N210="snížená",J210,0)</f>
        <v>0</v>
      </c>
      <c r="BG210" s="143">
        <f>IF(N210="zákl. přenesená",J210,0)</f>
        <v>0</v>
      </c>
      <c r="BH210" s="143">
        <f>IF(N210="sníž. přenesená",J210,0)</f>
        <v>0</v>
      </c>
      <c r="BI210" s="143">
        <f>IF(N210="nulová",J210,0)</f>
        <v>0</v>
      </c>
      <c r="BJ210" s="16" t="s">
        <v>89</v>
      </c>
      <c r="BK210" s="143">
        <f>ROUND(I210*H210,2)</f>
        <v>0</v>
      </c>
      <c r="BL210" s="16" t="s">
        <v>451</v>
      </c>
      <c r="BM210" s="142" t="s">
        <v>809</v>
      </c>
    </row>
    <row r="211" spans="2:65" s="12" customFormat="1">
      <c r="B211" s="144"/>
      <c r="D211" s="145" t="s">
        <v>142</v>
      </c>
      <c r="E211" s="146" t="s">
        <v>1</v>
      </c>
      <c r="F211" s="147" t="s">
        <v>292</v>
      </c>
      <c r="H211" s="148">
        <v>30</v>
      </c>
      <c r="I211" s="149"/>
      <c r="L211" s="144"/>
      <c r="M211" s="150"/>
      <c r="T211" s="151"/>
      <c r="AT211" s="146" t="s">
        <v>142</v>
      </c>
      <c r="AU211" s="146" t="s">
        <v>91</v>
      </c>
      <c r="AV211" s="12" t="s">
        <v>91</v>
      </c>
      <c r="AW211" s="12" t="s">
        <v>35</v>
      </c>
      <c r="AX211" s="12" t="s">
        <v>89</v>
      </c>
      <c r="AY211" s="146" t="s">
        <v>133</v>
      </c>
    </row>
    <row r="212" spans="2:65" s="1" customFormat="1" ht="16.5" customHeight="1">
      <c r="B212" s="31"/>
      <c r="C212" s="131" t="s">
        <v>360</v>
      </c>
      <c r="D212" s="131" t="s">
        <v>135</v>
      </c>
      <c r="E212" s="132" t="s">
        <v>810</v>
      </c>
      <c r="F212" s="133" t="s">
        <v>811</v>
      </c>
      <c r="G212" s="134" t="s">
        <v>138</v>
      </c>
      <c r="H212" s="135">
        <v>75</v>
      </c>
      <c r="I212" s="136"/>
      <c r="J212" s="137">
        <f>ROUND(I212*H212,2)</f>
        <v>0</v>
      </c>
      <c r="K212" s="133" t="s">
        <v>139</v>
      </c>
      <c r="L212" s="31"/>
      <c r="M212" s="138" t="s">
        <v>1</v>
      </c>
      <c r="N212" s="139" t="s">
        <v>46</v>
      </c>
      <c r="P212" s="140">
        <f>O212*H212</f>
        <v>0</v>
      </c>
      <c r="Q212" s="140">
        <v>0</v>
      </c>
      <c r="R212" s="140">
        <f>Q212*H212</f>
        <v>0</v>
      </c>
      <c r="S212" s="140">
        <v>0</v>
      </c>
      <c r="T212" s="141">
        <f>S212*H212</f>
        <v>0</v>
      </c>
      <c r="AR212" s="142" t="s">
        <v>451</v>
      </c>
      <c r="AT212" s="142" t="s">
        <v>135</v>
      </c>
      <c r="AU212" s="142" t="s">
        <v>91</v>
      </c>
      <c r="AY212" s="16" t="s">
        <v>133</v>
      </c>
      <c r="BE212" s="143">
        <f>IF(N212="základní",J212,0)</f>
        <v>0</v>
      </c>
      <c r="BF212" s="143">
        <f>IF(N212="snížená",J212,0)</f>
        <v>0</v>
      </c>
      <c r="BG212" s="143">
        <f>IF(N212="zákl. přenesená",J212,0)</f>
        <v>0</v>
      </c>
      <c r="BH212" s="143">
        <f>IF(N212="sníž. přenesená",J212,0)</f>
        <v>0</v>
      </c>
      <c r="BI212" s="143">
        <f>IF(N212="nulová",J212,0)</f>
        <v>0</v>
      </c>
      <c r="BJ212" s="16" t="s">
        <v>89</v>
      </c>
      <c r="BK212" s="143">
        <f>ROUND(I212*H212,2)</f>
        <v>0</v>
      </c>
      <c r="BL212" s="16" t="s">
        <v>451</v>
      </c>
      <c r="BM212" s="142" t="s">
        <v>812</v>
      </c>
    </row>
    <row r="213" spans="2:65" s="12" customFormat="1">
      <c r="B213" s="144"/>
      <c r="D213" s="145" t="s">
        <v>142</v>
      </c>
      <c r="E213" s="146" t="s">
        <v>1</v>
      </c>
      <c r="F213" s="147" t="s">
        <v>813</v>
      </c>
      <c r="H213" s="148">
        <v>75</v>
      </c>
      <c r="I213" s="149"/>
      <c r="L213" s="144"/>
      <c r="M213" s="150"/>
      <c r="T213" s="151"/>
      <c r="AT213" s="146" t="s">
        <v>142</v>
      </c>
      <c r="AU213" s="146" t="s">
        <v>91</v>
      </c>
      <c r="AV213" s="12" t="s">
        <v>91</v>
      </c>
      <c r="AW213" s="12" t="s">
        <v>35</v>
      </c>
      <c r="AX213" s="12" t="s">
        <v>89</v>
      </c>
      <c r="AY213" s="146" t="s">
        <v>133</v>
      </c>
    </row>
    <row r="214" spans="2:65" s="1" customFormat="1" ht="16.5" customHeight="1">
      <c r="B214" s="31"/>
      <c r="C214" s="131" t="s">
        <v>366</v>
      </c>
      <c r="D214" s="131" t="s">
        <v>135</v>
      </c>
      <c r="E214" s="132" t="s">
        <v>814</v>
      </c>
      <c r="F214" s="133" t="s">
        <v>815</v>
      </c>
      <c r="G214" s="134" t="s">
        <v>174</v>
      </c>
      <c r="H214" s="135">
        <v>1.75</v>
      </c>
      <c r="I214" s="136"/>
      <c r="J214" s="137">
        <f>ROUND(I214*H214,2)</f>
        <v>0</v>
      </c>
      <c r="K214" s="133" t="s">
        <v>139</v>
      </c>
      <c r="L214" s="31"/>
      <c r="M214" s="138" t="s">
        <v>1</v>
      </c>
      <c r="N214" s="139" t="s">
        <v>46</v>
      </c>
      <c r="P214" s="140">
        <f>O214*H214</f>
        <v>0</v>
      </c>
      <c r="Q214" s="140">
        <v>2.2563399999999998</v>
      </c>
      <c r="R214" s="140">
        <f>Q214*H214</f>
        <v>3.9485949999999996</v>
      </c>
      <c r="S214" s="140">
        <v>0</v>
      </c>
      <c r="T214" s="141">
        <f>S214*H214</f>
        <v>0</v>
      </c>
      <c r="AR214" s="142" t="s">
        <v>451</v>
      </c>
      <c r="AT214" s="142" t="s">
        <v>135</v>
      </c>
      <c r="AU214" s="142" t="s">
        <v>91</v>
      </c>
      <c r="AY214" s="16" t="s">
        <v>133</v>
      </c>
      <c r="BE214" s="143">
        <f>IF(N214="základní",J214,0)</f>
        <v>0</v>
      </c>
      <c r="BF214" s="143">
        <f>IF(N214="snížená",J214,0)</f>
        <v>0</v>
      </c>
      <c r="BG214" s="143">
        <f>IF(N214="zákl. přenesená",J214,0)</f>
        <v>0</v>
      </c>
      <c r="BH214" s="143">
        <f>IF(N214="sníž. přenesená",J214,0)</f>
        <v>0</v>
      </c>
      <c r="BI214" s="143">
        <f>IF(N214="nulová",J214,0)</f>
        <v>0</v>
      </c>
      <c r="BJ214" s="16" t="s">
        <v>89</v>
      </c>
      <c r="BK214" s="143">
        <f>ROUND(I214*H214,2)</f>
        <v>0</v>
      </c>
      <c r="BL214" s="16" t="s">
        <v>451</v>
      </c>
      <c r="BM214" s="142" t="s">
        <v>816</v>
      </c>
    </row>
    <row r="215" spans="2:65" s="12" customFormat="1">
      <c r="B215" s="144"/>
      <c r="D215" s="145" t="s">
        <v>142</v>
      </c>
      <c r="E215" s="146" t="s">
        <v>1</v>
      </c>
      <c r="F215" s="147" t="s">
        <v>817</v>
      </c>
      <c r="H215" s="148">
        <v>1.75</v>
      </c>
      <c r="I215" s="149"/>
      <c r="L215" s="144"/>
      <c r="M215" s="150"/>
      <c r="T215" s="151"/>
      <c r="AT215" s="146" t="s">
        <v>142</v>
      </c>
      <c r="AU215" s="146" t="s">
        <v>91</v>
      </c>
      <c r="AV215" s="12" t="s">
        <v>91</v>
      </c>
      <c r="AW215" s="12" t="s">
        <v>35</v>
      </c>
      <c r="AX215" s="12" t="s">
        <v>89</v>
      </c>
      <c r="AY215" s="146" t="s">
        <v>133</v>
      </c>
    </row>
    <row r="216" spans="2:65" s="1" customFormat="1" ht="16.5" customHeight="1">
      <c r="B216" s="31"/>
      <c r="C216" s="131" t="s">
        <v>371</v>
      </c>
      <c r="D216" s="131" t="s">
        <v>135</v>
      </c>
      <c r="E216" s="132" t="s">
        <v>818</v>
      </c>
      <c r="F216" s="133" t="s">
        <v>819</v>
      </c>
      <c r="G216" s="134" t="s">
        <v>138</v>
      </c>
      <c r="H216" s="135">
        <v>14</v>
      </c>
      <c r="I216" s="136"/>
      <c r="J216" s="137">
        <f>ROUND(I216*H216,2)</f>
        <v>0</v>
      </c>
      <c r="K216" s="133" t="s">
        <v>139</v>
      </c>
      <c r="L216" s="31"/>
      <c r="M216" s="138" t="s">
        <v>1</v>
      </c>
      <c r="N216" s="139" t="s">
        <v>46</v>
      </c>
      <c r="P216" s="140">
        <f>O216*H216</f>
        <v>0</v>
      </c>
      <c r="Q216" s="140">
        <v>1.16E-3</v>
      </c>
      <c r="R216" s="140">
        <f>Q216*H216</f>
        <v>1.6240000000000001E-2</v>
      </c>
      <c r="S216" s="140">
        <v>0</v>
      </c>
      <c r="T216" s="141">
        <f>S216*H216</f>
        <v>0</v>
      </c>
      <c r="AR216" s="142" t="s">
        <v>451</v>
      </c>
      <c r="AT216" s="142" t="s">
        <v>135</v>
      </c>
      <c r="AU216" s="142" t="s">
        <v>91</v>
      </c>
      <c r="AY216" s="16" t="s">
        <v>133</v>
      </c>
      <c r="BE216" s="143">
        <f>IF(N216="základní",J216,0)</f>
        <v>0</v>
      </c>
      <c r="BF216" s="143">
        <f>IF(N216="snížená",J216,0)</f>
        <v>0</v>
      </c>
      <c r="BG216" s="143">
        <f>IF(N216="zákl. přenesená",J216,0)</f>
        <v>0</v>
      </c>
      <c r="BH216" s="143">
        <f>IF(N216="sníž. přenesená",J216,0)</f>
        <v>0</v>
      </c>
      <c r="BI216" s="143">
        <f>IF(N216="nulová",J216,0)</f>
        <v>0</v>
      </c>
      <c r="BJ216" s="16" t="s">
        <v>89</v>
      </c>
      <c r="BK216" s="143">
        <f>ROUND(I216*H216,2)</f>
        <v>0</v>
      </c>
      <c r="BL216" s="16" t="s">
        <v>451</v>
      </c>
      <c r="BM216" s="142" t="s">
        <v>820</v>
      </c>
    </row>
    <row r="217" spans="2:65" s="12" customFormat="1">
      <c r="B217" s="144"/>
      <c r="D217" s="145" t="s">
        <v>142</v>
      </c>
      <c r="E217" s="146" t="s">
        <v>1</v>
      </c>
      <c r="F217" s="147" t="s">
        <v>821</v>
      </c>
      <c r="H217" s="148">
        <v>14</v>
      </c>
      <c r="I217" s="149"/>
      <c r="L217" s="144"/>
      <c r="M217" s="150"/>
      <c r="T217" s="151"/>
      <c r="AT217" s="146" t="s">
        <v>142</v>
      </c>
      <c r="AU217" s="146" t="s">
        <v>91</v>
      </c>
      <c r="AV217" s="12" t="s">
        <v>91</v>
      </c>
      <c r="AW217" s="12" t="s">
        <v>35</v>
      </c>
      <c r="AX217" s="12" t="s">
        <v>89</v>
      </c>
      <c r="AY217" s="146" t="s">
        <v>133</v>
      </c>
    </row>
    <row r="218" spans="2:65" s="1" customFormat="1" ht="16.5" customHeight="1">
      <c r="B218" s="31"/>
      <c r="C218" s="131" t="s">
        <v>377</v>
      </c>
      <c r="D218" s="131" t="s">
        <v>135</v>
      </c>
      <c r="E218" s="132" t="s">
        <v>822</v>
      </c>
      <c r="F218" s="133" t="s">
        <v>823</v>
      </c>
      <c r="G218" s="134" t="s">
        <v>138</v>
      </c>
      <c r="H218" s="135">
        <v>14</v>
      </c>
      <c r="I218" s="136"/>
      <c r="J218" s="137">
        <f>ROUND(I218*H218,2)</f>
        <v>0</v>
      </c>
      <c r="K218" s="133" t="s">
        <v>139</v>
      </c>
      <c r="L218" s="31"/>
      <c r="M218" s="138" t="s">
        <v>1</v>
      </c>
      <c r="N218" s="139" t="s">
        <v>46</v>
      </c>
      <c r="P218" s="140">
        <f>O218*H218</f>
        <v>0</v>
      </c>
      <c r="Q218" s="140">
        <v>0</v>
      </c>
      <c r="R218" s="140">
        <f>Q218*H218</f>
        <v>0</v>
      </c>
      <c r="S218" s="140">
        <v>0</v>
      </c>
      <c r="T218" s="141">
        <f>S218*H218</f>
        <v>0</v>
      </c>
      <c r="AR218" s="142" t="s">
        <v>451</v>
      </c>
      <c r="AT218" s="142" t="s">
        <v>135</v>
      </c>
      <c r="AU218" s="142" t="s">
        <v>91</v>
      </c>
      <c r="AY218" s="16" t="s">
        <v>133</v>
      </c>
      <c r="BE218" s="143">
        <f>IF(N218="základní",J218,0)</f>
        <v>0</v>
      </c>
      <c r="BF218" s="143">
        <f>IF(N218="snížená",J218,0)</f>
        <v>0</v>
      </c>
      <c r="BG218" s="143">
        <f>IF(N218="zákl. přenesená",J218,0)</f>
        <v>0</v>
      </c>
      <c r="BH218" s="143">
        <f>IF(N218="sníž. přenesená",J218,0)</f>
        <v>0</v>
      </c>
      <c r="BI218" s="143">
        <f>IF(N218="nulová",J218,0)</f>
        <v>0</v>
      </c>
      <c r="BJ218" s="16" t="s">
        <v>89</v>
      </c>
      <c r="BK218" s="143">
        <f>ROUND(I218*H218,2)</f>
        <v>0</v>
      </c>
      <c r="BL218" s="16" t="s">
        <v>451</v>
      </c>
      <c r="BM218" s="142" t="s">
        <v>824</v>
      </c>
    </row>
    <row r="219" spans="2:65" s="12" customFormat="1">
      <c r="B219" s="144"/>
      <c r="D219" s="145" t="s">
        <v>142</v>
      </c>
      <c r="E219" s="146" t="s">
        <v>1</v>
      </c>
      <c r="F219" s="147" t="s">
        <v>821</v>
      </c>
      <c r="H219" s="148">
        <v>14</v>
      </c>
      <c r="I219" s="149"/>
      <c r="L219" s="144"/>
      <c r="M219" s="150"/>
      <c r="T219" s="151"/>
      <c r="AT219" s="146" t="s">
        <v>142</v>
      </c>
      <c r="AU219" s="146" t="s">
        <v>91</v>
      </c>
      <c r="AV219" s="12" t="s">
        <v>91</v>
      </c>
      <c r="AW219" s="12" t="s">
        <v>35</v>
      </c>
      <c r="AX219" s="12" t="s">
        <v>89</v>
      </c>
      <c r="AY219" s="146" t="s">
        <v>133</v>
      </c>
    </row>
    <row r="220" spans="2:65" s="1" customFormat="1" ht="16.5" customHeight="1">
      <c r="B220" s="31"/>
      <c r="C220" s="131" t="s">
        <v>382</v>
      </c>
      <c r="D220" s="131" t="s">
        <v>135</v>
      </c>
      <c r="E220" s="132" t="s">
        <v>825</v>
      </c>
      <c r="F220" s="133" t="s">
        <v>826</v>
      </c>
      <c r="G220" s="134" t="s">
        <v>163</v>
      </c>
      <c r="H220" s="135">
        <v>120</v>
      </c>
      <c r="I220" s="136"/>
      <c r="J220" s="137">
        <f>ROUND(I220*H220,2)</f>
        <v>0</v>
      </c>
      <c r="K220" s="133" t="s">
        <v>139</v>
      </c>
      <c r="L220" s="31"/>
      <c r="M220" s="138" t="s">
        <v>1</v>
      </c>
      <c r="N220" s="139" t="s">
        <v>46</v>
      </c>
      <c r="P220" s="140">
        <f>O220*H220</f>
        <v>0</v>
      </c>
      <c r="Q220" s="140">
        <v>0.189</v>
      </c>
      <c r="R220" s="140">
        <f>Q220*H220</f>
        <v>22.68</v>
      </c>
      <c r="S220" s="140">
        <v>0</v>
      </c>
      <c r="T220" s="141">
        <f>S220*H220</f>
        <v>0</v>
      </c>
      <c r="AR220" s="142" t="s">
        <v>451</v>
      </c>
      <c r="AT220" s="142" t="s">
        <v>135</v>
      </c>
      <c r="AU220" s="142" t="s">
        <v>91</v>
      </c>
      <c r="AY220" s="16" t="s">
        <v>133</v>
      </c>
      <c r="BE220" s="143">
        <f>IF(N220="základní",J220,0)</f>
        <v>0</v>
      </c>
      <c r="BF220" s="143">
        <f>IF(N220="snížená",J220,0)</f>
        <v>0</v>
      </c>
      <c r="BG220" s="143">
        <f>IF(N220="zákl. přenesená",J220,0)</f>
        <v>0</v>
      </c>
      <c r="BH220" s="143">
        <f>IF(N220="sníž. přenesená",J220,0)</f>
        <v>0</v>
      </c>
      <c r="BI220" s="143">
        <f>IF(N220="nulová",J220,0)</f>
        <v>0</v>
      </c>
      <c r="BJ220" s="16" t="s">
        <v>89</v>
      </c>
      <c r="BK220" s="143">
        <f>ROUND(I220*H220,2)</f>
        <v>0</v>
      </c>
      <c r="BL220" s="16" t="s">
        <v>451</v>
      </c>
      <c r="BM220" s="142" t="s">
        <v>827</v>
      </c>
    </row>
    <row r="221" spans="2:65" s="12" customFormat="1">
      <c r="B221" s="144"/>
      <c r="D221" s="145" t="s">
        <v>142</v>
      </c>
      <c r="E221" s="146" t="s">
        <v>1</v>
      </c>
      <c r="F221" s="147" t="s">
        <v>786</v>
      </c>
      <c r="H221" s="148">
        <v>120</v>
      </c>
      <c r="I221" s="149"/>
      <c r="L221" s="144"/>
      <c r="M221" s="150"/>
      <c r="T221" s="151"/>
      <c r="AT221" s="146" t="s">
        <v>142</v>
      </c>
      <c r="AU221" s="146" t="s">
        <v>91</v>
      </c>
      <c r="AV221" s="12" t="s">
        <v>91</v>
      </c>
      <c r="AW221" s="12" t="s">
        <v>35</v>
      </c>
      <c r="AX221" s="12" t="s">
        <v>89</v>
      </c>
      <c r="AY221" s="146" t="s">
        <v>133</v>
      </c>
    </row>
    <row r="222" spans="2:65" s="1" customFormat="1" ht="16.5" customHeight="1">
      <c r="B222" s="31"/>
      <c r="C222" s="131" t="s">
        <v>386</v>
      </c>
      <c r="D222" s="131" t="s">
        <v>135</v>
      </c>
      <c r="E222" s="132" t="s">
        <v>828</v>
      </c>
      <c r="F222" s="133" t="s">
        <v>829</v>
      </c>
      <c r="G222" s="134" t="s">
        <v>163</v>
      </c>
      <c r="H222" s="135">
        <v>30</v>
      </c>
      <c r="I222" s="136"/>
      <c r="J222" s="137">
        <f>ROUND(I222*H222,2)</f>
        <v>0</v>
      </c>
      <c r="K222" s="133" t="s">
        <v>139</v>
      </c>
      <c r="L222" s="31"/>
      <c r="M222" s="138" t="s">
        <v>1</v>
      </c>
      <c r="N222" s="139" t="s">
        <v>46</v>
      </c>
      <c r="P222" s="140">
        <f>O222*H222</f>
        <v>0</v>
      </c>
      <c r="Q222" s="140">
        <v>0.38263000000000003</v>
      </c>
      <c r="R222" s="140">
        <f>Q222*H222</f>
        <v>11.478900000000001</v>
      </c>
      <c r="S222" s="140">
        <v>0</v>
      </c>
      <c r="T222" s="141">
        <f>S222*H222</f>
        <v>0</v>
      </c>
      <c r="AR222" s="142" t="s">
        <v>451</v>
      </c>
      <c r="AT222" s="142" t="s">
        <v>135</v>
      </c>
      <c r="AU222" s="142" t="s">
        <v>91</v>
      </c>
      <c r="AY222" s="16" t="s">
        <v>133</v>
      </c>
      <c r="BE222" s="143">
        <f>IF(N222="základní",J222,0)</f>
        <v>0</v>
      </c>
      <c r="BF222" s="143">
        <f>IF(N222="snížená",J222,0)</f>
        <v>0</v>
      </c>
      <c r="BG222" s="143">
        <f>IF(N222="zákl. přenesená",J222,0)</f>
        <v>0</v>
      </c>
      <c r="BH222" s="143">
        <f>IF(N222="sníž. přenesená",J222,0)</f>
        <v>0</v>
      </c>
      <c r="BI222" s="143">
        <f>IF(N222="nulová",J222,0)</f>
        <v>0</v>
      </c>
      <c r="BJ222" s="16" t="s">
        <v>89</v>
      </c>
      <c r="BK222" s="143">
        <f>ROUND(I222*H222,2)</f>
        <v>0</v>
      </c>
      <c r="BL222" s="16" t="s">
        <v>451</v>
      </c>
      <c r="BM222" s="142" t="s">
        <v>830</v>
      </c>
    </row>
    <row r="223" spans="2:65" s="12" customFormat="1">
      <c r="B223" s="144"/>
      <c r="D223" s="145" t="s">
        <v>142</v>
      </c>
      <c r="E223" s="146" t="s">
        <v>1</v>
      </c>
      <c r="F223" s="147" t="s">
        <v>292</v>
      </c>
      <c r="H223" s="148">
        <v>30</v>
      </c>
      <c r="I223" s="149"/>
      <c r="L223" s="144"/>
      <c r="M223" s="150"/>
      <c r="T223" s="151"/>
      <c r="AT223" s="146" t="s">
        <v>142</v>
      </c>
      <c r="AU223" s="146" t="s">
        <v>91</v>
      </c>
      <c r="AV223" s="12" t="s">
        <v>91</v>
      </c>
      <c r="AW223" s="12" t="s">
        <v>35</v>
      </c>
      <c r="AX223" s="12" t="s">
        <v>89</v>
      </c>
      <c r="AY223" s="146" t="s">
        <v>133</v>
      </c>
    </row>
    <row r="224" spans="2:65" s="1" customFormat="1" ht="16.5" customHeight="1">
      <c r="B224" s="31"/>
      <c r="C224" s="131" t="s">
        <v>390</v>
      </c>
      <c r="D224" s="131" t="s">
        <v>135</v>
      </c>
      <c r="E224" s="132" t="s">
        <v>831</v>
      </c>
      <c r="F224" s="133" t="s">
        <v>832</v>
      </c>
      <c r="G224" s="134" t="s">
        <v>163</v>
      </c>
      <c r="H224" s="135">
        <v>120</v>
      </c>
      <c r="I224" s="136"/>
      <c r="J224" s="137">
        <f>ROUND(I224*H224,2)</f>
        <v>0</v>
      </c>
      <c r="K224" s="133" t="s">
        <v>139</v>
      </c>
      <c r="L224" s="31"/>
      <c r="M224" s="138" t="s">
        <v>1</v>
      </c>
      <c r="N224" s="139" t="s">
        <v>46</v>
      </c>
      <c r="P224" s="140">
        <f>O224*H224</f>
        <v>0</v>
      </c>
      <c r="Q224" s="140">
        <v>9.0000000000000006E-5</v>
      </c>
      <c r="R224" s="140">
        <f>Q224*H224</f>
        <v>1.0800000000000001E-2</v>
      </c>
      <c r="S224" s="140">
        <v>0</v>
      </c>
      <c r="T224" s="141">
        <f>S224*H224</f>
        <v>0</v>
      </c>
      <c r="AR224" s="142" t="s">
        <v>451</v>
      </c>
      <c r="AT224" s="142" t="s">
        <v>135</v>
      </c>
      <c r="AU224" s="142" t="s">
        <v>91</v>
      </c>
      <c r="AY224" s="16" t="s">
        <v>133</v>
      </c>
      <c r="BE224" s="143">
        <f>IF(N224="základní",J224,0)</f>
        <v>0</v>
      </c>
      <c r="BF224" s="143">
        <f>IF(N224="snížená",J224,0)</f>
        <v>0</v>
      </c>
      <c r="BG224" s="143">
        <f>IF(N224="zákl. přenesená",J224,0)</f>
        <v>0</v>
      </c>
      <c r="BH224" s="143">
        <f>IF(N224="sníž. přenesená",J224,0)</f>
        <v>0</v>
      </c>
      <c r="BI224" s="143">
        <f>IF(N224="nulová",J224,0)</f>
        <v>0</v>
      </c>
      <c r="BJ224" s="16" t="s">
        <v>89</v>
      </c>
      <c r="BK224" s="143">
        <f>ROUND(I224*H224,2)</f>
        <v>0</v>
      </c>
      <c r="BL224" s="16" t="s">
        <v>451</v>
      </c>
      <c r="BM224" s="142" t="s">
        <v>833</v>
      </c>
    </row>
    <row r="225" spans="2:65" s="12" customFormat="1">
      <c r="B225" s="144"/>
      <c r="D225" s="145" t="s">
        <v>142</v>
      </c>
      <c r="E225" s="146" t="s">
        <v>1</v>
      </c>
      <c r="F225" s="147" t="s">
        <v>786</v>
      </c>
      <c r="H225" s="148">
        <v>120</v>
      </c>
      <c r="I225" s="149"/>
      <c r="L225" s="144"/>
      <c r="M225" s="150"/>
      <c r="T225" s="151"/>
      <c r="AT225" s="146" t="s">
        <v>142</v>
      </c>
      <c r="AU225" s="146" t="s">
        <v>91</v>
      </c>
      <c r="AV225" s="12" t="s">
        <v>91</v>
      </c>
      <c r="AW225" s="12" t="s">
        <v>35</v>
      </c>
      <c r="AX225" s="12" t="s">
        <v>89</v>
      </c>
      <c r="AY225" s="146" t="s">
        <v>133</v>
      </c>
    </row>
    <row r="226" spans="2:65" s="1" customFormat="1" ht="16.5" customHeight="1">
      <c r="B226" s="31"/>
      <c r="C226" s="131" t="s">
        <v>394</v>
      </c>
      <c r="D226" s="131" t="s">
        <v>135</v>
      </c>
      <c r="E226" s="132" t="s">
        <v>834</v>
      </c>
      <c r="F226" s="133" t="s">
        <v>835</v>
      </c>
      <c r="G226" s="134" t="s">
        <v>163</v>
      </c>
      <c r="H226" s="135">
        <v>30</v>
      </c>
      <c r="I226" s="136"/>
      <c r="J226" s="137">
        <f>ROUND(I226*H226,2)</f>
        <v>0</v>
      </c>
      <c r="K226" s="133" t="s">
        <v>139</v>
      </c>
      <c r="L226" s="31"/>
      <c r="M226" s="138" t="s">
        <v>1</v>
      </c>
      <c r="N226" s="139" t="s">
        <v>46</v>
      </c>
      <c r="P226" s="140">
        <f>O226*H226</f>
        <v>0</v>
      </c>
      <c r="Q226" s="140">
        <v>1.2E-4</v>
      </c>
      <c r="R226" s="140">
        <f>Q226*H226</f>
        <v>3.5999999999999999E-3</v>
      </c>
      <c r="S226" s="140">
        <v>0</v>
      </c>
      <c r="T226" s="141">
        <f>S226*H226</f>
        <v>0</v>
      </c>
      <c r="AR226" s="142" t="s">
        <v>451</v>
      </c>
      <c r="AT226" s="142" t="s">
        <v>135</v>
      </c>
      <c r="AU226" s="142" t="s">
        <v>91</v>
      </c>
      <c r="AY226" s="16" t="s">
        <v>133</v>
      </c>
      <c r="BE226" s="143">
        <f>IF(N226="základní",J226,0)</f>
        <v>0</v>
      </c>
      <c r="BF226" s="143">
        <f>IF(N226="snížená",J226,0)</f>
        <v>0</v>
      </c>
      <c r="BG226" s="143">
        <f>IF(N226="zákl. přenesená",J226,0)</f>
        <v>0</v>
      </c>
      <c r="BH226" s="143">
        <f>IF(N226="sníž. přenesená",J226,0)</f>
        <v>0</v>
      </c>
      <c r="BI226" s="143">
        <f>IF(N226="nulová",J226,0)</f>
        <v>0</v>
      </c>
      <c r="BJ226" s="16" t="s">
        <v>89</v>
      </c>
      <c r="BK226" s="143">
        <f>ROUND(I226*H226,2)</f>
        <v>0</v>
      </c>
      <c r="BL226" s="16" t="s">
        <v>451</v>
      </c>
      <c r="BM226" s="142" t="s">
        <v>836</v>
      </c>
    </row>
    <row r="227" spans="2:65" s="12" customFormat="1">
      <c r="B227" s="144"/>
      <c r="D227" s="145" t="s">
        <v>142</v>
      </c>
      <c r="E227" s="146" t="s">
        <v>1</v>
      </c>
      <c r="F227" s="147" t="s">
        <v>292</v>
      </c>
      <c r="H227" s="148">
        <v>30</v>
      </c>
      <c r="I227" s="149"/>
      <c r="L227" s="144"/>
      <c r="M227" s="150"/>
      <c r="T227" s="151"/>
      <c r="AT227" s="146" t="s">
        <v>142</v>
      </c>
      <c r="AU227" s="146" t="s">
        <v>91</v>
      </c>
      <c r="AV227" s="12" t="s">
        <v>91</v>
      </c>
      <c r="AW227" s="12" t="s">
        <v>35</v>
      </c>
      <c r="AX227" s="12" t="s">
        <v>89</v>
      </c>
      <c r="AY227" s="146" t="s">
        <v>133</v>
      </c>
    </row>
    <row r="228" spans="2:65" s="1" customFormat="1" ht="16.5" customHeight="1">
      <c r="B228" s="31"/>
      <c r="C228" s="131" t="s">
        <v>398</v>
      </c>
      <c r="D228" s="131" t="s">
        <v>135</v>
      </c>
      <c r="E228" s="132" t="s">
        <v>837</v>
      </c>
      <c r="F228" s="133" t="s">
        <v>838</v>
      </c>
      <c r="G228" s="134" t="s">
        <v>163</v>
      </c>
      <c r="H228" s="135">
        <v>90</v>
      </c>
      <c r="I228" s="136"/>
      <c r="J228" s="137">
        <f>ROUND(I228*H228,2)</f>
        <v>0</v>
      </c>
      <c r="K228" s="133" t="s">
        <v>139</v>
      </c>
      <c r="L228" s="31"/>
      <c r="M228" s="138" t="s">
        <v>1</v>
      </c>
      <c r="N228" s="139" t="s">
        <v>46</v>
      </c>
      <c r="P228" s="140">
        <f>O228*H228</f>
        <v>0</v>
      </c>
      <c r="Q228" s="140">
        <v>0</v>
      </c>
      <c r="R228" s="140">
        <f>Q228*H228</f>
        <v>0</v>
      </c>
      <c r="S228" s="140">
        <v>0</v>
      </c>
      <c r="T228" s="141">
        <f>S228*H228</f>
        <v>0</v>
      </c>
      <c r="AR228" s="142" t="s">
        <v>451</v>
      </c>
      <c r="AT228" s="142" t="s">
        <v>135</v>
      </c>
      <c r="AU228" s="142" t="s">
        <v>91</v>
      </c>
      <c r="AY228" s="16" t="s">
        <v>133</v>
      </c>
      <c r="BE228" s="143">
        <f>IF(N228="základní",J228,0)</f>
        <v>0</v>
      </c>
      <c r="BF228" s="143">
        <f>IF(N228="snížená",J228,0)</f>
        <v>0</v>
      </c>
      <c r="BG228" s="143">
        <f>IF(N228="zákl. přenesená",J228,0)</f>
        <v>0</v>
      </c>
      <c r="BH228" s="143">
        <f>IF(N228="sníž. přenesená",J228,0)</f>
        <v>0</v>
      </c>
      <c r="BI228" s="143">
        <f>IF(N228="nulová",J228,0)</f>
        <v>0</v>
      </c>
      <c r="BJ228" s="16" t="s">
        <v>89</v>
      </c>
      <c r="BK228" s="143">
        <f>ROUND(I228*H228,2)</f>
        <v>0</v>
      </c>
      <c r="BL228" s="16" t="s">
        <v>451</v>
      </c>
      <c r="BM228" s="142" t="s">
        <v>839</v>
      </c>
    </row>
    <row r="229" spans="2:65" s="12" customFormat="1">
      <c r="B229" s="144"/>
      <c r="D229" s="145" t="s">
        <v>142</v>
      </c>
      <c r="E229" s="146" t="s">
        <v>1</v>
      </c>
      <c r="F229" s="147" t="s">
        <v>575</v>
      </c>
      <c r="H229" s="148">
        <v>90</v>
      </c>
      <c r="I229" s="149"/>
      <c r="L229" s="144"/>
      <c r="M229" s="150"/>
      <c r="T229" s="151"/>
      <c r="AT229" s="146" t="s">
        <v>142</v>
      </c>
      <c r="AU229" s="146" t="s">
        <v>91</v>
      </c>
      <c r="AV229" s="12" t="s">
        <v>91</v>
      </c>
      <c r="AW229" s="12" t="s">
        <v>35</v>
      </c>
      <c r="AX229" s="12" t="s">
        <v>89</v>
      </c>
      <c r="AY229" s="146" t="s">
        <v>133</v>
      </c>
    </row>
    <row r="230" spans="2:65" s="1" customFormat="1" ht="16.5" customHeight="1">
      <c r="B230" s="31"/>
      <c r="C230" s="165" t="s">
        <v>402</v>
      </c>
      <c r="D230" s="165" t="s">
        <v>241</v>
      </c>
      <c r="E230" s="166" t="s">
        <v>840</v>
      </c>
      <c r="F230" s="167" t="s">
        <v>841</v>
      </c>
      <c r="G230" s="168" t="s">
        <v>163</v>
      </c>
      <c r="H230" s="169">
        <v>99</v>
      </c>
      <c r="I230" s="170"/>
      <c r="J230" s="171">
        <f>ROUND(I230*H230,2)</f>
        <v>0</v>
      </c>
      <c r="K230" s="167" t="s">
        <v>139</v>
      </c>
      <c r="L230" s="172"/>
      <c r="M230" s="173" t="s">
        <v>1</v>
      </c>
      <c r="N230" s="174" t="s">
        <v>46</v>
      </c>
      <c r="P230" s="140">
        <f>O230*H230</f>
        <v>0</v>
      </c>
      <c r="Q230" s="140">
        <v>6.8999999999999997E-4</v>
      </c>
      <c r="R230" s="140">
        <f>Q230*H230</f>
        <v>6.8309999999999996E-2</v>
      </c>
      <c r="S230" s="140">
        <v>0</v>
      </c>
      <c r="T230" s="141">
        <f>S230*H230</f>
        <v>0</v>
      </c>
      <c r="AR230" s="142" t="s">
        <v>721</v>
      </c>
      <c r="AT230" s="142" t="s">
        <v>241</v>
      </c>
      <c r="AU230" s="142" t="s">
        <v>91</v>
      </c>
      <c r="AY230" s="16" t="s">
        <v>133</v>
      </c>
      <c r="BE230" s="143">
        <f>IF(N230="základní",J230,0)</f>
        <v>0</v>
      </c>
      <c r="BF230" s="143">
        <f>IF(N230="snížená",J230,0)</f>
        <v>0</v>
      </c>
      <c r="BG230" s="143">
        <f>IF(N230="zákl. přenesená",J230,0)</f>
        <v>0</v>
      </c>
      <c r="BH230" s="143">
        <f>IF(N230="sníž. přenesená",J230,0)</f>
        <v>0</v>
      </c>
      <c r="BI230" s="143">
        <f>IF(N230="nulová",J230,0)</f>
        <v>0</v>
      </c>
      <c r="BJ230" s="16" t="s">
        <v>89</v>
      </c>
      <c r="BK230" s="143">
        <f>ROUND(I230*H230,2)</f>
        <v>0</v>
      </c>
      <c r="BL230" s="16" t="s">
        <v>721</v>
      </c>
      <c r="BM230" s="142" t="s">
        <v>842</v>
      </c>
    </row>
    <row r="231" spans="2:65" s="12" customFormat="1">
      <c r="B231" s="144"/>
      <c r="D231" s="145" t="s">
        <v>142</v>
      </c>
      <c r="E231" s="146" t="s">
        <v>1</v>
      </c>
      <c r="F231" s="147" t="s">
        <v>843</v>
      </c>
      <c r="H231" s="148">
        <v>99</v>
      </c>
      <c r="I231" s="149"/>
      <c r="L231" s="144"/>
      <c r="M231" s="150"/>
      <c r="T231" s="151"/>
      <c r="AT231" s="146" t="s">
        <v>142</v>
      </c>
      <c r="AU231" s="146" t="s">
        <v>91</v>
      </c>
      <c r="AV231" s="12" t="s">
        <v>91</v>
      </c>
      <c r="AW231" s="12" t="s">
        <v>35</v>
      </c>
      <c r="AX231" s="12" t="s">
        <v>89</v>
      </c>
      <c r="AY231" s="146" t="s">
        <v>133</v>
      </c>
    </row>
    <row r="232" spans="2:65" s="1" customFormat="1" ht="16.5" customHeight="1">
      <c r="B232" s="31"/>
      <c r="C232" s="131" t="s">
        <v>406</v>
      </c>
      <c r="D232" s="131" t="s">
        <v>135</v>
      </c>
      <c r="E232" s="132" t="s">
        <v>844</v>
      </c>
      <c r="F232" s="133" t="s">
        <v>845</v>
      </c>
      <c r="G232" s="134" t="s">
        <v>174</v>
      </c>
      <c r="H232" s="135">
        <v>1.5</v>
      </c>
      <c r="I232" s="136"/>
      <c r="J232" s="137">
        <f>ROUND(I232*H232,2)</f>
        <v>0</v>
      </c>
      <c r="K232" s="133" t="s">
        <v>139</v>
      </c>
      <c r="L232" s="31"/>
      <c r="M232" s="138" t="s">
        <v>1</v>
      </c>
      <c r="N232" s="139" t="s">
        <v>46</v>
      </c>
      <c r="P232" s="140">
        <f>O232*H232</f>
        <v>0</v>
      </c>
      <c r="Q232" s="140">
        <v>0</v>
      </c>
      <c r="R232" s="140">
        <f>Q232*H232</f>
        <v>0</v>
      </c>
      <c r="S232" s="140">
        <v>2.4500000000000002</v>
      </c>
      <c r="T232" s="141">
        <f>S232*H232</f>
        <v>3.6750000000000003</v>
      </c>
      <c r="AR232" s="142" t="s">
        <v>451</v>
      </c>
      <c r="AT232" s="142" t="s">
        <v>135</v>
      </c>
      <c r="AU232" s="142" t="s">
        <v>91</v>
      </c>
      <c r="AY232" s="16" t="s">
        <v>133</v>
      </c>
      <c r="BE232" s="143">
        <f>IF(N232="základní",J232,0)</f>
        <v>0</v>
      </c>
      <c r="BF232" s="143">
        <f>IF(N232="snížená",J232,0)</f>
        <v>0</v>
      </c>
      <c r="BG232" s="143">
        <f>IF(N232="zákl. přenesená",J232,0)</f>
        <v>0</v>
      </c>
      <c r="BH232" s="143">
        <f>IF(N232="sníž. přenesená",J232,0)</f>
        <v>0</v>
      </c>
      <c r="BI232" s="143">
        <f>IF(N232="nulová",J232,0)</f>
        <v>0</v>
      </c>
      <c r="BJ232" s="16" t="s">
        <v>89</v>
      </c>
      <c r="BK232" s="143">
        <f>ROUND(I232*H232,2)</f>
        <v>0</v>
      </c>
      <c r="BL232" s="16" t="s">
        <v>451</v>
      </c>
      <c r="BM232" s="142" t="s">
        <v>846</v>
      </c>
    </row>
    <row r="233" spans="2:65" s="12" customFormat="1">
      <c r="B233" s="144"/>
      <c r="D233" s="145" t="s">
        <v>142</v>
      </c>
      <c r="E233" s="146" t="s">
        <v>1</v>
      </c>
      <c r="F233" s="147" t="s">
        <v>847</v>
      </c>
      <c r="H233" s="148">
        <v>1.5</v>
      </c>
      <c r="I233" s="149"/>
      <c r="L233" s="144"/>
      <c r="M233" s="150"/>
      <c r="T233" s="151"/>
      <c r="AT233" s="146" t="s">
        <v>142</v>
      </c>
      <c r="AU233" s="146" t="s">
        <v>91</v>
      </c>
      <c r="AV233" s="12" t="s">
        <v>91</v>
      </c>
      <c r="AW233" s="12" t="s">
        <v>35</v>
      </c>
      <c r="AX233" s="12" t="s">
        <v>89</v>
      </c>
      <c r="AY233" s="146" t="s">
        <v>133</v>
      </c>
    </row>
    <row r="234" spans="2:65" s="1" customFormat="1" ht="16.5" customHeight="1">
      <c r="B234" s="31"/>
      <c r="C234" s="131" t="s">
        <v>410</v>
      </c>
      <c r="D234" s="131" t="s">
        <v>135</v>
      </c>
      <c r="E234" s="132" t="s">
        <v>848</v>
      </c>
      <c r="F234" s="133" t="s">
        <v>849</v>
      </c>
      <c r="G234" s="134" t="s">
        <v>227</v>
      </c>
      <c r="H234" s="135">
        <v>80</v>
      </c>
      <c r="I234" s="136"/>
      <c r="J234" s="137">
        <f>ROUND(I234*H234,2)</f>
        <v>0</v>
      </c>
      <c r="K234" s="133" t="s">
        <v>139</v>
      </c>
      <c r="L234" s="31"/>
      <c r="M234" s="138" t="s">
        <v>1</v>
      </c>
      <c r="N234" s="139" t="s">
        <v>46</v>
      </c>
      <c r="P234" s="140">
        <f>O234*H234</f>
        <v>0</v>
      </c>
      <c r="Q234" s="140">
        <v>0</v>
      </c>
      <c r="R234" s="140">
        <f>Q234*H234</f>
        <v>0</v>
      </c>
      <c r="S234" s="140">
        <v>0</v>
      </c>
      <c r="T234" s="141">
        <f>S234*H234</f>
        <v>0</v>
      </c>
      <c r="AR234" s="142" t="s">
        <v>451</v>
      </c>
      <c r="AT234" s="142" t="s">
        <v>135</v>
      </c>
      <c r="AU234" s="142" t="s">
        <v>91</v>
      </c>
      <c r="AY234" s="16" t="s">
        <v>133</v>
      </c>
      <c r="BE234" s="143">
        <f>IF(N234="základní",J234,0)</f>
        <v>0</v>
      </c>
      <c r="BF234" s="143">
        <f>IF(N234="snížená",J234,0)</f>
        <v>0</v>
      </c>
      <c r="BG234" s="143">
        <f>IF(N234="zákl. přenesená",J234,0)</f>
        <v>0</v>
      </c>
      <c r="BH234" s="143">
        <f>IF(N234="sníž. přenesená",J234,0)</f>
        <v>0</v>
      </c>
      <c r="BI234" s="143">
        <f>IF(N234="nulová",J234,0)</f>
        <v>0</v>
      </c>
      <c r="BJ234" s="16" t="s">
        <v>89</v>
      </c>
      <c r="BK234" s="143">
        <f>ROUND(I234*H234,2)</f>
        <v>0</v>
      </c>
      <c r="BL234" s="16" t="s">
        <v>451</v>
      </c>
      <c r="BM234" s="142" t="s">
        <v>850</v>
      </c>
    </row>
    <row r="235" spans="2:65" s="12" customFormat="1">
      <c r="B235" s="144"/>
      <c r="D235" s="145" t="s">
        <v>142</v>
      </c>
      <c r="E235" s="146" t="s">
        <v>1</v>
      </c>
      <c r="F235" s="147" t="s">
        <v>851</v>
      </c>
      <c r="H235" s="148">
        <v>80</v>
      </c>
      <c r="I235" s="149"/>
      <c r="L235" s="144"/>
      <c r="M235" s="150"/>
      <c r="T235" s="151"/>
      <c r="AT235" s="146" t="s">
        <v>142</v>
      </c>
      <c r="AU235" s="146" t="s">
        <v>91</v>
      </c>
      <c r="AV235" s="12" t="s">
        <v>91</v>
      </c>
      <c r="AW235" s="12" t="s">
        <v>35</v>
      </c>
      <c r="AX235" s="12" t="s">
        <v>89</v>
      </c>
      <c r="AY235" s="146" t="s">
        <v>133</v>
      </c>
    </row>
    <row r="236" spans="2:65" s="11" customFormat="1" ht="25.95" customHeight="1">
      <c r="B236" s="119"/>
      <c r="D236" s="120" t="s">
        <v>80</v>
      </c>
      <c r="E236" s="121" t="s">
        <v>96</v>
      </c>
      <c r="F236" s="121" t="s">
        <v>852</v>
      </c>
      <c r="I236" s="122"/>
      <c r="J236" s="123">
        <f>BK236</f>
        <v>0</v>
      </c>
      <c r="L236" s="119"/>
      <c r="M236" s="124"/>
      <c r="P236" s="125">
        <f>P237+P244</f>
        <v>0</v>
      </c>
      <c r="R236" s="125">
        <f>R237+R244</f>
        <v>0</v>
      </c>
      <c r="T236" s="126">
        <f>T237+T244</f>
        <v>0</v>
      </c>
      <c r="AR236" s="120" t="s">
        <v>160</v>
      </c>
      <c r="AT236" s="127" t="s">
        <v>80</v>
      </c>
      <c r="AU236" s="127" t="s">
        <v>81</v>
      </c>
      <c r="AY236" s="120" t="s">
        <v>133</v>
      </c>
      <c r="BK236" s="128">
        <f>BK237+BK244</f>
        <v>0</v>
      </c>
    </row>
    <row r="237" spans="2:65" s="11" customFormat="1" ht="22.95" customHeight="1">
      <c r="B237" s="119"/>
      <c r="D237" s="120" t="s">
        <v>80</v>
      </c>
      <c r="E237" s="129" t="s">
        <v>853</v>
      </c>
      <c r="F237" s="129" t="s">
        <v>854</v>
      </c>
      <c r="I237" s="122"/>
      <c r="J237" s="130">
        <f>BK237</f>
        <v>0</v>
      </c>
      <c r="L237" s="119"/>
      <c r="M237" s="124"/>
      <c r="P237" s="125">
        <f>SUM(P238:P243)</f>
        <v>0</v>
      </c>
      <c r="R237" s="125">
        <f>SUM(R238:R243)</f>
        <v>0</v>
      </c>
      <c r="T237" s="126">
        <f>SUM(T238:T243)</f>
        <v>0</v>
      </c>
      <c r="AR237" s="120" t="s">
        <v>160</v>
      </c>
      <c r="AT237" s="127" t="s">
        <v>80</v>
      </c>
      <c r="AU237" s="127" t="s">
        <v>89</v>
      </c>
      <c r="AY237" s="120" t="s">
        <v>133</v>
      </c>
      <c r="BK237" s="128">
        <f>SUM(BK238:BK243)</f>
        <v>0</v>
      </c>
    </row>
    <row r="238" spans="2:65" s="1" customFormat="1" ht="16.5" customHeight="1">
      <c r="B238" s="31"/>
      <c r="C238" s="131" t="s">
        <v>414</v>
      </c>
      <c r="D238" s="131" t="s">
        <v>135</v>
      </c>
      <c r="E238" s="132" t="s">
        <v>855</v>
      </c>
      <c r="F238" s="133" t="s">
        <v>856</v>
      </c>
      <c r="G238" s="134" t="s">
        <v>857</v>
      </c>
      <c r="H238" s="135">
        <v>1</v>
      </c>
      <c r="I238" s="136"/>
      <c r="J238" s="137">
        <f>ROUND(I238*H238,2)</f>
        <v>0</v>
      </c>
      <c r="K238" s="133" t="s">
        <v>139</v>
      </c>
      <c r="L238" s="31"/>
      <c r="M238" s="138" t="s">
        <v>1</v>
      </c>
      <c r="N238" s="139" t="s">
        <v>46</v>
      </c>
      <c r="P238" s="140">
        <f>O238*H238</f>
        <v>0</v>
      </c>
      <c r="Q238" s="140">
        <v>0</v>
      </c>
      <c r="R238" s="140">
        <f>Q238*H238</f>
        <v>0</v>
      </c>
      <c r="S238" s="140">
        <v>0</v>
      </c>
      <c r="T238" s="141">
        <f>S238*H238</f>
        <v>0</v>
      </c>
      <c r="AR238" s="142" t="s">
        <v>858</v>
      </c>
      <c r="AT238" s="142" t="s">
        <v>135</v>
      </c>
      <c r="AU238" s="142" t="s">
        <v>91</v>
      </c>
      <c r="AY238" s="16" t="s">
        <v>133</v>
      </c>
      <c r="BE238" s="143">
        <f>IF(N238="základní",J238,0)</f>
        <v>0</v>
      </c>
      <c r="BF238" s="143">
        <f>IF(N238="snížená",J238,0)</f>
        <v>0</v>
      </c>
      <c r="BG238" s="143">
        <f>IF(N238="zákl. přenesená",J238,0)</f>
        <v>0</v>
      </c>
      <c r="BH238" s="143">
        <f>IF(N238="sníž. přenesená",J238,0)</f>
        <v>0</v>
      </c>
      <c r="BI238" s="143">
        <f>IF(N238="nulová",J238,0)</f>
        <v>0</v>
      </c>
      <c r="BJ238" s="16" t="s">
        <v>89</v>
      </c>
      <c r="BK238" s="143">
        <f>ROUND(I238*H238,2)</f>
        <v>0</v>
      </c>
      <c r="BL238" s="16" t="s">
        <v>858</v>
      </c>
      <c r="BM238" s="142" t="s">
        <v>859</v>
      </c>
    </row>
    <row r="239" spans="2:65" s="12" customFormat="1">
      <c r="B239" s="144"/>
      <c r="D239" s="145" t="s">
        <v>142</v>
      </c>
      <c r="E239" s="146" t="s">
        <v>1</v>
      </c>
      <c r="F239" s="147" t="s">
        <v>860</v>
      </c>
      <c r="H239" s="148">
        <v>1</v>
      </c>
      <c r="I239" s="149"/>
      <c r="L239" s="144"/>
      <c r="M239" s="150"/>
      <c r="T239" s="151"/>
      <c r="AT239" s="146" t="s">
        <v>142</v>
      </c>
      <c r="AU239" s="146" t="s">
        <v>91</v>
      </c>
      <c r="AV239" s="12" t="s">
        <v>91</v>
      </c>
      <c r="AW239" s="12" t="s">
        <v>35</v>
      </c>
      <c r="AX239" s="12" t="s">
        <v>89</v>
      </c>
      <c r="AY239" s="146" t="s">
        <v>133</v>
      </c>
    </row>
    <row r="240" spans="2:65" s="1" customFormat="1" ht="16.5" customHeight="1">
      <c r="B240" s="31"/>
      <c r="C240" s="131" t="s">
        <v>419</v>
      </c>
      <c r="D240" s="131" t="s">
        <v>135</v>
      </c>
      <c r="E240" s="132" t="s">
        <v>861</v>
      </c>
      <c r="F240" s="133" t="s">
        <v>862</v>
      </c>
      <c r="G240" s="134" t="s">
        <v>857</v>
      </c>
      <c r="H240" s="135">
        <v>1</v>
      </c>
      <c r="I240" s="136"/>
      <c r="J240" s="137">
        <f>ROUND(I240*H240,2)</f>
        <v>0</v>
      </c>
      <c r="K240" s="133" t="s">
        <v>139</v>
      </c>
      <c r="L240" s="31"/>
      <c r="M240" s="138" t="s">
        <v>1</v>
      </c>
      <c r="N240" s="139" t="s">
        <v>46</v>
      </c>
      <c r="P240" s="140">
        <f>O240*H240</f>
        <v>0</v>
      </c>
      <c r="Q240" s="140">
        <v>0</v>
      </c>
      <c r="R240" s="140">
        <f>Q240*H240</f>
        <v>0</v>
      </c>
      <c r="S240" s="140">
        <v>0</v>
      </c>
      <c r="T240" s="141">
        <f>S240*H240</f>
        <v>0</v>
      </c>
      <c r="AR240" s="142" t="s">
        <v>858</v>
      </c>
      <c r="AT240" s="142" t="s">
        <v>135</v>
      </c>
      <c r="AU240" s="142" t="s">
        <v>91</v>
      </c>
      <c r="AY240" s="16" t="s">
        <v>133</v>
      </c>
      <c r="BE240" s="143">
        <f>IF(N240="základní",J240,0)</f>
        <v>0</v>
      </c>
      <c r="BF240" s="143">
        <f>IF(N240="snížená",J240,0)</f>
        <v>0</v>
      </c>
      <c r="BG240" s="143">
        <f>IF(N240="zákl. přenesená",J240,0)</f>
        <v>0</v>
      </c>
      <c r="BH240" s="143">
        <f>IF(N240="sníž. přenesená",J240,0)</f>
        <v>0</v>
      </c>
      <c r="BI240" s="143">
        <f>IF(N240="nulová",J240,0)</f>
        <v>0</v>
      </c>
      <c r="BJ240" s="16" t="s">
        <v>89</v>
      </c>
      <c r="BK240" s="143">
        <f>ROUND(I240*H240,2)</f>
        <v>0</v>
      </c>
      <c r="BL240" s="16" t="s">
        <v>858</v>
      </c>
      <c r="BM240" s="142" t="s">
        <v>863</v>
      </c>
    </row>
    <row r="241" spans="2:65" s="12" customFormat="1">
      <c r="B241" s="144"/>
      <c r="D241" s="145" t="s">
        <v>142</v>
      </c>
      <c r="E241" s="146" t="s">
        <v>1</v>
      </c>
      <c r="F241" s="147" t="s">
        <v>864</v>
      </c>
      <c r="H241" s="148">
        <v>1</v>
      </c>
      <c r="I241" s="149"/>
      <c r="L241" s="144"/>
      <c r="M241" s="150"/>
      <c r="T241" s="151"/>
      <c r="AT241" s="146" t="s">
        <v>142</v>
      </c>
      <c r="AU241" s="146" t="s">
        <v>91</v>
      </c>
      <c r="AV241" s="12" t="s">
        <v>91</v>
      </c>
      <c r="AW241" s="12" t="s">
        <v>35</v>
      </c>
      <c r="AX241" s="12" t="s">
        <v>89</v>
      </c>
      <c r="AY241" s="146" t="s">
        <v>133</v>
      </c>
    </row>
    <row r="242" spans="2:65" s="1" customFormat="1" ht="16.5" customHeight="1">
      <c r="B242" s="31"/>
      <c r="C242" s="131" t="s">
        <v>423</v>
      </c>
      <c r="D242" s="131" t="s">
        <v>135</v>
      </c>
      <c r="E242" s="132" t="s">
        <v>865</v>
      </c>
      <c r="F242" s="133" t="s">
        <v>866</v>
      </c>
      <c r="G242" s="134" t="s">
        <v>857</v>
      </c>
      <c r="H242" s="135">
        <v>1</v>
      </c>
      <c r="I242" s="136"/>
      <c r="J242" s="137">
        <f>ROUND(I242*H242,2)</f>
        <v>0</v>
      </c>
      <c r="K242" s="133" t="s">
        <v>139</v>
      </c>
      <c r="L242" s="31"/>
      <c r="M242" s="138" t="s">
        <v>1</v>
      </c>
      <c r="N242" s="139" t="s">
        <v>46</v>
      </c>
      <c r="P242" s="140">
        <f>O242*H242</f>
        <v>0</v>
      </c>
      <c r="Q242" s="140">
        <v>0</v>
      </c>
      <c r="R242" s="140">
        <f>Q242*H242</f>
        <v>0</v>
      </c>
      <c r="S242" s="140">
        <v>0</v>
      </c>
      <c r="T242" s="141">
        <f>S242*H242</f>
        <v>0</v>
      </c>
      <c r="AR242" s="142" t="s">
        <v>858</v>
      </c>
      <c r="AT242" s="142" t="s">
        <v>135</v>
      </c>
      <c r="AU242" s="142" t="s">
        <v>91</v>
      </c>
      <c r="AY242" s="16" t="s">
        <v>133</v>
      </c>
      <c r="BE242" s="143">
        <f>IF(N242="základní",J242,0)</f>
        <v>0</v>
      </c>
      <c r="BF242" s="143">
        <f>IF(N242="snížená",J242,0)</f>
        <v>0</v>
      </c>
      <c r="BG242" s="143">
        <f>IF(N242="zákl. přenesená",J242,0)</f>
        <v>0</v>
      </c>
      <c r="BH242" s="143">
        <f>IF(N242="sníž. přenesená",J242,0)</f>
        <v>0</v>
      </c>
      <c r="BI242" s="143">
        <f>IF(N242="nulová",J242,0)</f>
        <v>0</v>
      </c>
      <c r="BJ242" s="16" t="s">
        <v>89</v>
      </c>
      <c r="BK242" s="143">
        <f>ROUND(I242*H242,2)</f>
        <v>0</v>
      </c>
      <c r="BL242" s="16" t="s">
        <v>858</v>
      </c>
      <c r="BM242" s="142" t="s">
        <v>867</v>
      </c>
    </row>
    <row r="243" spans="2:65" s="12" customFormat="1">
      <c r="B243" s="144"/>
      <c r="D243" s="145" t="s">
        <v>142</v>
      </c>
      <c r="E243" s="146" t="s">
        <v>1</v>
      </c>
      <c r="F243" s="147" t="s">
        <v>89</v>
      </c>
      <c r="H243" s="148">
        <v>1</v>
      </c>
      <c r="I243" s="149"/>
      <c r="L243" s="144"/>
      <c r="M243" s="150"/>
      <c r="T243" s="151"/>
      <c r="AT243" s="146" t="s">
        <v>142</v>
      </c>
      <c r="AU243" s="146" t="s">
        <v>91</v>
      </c>
      <c r="AV243" s="12" t="s">
        <v>91</v>
      </c>
      <c r="AW243" s="12" t="s">
        <v>35</v>
      </c>
      <c r="AX243" s="12" t="s">
        <v>89</v>
      </c>
      <c r="AY243" s="146" t="s">
        <v>133</v>
      </c>
    </row>
    <row r="244" spans="2:65" s="11" customFormat="1" ht="22.95" customHeight="1">
      <c r="B244" s="119"/>
      <c r="D244" s="120" t="s">
        <v>80</v>
      </c>
      <c r="E244" s="129" t="s">
        <v>868</v>
      </c>
      <c r="F244" s="129" t="s">
        <v>869</v>
      </c>
      <c r="I244" s="122"/>
      <c r="J244" s="130">
        <f>BK244</f>
        <v>0</v>
      </c>
      <c r="L244" s="119"/>
      <c r="M244" s="124"/>
      <c r="P244" s="125">
        <f>SUM(P245:P248)</f>
        <v>0</v>
      </c>
      <c r="R244" s="125">
        <f>SUM(R245:R248)</f>
        <v>0</v>
      </c>
      <c r="T244" s="126">
        <f>SUM(T245:T248)</f>
        <v>0</v>
      </c>
      <c r="AR244" s="120" t="s">
        <v>160</v>
      </c>
      <c r="AT244" s="127" t="s">
        <v>80</v>
      </c>
      <c r="AU244" s="127" t="s">
        <v>89</v>
      </c>
      <c r="AY244" s="120" t="s">
        <v>133</v>
      </c>
      <c r="BK244" s="128">
        <f>SUM(BK245:BK248)</f>
        <v>0</v>
      </c>
    </row>
    <row r="245" spans="2:65" s="1" customFormat="1" ht="16.5" customHeight="1">
      <c r="B245" s="31"/>
      <c r="C245" s="131" t="s">
        <v>427</v>
      </c>
      <c r="D245" s="131" t="s">
        <v>135</v>
      </c>
      <c r="E245" s="132" t="s">
        <v>870</v>
      </c>
      <c r="F245" s="133" t="s">
        <v>871</v>
      </c>
      <c r="G245" s="134" t="s">
        <v>857</v>
      </c>
      <c r="H245" s="135">
        <v>1</v>
      </c>
      <c r="I245" s="136"/>
      <c r="J245" s="137">
        <f>ROUND(I245*H245,2)</f>
        <v>0</v>
      </c>
      <c r="K245" s="133" t="s">
        <v>139</v>
      </c>
      <c r="L245" s="31"/>
      <c r="M245" s="138" t="s">
        <v>1</v>
      </c>
      <c r="N245" s="139" t="s">
        <v>46</v>
      </c>
      <c r="P245" s="140">
        <f>O245*H245</f>
        <v>0</v>
      </c>
      <c r="Q245" s="140">
        <v>0</v>
      </c>
      <c r="R245" s="140">
        <f>Q245*H245</f>
        <v>0</v>
      </c>
      <c r="S245" s="140">
        <v>0</v>
      </c>
      <c r="T245" s="141">
        <f>S245*H245</f>
        <v>0</v>
      </c>
      <c r="AR245" s="142" t="s">
        <v>858</v>
      </c>
      <c r="AT245" s="142" t="s">
        <v>135</v>
      </c>
      <c r="AU245" s="142" t="s">
        <v>91</v>
      </c>
      <c r="AY245" s="16" t="s">
        <v>133</v>
      </c>
      <c r="BE245" s="143">
        <f>IF(N245="základní",J245,0)</f>
        <v>0</v>
      </c>
      <c r="BF245" s="143">
        <f>IF(N245="snížená",J245,0)</f>
        <v>0</v>
      </c>
      <c r="BG245" s="143">
        <f>IF(N245="zákl. přenesená",J245,0)</f>
        <v>0</v>
      </c>
      <c r="BH245" s="143">
        <f>IF(N245="sníž. přenesená",J245,0)</f>
        <v>0</v>
      </c>
      <c r="BI245" s="143">
        <f>IF(N245="nulová",J245,0)</f>
        <v>0</v>
      </c>
      <c r="BJ245" s="16" t="s">
        <v>89</v>
      </c>
      <c r="BK245" s="143">
        <f>ROUND(I245*H245,2)</f>
        <v>0</v>
      </c>
      <c r="BL245" s="16" t="s">
        <v>858</v>
      </c>
      <c r="BM245" s="142" t="s">
        <v>872</v>
      </c>
    </row>
    <row r="246" spans="2:65" s="12" customFormat="1">
      <c r="B246" s="144"/>
      <c r="D246" s="145" t="s">
        <v>142</v>
      </c>
      <c r="E246" s="146" t="s">
        <v>1</v>
      </c>
      <c r="F246" s="147" t="s">
        <v>89</v>
      </c>
      <c r="H246" s="148">
        <v>1</v>
      </c>
      <c r="I246" s="149"/>
      <c r="L246" s="144"/>
      <c r="M246" s="150"/>
      <c r="T246" s="151"/>
      <c r="AT246" s="146" t="s">
        <v>142</v>
      </c>
      <c r="AU246" s="146" t="s">
        <v>91</v>
      </c>
      <c r="AV246" s="12" t="s">
        <v>91</v>
      </c>
      <c r="AW246" s="12" t="s">
        <v>35</v>
      </c>
      <c r="AX246" s="12" t="s">
        <v>89</v>
      </c>
      <c r="AY246" s="146" t="s">
        <v>133</v>
      </c>
    </row>
    <row r="247" spans="2:65" s="1" customFormat="1" ht="16.5" customHeight="1">
      <c r="B247" s="31"/>
      <c r="C247" s="131" t="s">
        <v>431</v>
      </c>
      <c r="D247" s="131" t="s">
        <v>135</v>
      </c>
      <c r="E247" s="132" t="s">
        <v>873</v>
      </c>
      <c r="F247" s="133" t="s">
        <v>874</v>
      </c>
      <c r="G247" s="134" t="s">
        <v>857</v>
      </c>
      <c r="H247" s="135">
        <v>1</v>
      </c>
      <c r="I247" s="136"/>
      <c r="J247" s="137">
        <f>ROUND(I247*H247,2)</f>
        <v>0</v>
      </c>
      <c r="K247" s="133" t="s">
        <v>139</v>
      </c>
      <c r="L247" s="31"/>
      <c r="M247" s="138" t="s">
        <v>1</v>
      </c>
      <c r="N247" s="139" t="s">
        <v>46</v>
      </c>
      <c r="P247" s="140">
        <f>O247*H247</f>
        <v>0</v>
      </c>
      <c r="Q247" s="140">
        <v>0</v>
      </c>
      <c r="R247" s="140">
        <f>Q247*H247</f>
        <v>0</v>
      </c>
      <c r="S247" s="140">
        <v>0</v>
      </c>
      <c r="T247" s="141">
        <f>S247*H247</f>
        <v>0</v>
      </c>
      <c r="AR247" s="142" t="s">
        <v>858</v>
      </c>
      <c r="AT247" s="142" t="s">
        <v>135</v>
      </c>
      <c r="AU247" s="142" t="s">
        <v>91</v>
      </c>
      <c r="AY247" s="16" t="s">
        <v>133</v>
      </c>
      <c r="BE247" s="143">
        <f>IF(N247="základní",J247,0)</f>
        <v>0</v>
      </c>
      <c r="BF247" s="143">
        <f>IF(N247="snížená",J247,0)</f>
        <v>0</v>
      </c>
      <c r="BG247" s="143">
        <f>IF(N247="zákl. přenesená",J247,0)</f>
        <v>0</v>
      </c>
      <c r="BH247" s="143">
        <f>IF(N247="sníž. přenesená",J247,0)</f>
        <v>0</v>
      </c>
      <c r="BI247" s="143">
        <f>IF(N247="nulová",J247,0)</f>
        <v>0</v>
      </c>
      <c r="BJ247" s="16" t="s">
        <v>89</v>
      </c>
      <c r="BK247" s="143">
        <f>ROUND(I247*H247,2)</f>
        <v>0</v>
      </c>
      <c r="BL247" s="16" t="s">
        <v>858</v>
      </c>
      <c r="BM247" s="142" t="s">
        <v>875</v>
      </c>
    </row>
    <row r="248" spans="2:65" s="12" customFormat="1">
      <c r="B248" s="144"/>
      <c r="D248" s="145" t="s">
        <v>142</v>
      </c>
      <c r="E248" s="146" t="s">
        <v>1</v>
      </c>
      <c r="F248" s="147" t="s">
        <v>876</v>
      </c>
      <c r="H248" s="148">
        <v>1</v>
      </c>
      <c r="I248" s="149"/>
      <c r="L248" s="144"/>
      <c r="M248" s="175"/>
      <c r="N248" s="176"/>
      <c r="O248" s="176"/>
      <c r="P248" s="176"/>
      <c r="Q248" s="176"/>
      <c r="R248" s="176"/>
      <c r="S248" s="176"/>
      <c r="T248" s="177"/>
      <c r="AT248" s="146" t="s">
        <v>142</v>
      </c>
      <c r="AU248" s="146" t="s">
        <v>91</v>
      </c>
      <c r="AV248" s="12" t="s">
        <v>91</v>
      </c>
      <c r="AW248" s="12" t="s">
        <v>35</v>
      </c>
      <c r="AX248" s="12" t="s">
        <v>89</v>
      </c>
      <c r="AY248" s="146" t="s">
        <v>133</v>
      </c>
    </row>
    <row r="249" spans="2:65" s="1" customFormat="1" ht="6.9" customHeight="1">
      <c r="B249" s="42"/>
      <c r="C249" s="43"/>
      <c r="D249" s="43"/>
      <c r="E249" s="43"/>
      <c r="F249" s="43"/>
      <c r="G249" s="43"/>
      <c r="H249" s="43"/>
      <c r="I249" s="43"/>
      <c r="J249" s="43"/>
      <c r="K249" s="43"/>
      <c r="L249" s="31"/>
    </row>
  </sheetData>
  <sheetProtection algorithmName="SHA-512" hashValue="IDTOuNpCylx8G6cALcMoRve1niS3GP4QypKjGnpSLmvnysTW5CPYpxHMRG4OENhQ2ZofQJFtyz+L1Cj7e+K4GA==" saltValue="8m2r5f9VLwtpaaHg5EsXo59dtwJbI5Wgs4zsnVCGmlxVlKAiNsN6y4Xzp3bX/uj3WbQ5JjXiU/NKv2PX3rEKdg==" spinCount="100000" sheet="1" objects="1" scenarios="1" formatColumns="0" formatRows="0" autoFilter="0"/>
  <autoFilter ref="C121:K248" xr:uid="{00000000-0009-0000-0000-000002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0078740157483" right="0.39370078740157483" top="0.59055118110236227" bottom="0.98425196850393704" header="0.39370078740157483" footer="0.39370078740157483"/>
  <pageSetup paperSize="9" scale="84" fitToHeight="100" orientation="landscape" r:id="rId1"/>
  <headerFooter>
    <oddFooter>&amp;L&amp;F
&amp;A&amp;C29.03.2021
Stránkování ZADÁNÍ  &amp;P/&amp;N</oddFooter>
  </headerFooter>
  <rowBreaks count="3" manualBreakCount="3">
    <brk id="140" min="2" max="10" man="1"/>
    <brk id="178" min="2" max="10" man="1"/>
    <brk id="211" min="2" max="10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39"/>
  <sheetViews>
    <sheetView showGridLines="0" zoomScaleNormal="100" workbookViewId="0">
      <selection activeCell="A2" sqref="A2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AT2" s="16" t="s">
        <v>97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91</v>
      </c>
    </row>
    <row r="4" spans="2:46" ht="24.9" customHeight="1">
      <c r="B4" s="19"/>
      <c r="D4" s="20" t="s">
        <v>101</v>
      </c>
      <c r="L4" s="19"/>
      <c r="M4" s="85" t="s">
        <v>10</v>
      </c>
      <c r="AT4" s="16" t="s">
        <v>4</v>
      </c>
    </row>
    <row r="5" spans="2:46" ht="6.9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17" t="str">
        <f>'Rekapitulace zakázky'!K6</f>
        <v>HOROVICE-VISNOVA</v>
      </c>
      <c r="F7" s="218"/>
      <c r="G7" s="218"/>
      <c r="H7" s="218"/>
      <c r="L7" s="19"/>
    </row>
    <row r="8" spans="2:46" s="1" customFormat="1" ht="12" customHeight="1">
      <c r="B8" s="31"/>
      <c r="D8" s="26" t="s">
        <v>102</v>
      </c>
      <c r="L8" s="31"/>
    </row>
    <row r="9" spans="2:46" s="1" customFormat="1" ht="16.5" customHeight="1">
      <c r="B9" s="31"/>
      <c r="E9" s="207" t="s">
        <v>877</v>
      </c>
      <c r="F9" s="216"/>
      <c r="G9" s="216"/>
      <c r="H9" s="216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0" t="str">
        <f>'Rekapitulace zakázky'!AN8</f>
        <v>29. 3. 2021</v>
      </c>
      <c r="L12" s="31"/>
    </row>
    <row r="13" spans="2:46" s="1" customFormat="1" ht="10.95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26</v>
      </c>
      <c r="L14" s="31"/>
    </row>
    <row r="15" spans="2:46" s="1" customFormat="1" ht="18" customHeight="1">
      <c r="B15" s="31"/>
      <c r="E15" s="24" t="s">
        <v>27</v>
      </c>
      <c r="I15" s="26" t="s">
        <v>28</v>
      </c>
      <c r="J15" s="24" t="s">
        <v>29</v>
      </c>
      <c r="L15" s="31"/>
    </row>
    <row r="16" spans="2:46" s="1" customFormat="1" ht="6.9" customHeight="1">
      <c r="B16" s="31"/>
      <c r="L16" s="31"/>
    </row>
    <row r="17" spans="2:12" s="1" customFormat="1" ht="12" customHeight="1">
      <c r="B17" s="31"/>
      <c r="D17" s="26" t="s">
        <v>30</v>
      </c>
      <c r="I17" s="26" t="s">
        <v>25</v>
      </c>
      <c r="J17" s="27" t="str">
        <f>'Rekapitulace zakázky'!AN13</f>
        <v>Vyplň údaj</v>
      </c>
      <c r="L17" s="31"/>
    </row>
    <row r="18" spans="2:12" s="1" customFormat="1" ht="18" customHeight="1">
      <c r="B18" s="31"/>
      <c r="E18" s="219" t="str">
        <f>'Rekapitulace zakázky'!E14</f>
        <v>Vyplň údaj</v>
      </c>
      <c r="F18" s="189"/>
      <c r="G18" s="189"/>
      <c r="H18" s="189"/>
      <c r="I18" s="26" t="s">
        <v>28</v>
      </c>
      <c r="J18" s="27" t="str">
        <f>'Rekapitulace zakázky'!AN14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2" customHeight="1">
      <c r="B20" s="31"/>
      <c r="D20" s="26" t="s">
        <v>32</v>
      </c>
      <c r="I20" s="26" t="s">
        <v>25</v>
      </c>
      <c r="J20" s="24" t="s">
        <v>33</v>
      </c>
      <c r="L20" s="31"/>
    </row>
    <row r="21" spans="2:12" s="1" customFormat="1" ht="18" customHeight="1">
      <c r="B21" s="31"/>
      <c r="E21" s="24" t="s">
        <v>34</v>
      </c>
      <c r="I21" s="26" t="s">
        <v>28</v>
      </c>
      <c r="J21" s="24" t="s">
        <v>1</v>
      </c>
      <c r="L21" s="31"/>
    </row>
    <row r="22" spans="2:12" s="1" customFormat="1" ht="6.9" customHeight="1">
      <c r="B22" s="31"/>
      <c r="L22" s="31"/>
    </row>
    <row r="23" spans="2:12" s="1" customFormat="1" ht="12" customHeight="1">
      <c r="B23" s="31"/>
      <c r="D23" s="26" t="s">
        <v>36</v>
      </c>
      <c r="I23" s="26" t="s">
        <v>25</v>
      </c>
      <c r="J23" s="24" t="s">
        <v>37</v>
      </c>
      <c r="L23" s="31"/>
    </row>
    <row r="24" spans="2:12" s="1" customFormat="1" ht="18" customHeight="1">
      <c r="B24" s="31"/>
      <c r="E24" s="24" t="s">
        <v>38</v>
      </c>
      <c r="I24" s="26" t="s">
        <v>28</v>
      </c>
      <c r="J24" s="24" t="s">
        <v>1</v>
      </c>
      <c r="L24" s="31"/>
    </row>
    <row r="25" spans="2:12" s="1" customFormat="1" ht="6.9" customHeight="1">
      <c r="B25" s="31"/>
      <c r="L25" s="31"/>
    </row>
    <row r="26" spans="2:12" s="1" customFormat="1" ht="12" customHeight="1">
      <c r="B26" s="31"/>
      <c r="D26" s="26" t="s">
        <v>39</v>
      </c>
      <c r="L26" s="31"/>
    </row>
    <row r="27" spans="2:12" s="7" customFormat="1" ht="48.75" customHeight="1">
      <c r="B27" s="86"/>
      <c r="E27" s="193" t="s">
        <v>104</v>
      </c>
      <c r="F27" s="193"/>
      <c r="G27" s="193"/>
      <c r="H27" s="193"/>
      <c r="L27" s="86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51"/>
      <c r="E29" s="51"/>
      <c r="F29" s="51"/>
      <c r="G29" s="51"/>
      <c r="H29" s="51"/>
      <c r="I29" s="51"/>
      <c r="J29" s="51"/>
      <c r="K29" s="51"/>
      <c r="L29" s="31"/>
    </row>
    <row r="30" spans="2:12" s="1" customFormat="1" ht="25.35" customHeight="1">
      <c r="B30" s="31"/>
      <c r="D30" s="87" t="s">
        <v>41</v>
      </c>
      <c r="J30" s="63">
        <f>ROUND(J121, 2)</f>
        <v>0</v>
      </c>
      <c r="L30" s="31"/>
    </row>
    <row r="31" spans="2:12" s="1" customFormat="1" ht="6.9" customHeight="1">
      <c r="B31" s="31"/>
      <c r="D31" s="51"/>
      <c r="E31" s="51"/>
      <c r="F31" s="51"/>
      <c r="G31" s="51"/>
      <c r="H31" s="51"/>
      <c r="I31" s="51"/>
      <c r="J31" s="51"/>
      <c r="K31" s="51"/>
      <c r="L31" s="31"/>
    </row>
    <row r="32" spans="2:12" s="1" customFormat="1" ht="14.4" customHeight="1">
      <c r="B32" s="31"/>
      <c r="F32" s="88" t="s">
        <v>43</v>
      </c>
      <c r="I32" s="88" t="s">
        <v>42</v>
      </c>
      <c r="J32" s="88" t="s">
        <v>44</v>
      </c>
      <c r="L32" s="31"/>
    </row>
    <row r="33" spans="2:12" s="1" customFormat="1" ht="14.4" customHeight="1">
      <c r="B33" s="31"/>
      <c r="D33" s="89" t="s">
        <v>45</v>
      </c>
      <c r="E33" s="26" t="s">
        <v>46</v>
      </c>
      <c r="F33" s="90">
        <f>ROUND((SUM(BE121:BE138)),  2)</f>
        <v>0</v>
      </c>
      <c r="I33" s="91">
        <v>0.21</v>
      </c>
      <c r="J33" s="90">
        <f>ROUND(((SUM(BE121:BE138))*I33),  2)</f>
        <v>0</v>
      </c>
      <c r="L33" s="31"/>
    </row>
    <row r="34" spans="2:12" s="1" customFormat="1" ht="14.4" customHeight="1">
      <c r="B34" s="31"/>
      <c r="E34" s="26" t="s">
        <v>47</v>
      </c>
      <c r="F34" s="90">
        <f>ROUND((SUM(BF121:BF138)),  2)</f>
        <v>0</v>
      </c>
      <c r="I34" s="91">
        <v>0.15</v>
      </c>
      <c r="J34" s="90">
        <f>ROUND(((SUM(BF121:BF138))*I34),  2)</f>
        <v>0</v>
      </c>
      <c r="L34" s="31"/>
    </row>
    <row r="35" spans="2:12" s="1" customFormat="1" ht="14.4" hidden="1" customHeight="1">
      <c r="B35" s="31"/>
      <c r="E35" s="26" t="s">
        <v>48</v>
      </c>
      <c r="F35" s="90">
        <f>ROUND((SUM(BG121:BG138)),  2)</f>
        <v>0</v>
      </c>
      <c r="I35" s="91">
        <v>0.21</v>
      </c>
      <c r="J35" s="90">
        <f>0</f>
        <v>0</v>
      </c>
      <c r="L35" s="31"/>
    </row>
    <row r="36" spans="2:12" s="1" customFormat="1" ht="14.4" hidden="1" customHeight="1">
      <c r="B36" s="31"/>
      <c r="E36" s="26" t="s">
        <v>49</v>
      </c>
      <c r="F36" s="90">
        <f>ROUND((SUM(BH121:BH138)),  2)</f>
        <v>0</v>
      </c>
      <c r="I36" s="91">
        <v>0.15</v>
      </c>
      <c r="J36" s="90">
        <f>0</f>
        <v>0</v>
      </c>
      <c r="L36" s="31"/>
    </row>
    <row r="37" spans="2:12" s="1" customFormat="1" ht="14.4" hidden="1" customHeight="1">
      <c r="B37" s="31"/>
      <c r="E37" s="26" t="s">
        <v>50</v>
      </c>
      <c r="F37" s="90">
        <f>ROUND((SUM(BI121:BI138)),  2)</f>
        <v>0</v>
      </c>
      <c r="I37" s="91">
        <v>0</v>
      </c>
      <c r="J37" s="90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35" customHeight="1">
      <c r="B39" s="31"/>
      <c r="C39" s="92"/>
      <c r="D39" s="93" t="s">
        <v>51</v>
      </c>
      <c r="E39" s="54"/>
      <c r="F39" s="54"/>
      <c r="G39" s="94" t="s">
        <v>52</v>
      </c>
      <c r="H39" s="95" t="s">
        <v>53</v>
      </c>
      <c r="I39" s="54"/>
      <c r="J39" s="96">
        <f>SUM(J30:J37)</f>
        <v>0</v>
      </c>
      <c r="K39" s="97"/>
      <c r="L39" s="31"/>
    </row>
    <row r="40" spans="2:12" s="1" customFormat="1" ht="14.4" hidden="1" customHeight="1">
      <c r="B40" s="31"/>
      <c r="L40" s="31"/>
    </row>
    <row r="41" spans="2:12" ht="14.4" hidden="1" customHeight="1">
      <c r="B41" s="19"/>
      <c r="L41" s="19"/>
    </row>
    <row r="42" spans="2:12" ht="14.4" hidden="1" customHeight="1">
      <c r="B42" s="19"/>
      <c r="L42" s="19"/>
    </row>
    <row r="43" spans="2:12" ht="14.4" hidden="1" customHeight="1">
      <c r="B43" s="19"/>
      <c r="L43" s="19"/>
    </row>
    <row r="44" spans="2:12" ht="14.4" hidden="1" customHeight="1">
      <c r="B44" s="19"/>
      <c r="L44" s="19"/>
    </row>
    <row r="45" spans="2:12" ht="14.4" hidden="1" customHeight="1">
      <c r="B45" s="19"/>
      <c r="L45" s="19"/>
    </row>
    <row r="46" spans="2:12" ht="14.4" hidden="1" customHeight="1">
      <c r="B46" s="19"/>
      <c r="L46" s="19"/>
    </row>
    <row r="47" spans="2:12" ht="14.4" hidden="1" customHeight="1">
      <c r="B47" s="19"/>
      <c r="L47" s="19"/>
    </row>
    <row r="48" spans="2:12" ht="14.4" hidden="1" customHeight="1">
      <c r="B48" s="19"/>
      <c r="L48" s="19"/>
    </row>
    <row r="49" spans="2:12" ht="14.4" hidden="1" customHeight="1">
      <c r="B49" s="19"/>
      <c r="L49" s="19"/>
    </row>
    <row r="50" spans="2:12" s="1" customFormat="1" ht="14.4" hidden="1" customHeight="1">
      <c r="B50" s="31"/>
      <c r="D50" s="39" t="s">
        <v>54</v>
      </c>
      <c r="E50" s="40"/>
      <c r="F50" s="40"/>
      <c r="G50" s="39" t="s">
        <v>55</v>
      </c>
      <c r="H50" s="40"/>
      <c r="I50" s="40"/>
      <c r="J50" s="40"/>
      <c r="K50" s="40"/>
      <c r="L50" s="31"/>
    </row>
    <row r="51" spans="2:12" hidden="1">
      <c r="B51" s="19"/>
      <c r="L51" s="19"/>
    </row>
    <row r="52" spans="2:12" hidden="1">
      <c r="B52" s="19"/>
      <c r="L52" s="19"/>
    </row>
    <row r="53" spans="2:12" hidden="1">
      <c r="B53" s="19"/>
      <c r="L53" s="19"/>
    </row>
    <row r="54" spans="2:12" hidden="1">
      <c r="B54" s="19"/>
      <c r="L54" s="19"/>
    </row>
    <row r="55" spans="2:12" hidden="1">
      <c r="B55" s="19"/>
      <c r="L55" s="19"/>
    </row>
    <row r="56" spans="2:12" hidden="1">
      <c r="B56" s="19"/>
      <c r="L56" s="19"/>
    </row>
    <row r="57" spans="2:12" hidden="1">
      <c r="B57" s="19"/>
      <c r="L57" s="19"/>
    </row>
    <row r="58" spans="2:12" hidden="1">
      <c r="B58" s="19"/>
      <c r="L58" s="19"/>
    </row>
    <row r="59" spans="2:12" hidden="1">
      <c r="B59" s="19"/>
      <c r="L59" s="19"/>
    </row>
    <row r="60" spans="2:12" hidden="1">
      <c r="B60" s="19"/>
      <c r="L60" s="19"/>
    </row>
    <row r="61" spans="2:12" s="1" customFormat="1" ht="13.2" hidden="1">
      <c r="B61" s="31"/>
      <c r="D61" s="41" t="s">
        <v>56</v>
      </c>
      <c r="E61" s="33"/>
      <c r="F61" s="98" t="s">
        <v>57</v>
      </c>
      <c r="G61" s="41" t="s">
        <v>56</v>
      </c>
      <c r="H61" s="33"/>
      <c r="I61" s="33"/>
      <c r="J61" s="99" t="s">
        <v>57</v>
      </c>
      <c r="K61" s="33"/>
      <c r="L61" s="31"/>
    </row>
    <row r="62" spans="2:12" hidden="1">
      <c r="B62" s="19"/>
      <c r="L62" s="19"/>
    </row>
    <row r="63" spans="2:12" hidden="1">
      <c r="B63" s="19"/>
      <c r="L63" s="19"/>
    </row>
    <row r="64" spans="2:12" hidden="1">
      <c r="B64" s="19"/>
      <c r="L64" s="19"/>
    </row>
    <row r="65" spans="2:12" s="1" customFormat="1" ht="13.2" hidden="1">
      <c r="B65" s="31"/>
      <c r="D65" s="39" t="s">
        <v>58</v>
      </c>
      <c r="E65" s="40"/>
      <c r="F65" s="40"/>
      <c r="G65" s="39" t="s">
        <v>59</v>
      </c>
      <c r="H65" s="40"/>
      <c r="I65" s="40"/>
      <c r="J65" s="40"/>
      <c r="K65" s="40"/>
      <c r="L65" s="31"/>
    </row>
    <row r="66" spans="2:12" hidden="1">
      <c r="B66" s="19"/>
      <c r="L66" s="19"/>
    </row>
    <row r="67" spans="2:12" hidden="1">
      <c r="B67" s="19"/>
      <c r="L67" s="19"/>
    </row>
    <row r="68" spans="2:12" hidden="1">
      <c r="B68" s="19"/>
      <c r="L68" s="19"/>
    </row>
    <row r="69" spans="2:12" hidden="1">
      <c r="B69" s="19"/>
      <c r="L69" s="19"/>
    </row>
    <row r="70" spans="2:12" hidden="1">
      <c r="B70" s="19"/>
      <c r="L70" s="19"/>
    </row>
    <row r="71" spans="2:12" hidden="1">
      <c r="B71" s="19"/>
      <c r="L71" s="19"/>
    </row>
    <row r="72" spans="2:12" hidden="1">
      <c r="B72" s="19"/>
      <c r="L72" s="19"/>
    </row>
    <row r="73" spans="2:12" hidden="1">
      <c r="B73" s="19"/>
      <c r="L73" s="19"/>
    </row>
    <row r="74" spans="2:12" hidden="1">
      <c r="B74" s="19"/>
      <c r="L74" s="19"/>
    </row>
    <row r="75" spans="2:12" hidden="1">
      <c r="B75" s="19"/>
      <c r="L75" s="19"/>
    </row>
    <row r="76" spans="2:12" s="1" customFormat="1" ht="13.2" hidden="1">
      <c r="B76" s="31"/>
      <c r="D76" s="41" t="s">
        <v>56</v>
      </c>
      <c r="E76" s="33"/>
      <c r="F76" s="98" t="s">
        <v>57</v>
      </c>
      <c r="G76" s="41" t="s">
        <v>56</v>
      </c>
      <c r="H76" s="33"/>
      <c r="I76" s="33"/>
      <c r="J76" s="99" t="s">
        <v>57</v>
      </c>
      <c r="K76" s="33"/>
      <c r="L76" s="31"/>
    </row>
    <row r="77" spans="2:12" s="1" customFormat="1" ht="14.4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1"/>
    </row>
    <row r="81" spans="2:47" s="1" customFormat="1" ht="6.9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1"/>
    </row>
    <row r="82" spans="2:47" s="1" customFormat="1" ht="24.9" customHeight="1">
      <c r="B82" s="31"/>
      <c r="C82" s="20" t="s">
        <v>105</v>
      </c>
      <c r="L82" s="31"/>
    </row>
    <row r="83" spans="2:47" s="1" customFormat="1" ht="6.9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17" t="str">
        <f>E7</f>
        <v>HOROVICE-VISNOVA</v>
      </c>
      <c r="F85" s="218"/>
      <c r="G85" s="218"/>
      <c r="H85" s="218"/>
      <c r="L85" s="31"/>
    </row>
    <row r="86" spans="2:47" s="1" customFormat="1" ht="12" customHeight="1">
      <c r="B86" s="31"/>
      <c r="C86" s="26" t="s">
        <v>102</v>
      </c>
      <c r="L86" s="31"/>
    </row>
    <row r="87" spans="2:47" s="1" customFormat="1" ht="16.5" customHeight="1">
      <c r="B87" s="31"/>
      <c r="E87" s="207" t="str">
        <f>E9</f>
        <v>SO-98 - VRN</v>
      </c>
      <c r="F87" s="216"/>
      <c r="G87" s="216"/>
      <c r="H87" s="216"/>
      <c r="L87" s="31"/>
    </row>
    <row r="88" spans="2:47" s="1" customFormat="1" ht="6.9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Hořovice</v>
      </c>
      <c r="I89" s="26" t="s">
        <v>22</v>
      </c>
      <c r="J89" s="50" t="str">
        <f>IF(J12="","",J12)</f>
        <v>29. 3. 2021</v>
      </c>
      <c r="L89" s="31"/>
    </row>
    <row r="90" spans="2:47" s="1" customFormat="1" ht="6.9" customHeight="1">
      <c r="B90" s="31"/>
      <c r="L90" s="31"/>
    </row>
    <row r="91" spans="2:47" s="1" customFormat="1" ht="15.15" customHeight="1">
      <c r="B91" s="31"/>
      <c r="C91" s="26" t="s">
        <v>24</v>
      </c>
      <c r="F91" s="24" t="str">
        <f>E15</f>
        <v>Město Hořovice</v>
      </c>
      <c r="I91" s="26" t="s">
        <v>32</v>
      </c>
      <c r="J91" s="29" t="str">
        <f>E21</f>
        <v>Ing. Jan Hradil, Ph.D.</v>
      </c>
      <c r="L91" s="31"/>
    </row>
    <row r="92" spans="2:47" s="1" customFormat="1" ht="15.15" customHeight="1">
      <c r="B92" s="31"/>
      <c r="C92" s="26" t="s">
        <v>30</v>
      </c>
      <c r="F92" s="24" t="str">
        <f>IF(E18="","",E18)</f>
        <v>Vyplň údaj</v>
      </c>
      <c r="I92" s="26" t="s">
        <v>36</v>
      </c>
      <c r="J92" s="29" t="str">
        <f>E24</f>
        <v>Jaroslav Klíma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106</v>
      </c>
      <c r="D94" s="92"/>
      <c r="E94" s="92"/>
      <c r="F94" s="92"/>
      <c r="G94" s="92"/>
      <c r="H94" s="92"/>
      <c r="I94" s="92"/>
      <c r="J94" s="101" t="s">
        <v>107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5" customHeight="1">
      <c r="B96" s="31"/>
      <c r="C96" s="102" t="s">
        <v>108</v>
      </c>
      <c r="J96" s="63">
        <f>J121</f>
        <v>0</v>
      </c>
      <c r="L96" s="31"/>
      <c r="AU96" s="16" t="s">
        <v>109</v>
      </c>
    </row>
    <row r="97" spans="2:12" s="8" customFormat="1" ht="24.9" customHeight="1">
      <c r="B97" s="103"/>
      <c r="D97" s="104" t="s">
        <v>658</v>
      </c>
      <c r="E97" s="105"/>
      <c r="F97" s="105"/>
      <c r="G97" s="105"/>
      <c r="H97" s="105"/>
      <c r="I97" s="105"/>
      <c r="J97" s="106">
        <f>J122</f>
        <v>0</v>
      </c>
      <c r="L97" s="103"/>
    </row>
    <row r="98" spans="2:12" s="9" customFormat="1" ht="19.95" customHeight="1">
      <c r="B98" s="107"/>
      <c r="D98" s="108" t="s">
        <v>659</v>
      </c>
      <c r="E98" s="109"/>
      <c r="F98" s="109"/>
      <c r="G98" s="109"/>
      <c r="H98" s="109"/>
      <c r="I98" s="109"/>
      <c r="J98" s="110">
        <f>J123</f>
        <v>0</v>
      </c>
      <c r="L98" s="107"/>
    </row>
    <row r="99" spans="2:12" s="9" customFormat="1" ht="19.95" customHeight="1">
      <c r="B99" s="107"/>
      <c r="D99" s="108" t="s">
        <v>878</v>
      </c>
      <c r="E99" s="109"/>
      <c r="F99" s="109"/>
      <c r="G99" s="109"/>
      <c r="H99" s="109"/>
      <c r="I99" s="109"/>
      <c r="J99" s="110">
        <f>J130</f>
        <v>0</v>
      </c>
      <c r="L99" s="107"/>
    </row>
    <row r="100" spans="2:12" s="9" customFormat="1" ht="19.95" customHeight="1">
      <c r="B100" s="107"/>
      <c r="D100" s="108" t="s">
        <v>660</v>
      </c>
      <c r="E100" s="109"/>
      <c r="F100" s="109"/>
      <c r="G100" s="109"/>
      <c r="H100" s="109"/>
      <c r="I100" s="109"/>
      <c r="J100" s="110">
        <f>J133</f>
        <v>0</v>
      </c>
      <c r="L100" s="107"/>
    </row>
    <row r="101" spans="2:12" s="9" customFormat="1" ht="19.95" customHeight="1">
      <c r="B101" s="107"/>
      <c r="D101" s="108" t="s">
        <v>879</v>
      </c>
      <c r="E101" s="109"/>
      <c r="F101" s="109"/>
      <c r="G101" s="109"/>
      <c r="H101" s="109"/>
      <c r="I101" s="109"/>
      <c r="J101" s="110">
        <f>J136</f>
        <v>0</v>
      </c>
      <c r="L101" s="107"/>
    </row>
    <row r="102" spans="2:12" s="1" customFormat="1" ht="21.75" customHeight="1">
      <c r="B102" s="31"/>
      <c r="L102" s="31"/>
    </row>
    <row r="103" spans="2:12" s="1" customFormat="1" ht="6.9" customHeight="1"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31"/>
    </row>
    <row r="107" spans="2:12" s="1" customFormat="1" ht="6.9" customHeight="1"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1"/>
    </row>
    <row r="108" spans="2:12" s="1" customFormat="1" ht="24.9" customHeight="1">
      <c r="B108" s="31"/>
      <c r="C108" s="20" t="s">
        <v>118</v>
      </c>
      <c r="L108" s="31"/>
    </row>
    <row r="109" spans="2:12" s="1" customFormat="1" ht="6.9" customHeight="1">
      <c r="B109" s="31"/>
      <c r="L109" s="31"/>
    </row>
    <row r="110" spans="2:12" s="1" customFormat="1" ht="12" customHeight="1">
      <c r="B110" s="31"/>
      <c r="C110" s="26" t="s">
        <v>16</v>
      </c>
      <c r="L110" s="31"/>
    </row>
    <row r="111" spans="2:12" s="1" customFormat="1" ht="16.5" customHeight="1">
      <c r="B111" s="31"/>
      <c r="E111" s="217" t="str">
        <f>E7</f>
        <v>HOROVICE-VISNOVA</v>
      </c>
      <c r="F111" s="218"/>
      <c r="G111" s="218"/>
      <c r="H111" s="218"/>
      <c r="L111" s="31"/>
    </row>
    <row r="112" spans="2:12" s="1" customFormat="1" ht="12" customHeight="1">
      <c r="B112" s="31"/>
      <c r="C112" s="26" t="s">
        <v>102</v>
      </c>
      <c r="L112" s="31"/>
    </row>
    <row r="113" spans="2:65" s="1" customFormat="1" ht="16.5" customHeight="1">
      <c r="B113" s="31"/>
      <c r="E113" s="207" t="str">
        <f>E9</f>
        <v>SO-98 - VRN</v>
      </c>
      <c r="F113" s="216"/>
      <c r="G113" s="216"/>
      <c r="H113" s="216"/>
      <c r="L113" s="31"/>
    </row>
    <row r="114" spans="2:65" s="1" customFormat="1" ht="6.9" customHeight="1">
      <c r="B114" s="31"/>
      <c r="L114" s="31"/>
    </row>
    <row r="115" spans="2:65" s="1" customFormat="1" ht="12" customHeight="1">
      <c r="B115" s="31"/>
      <c r="C115" s="26" t="s">
        <v>20</v>
      </c>
      <c r="F115" s="24" t="str">
        <f>F12</f>
        <v>Hořovice</v>
      </c>
      <c r="I115" s="26" t="s">
        <v>22</v>
      </c>
      <c r="J115" s="50" t="str">
        <f>IF(J12="","",J12)</f>
        <v>29. 3. 2021</v>
      </c>
      <c r="L115" s="31"/>
    </row>
    <row r="116" spans="2:65" s="1" customFormat="1" ht="6.9" customHeight="1">
      <c r="B116" s="31"/>
      <c r="L116" s="31"/>
    </row>
    <row r="117" spans="2:65" s="1" customFormat="1" ht="15.15" customHeight="1">
      <c r="B117" s="31"/>
      <c r="C117" s="26" t="s">
        <v>24</v>
      </c>
      <c r="F117" s="24" t="str">
        <f>E15</f>
        <v>Město Hořovice</v>
      </c>
      <c r="I117" s="26" t="s">
        <v>32</v>
      </c>
      <c r="J117" s="29" t="str">
        <f>E21</f>
        <v>Ing. Jan Hradil, Ph.D.</v>
      </c>
      <c r="L117" s="31"/>
    </row>
    <row r="118" spans="2:65" s="1" customFormat="1" ht="15.15" customHeight="1">
      <c r="B118" s="31"/>
      <c r="C118" s="26" t="s">
        <v>30</v>
      </c>
      <c r="F118" s="24" t="str">
        <f>IF(E18="","",E18)</f>
        <v>Vyplň údaj</v>
      </c>
      <c r="I118" s="26" t="s">
        <v>36</v>
      </c>
      <c r="J118" s="29" t="str">
        <f>E24</f>
        <v>Jaroslav Klíma</v>
      </c>
      <c r="L118" s="31"/>
    </row>
    <row r="119" spans="2:65" s="1" customFormat="1" ht="10.35" customHeight="1">
      <c r="B119" s="31"/>
      <c r="L119" s="31"/>
    </row>
    <row r="120" spans="2:65" s="10" customFormat="1" ht="29.25" customHeight="1">
      <c r="B120" s="111"/>
      <c r="C120" s="112" t="s">
        <v>119</v>
      </c>
      <c r="D120" s="113" t="s">
        <v>66</v>
      </c>
      <c r="E120" s="113" t="s">
        <v>62</v>
      </c>
      <c r="F120" s="113" t="s">
        <v>63</v>
      </c>
      <c r="G120" s="113" t="s">
        <v>120</v>
      </c>
      <c r="H120" s="113" t="s">
        <v>121</v>
      </c>
      <c r="I120" s="113" t="s">
        <v>122</v>
      </c>
      <c r="J120" s="113" t="s">
        <v>107</v>
      </c>
      <c r="K120" s="114" t="s">
        <v>123</v>
      </c>
      <c r="L120" s="111"/>
      <c r="M120" s="56" t="s">
        <v>1</v>
      </c>
      <c r="N120" s="57" t="s">
        <v>45</v>
      </c>
      <c r="O120" s="57" t="s">
        <v>124</v>
      </c>
      <c r="P120" s="57" t="s">
        <v>125</v>
      </c>
      <c r="Q120" s="57" t="s">
        <v>126</v>
      </c>
      <c r="R120" s="57" t="s">
        <v>127</v>
      </c>
      <c r="S120" s="57" t="s">
        <v>128</v>
      </c>
      <c r="T120" s="58" t="s">
        <v>129</v>
      </c>
    </row>
    <row r="121" spans="2:65" s="1" customFormat="1" ht="22.95" customHeight="1">
      <c r="B121" s="31"/>
      <c r="C121" s="61" t="s">
        <v>130</v>
      </c>
      <c r="J121" s="115">
        <f>BK121</f>
        <v>0</v>
      </c>
      <c r="L121" s="31"/>
      <c r="M121" s="59"/>
      <c r="N121" s="51"/>
      <c r="O121" s="51"/>
      <c r="P121" s="116">
        <f>P122</f>
        <v>0</v>
      </c>
      <c r="Q121" s="51"/>
      <c r="R121" s="116">
        <f>R122</f>
        <v>0</v>
      </c>
      <c r="S121" s="51"/>
      <c r="T121" s="117">
        <f>T122</f>
        <v>0</v>
      </c>
      <c r="AT121" s="16" t="s">
        <v>80</v>
      </c>
      <c r="AU121" s="16" t="s">
        <v>109</v>
      </c>
      <c r="BK121" s="118">
        <f>BK122</f>
        <v>0</v>
      </c>
    </row>
    <row r="122" spans="2:65" s="11" customFormat="1" ht="25.95" customHeight="1">
      <c r="B122" s="119"/>
      <c r="D122" s="120" t="s">
        <v>80</v>
      </c>
      <c r="E122" s="121" t="s">
        <v>96</v>
      </c>
      <c r="F122" s="121" t="s">
        <v>852</v>
      </c>
      <c r="I122" s="122"/>
      <c r="J122" s="123">
        <f>BK122</f>
        <v>0</v>
      </c>
      <c r="L122" s="119"/>
      <c r="M122" s="124"/>
      <c r="P122" s="125">
        <f>P123+P130+P133+P136</f>
        <v>0</v>
      </c>
      <c r="R122" s="125">
        <f>R123+R130+R133+R136</f>
        <v>0</v>
      </c>
      <c r="T122" s="126">
        <f>T123+T130+T133+T136</f>
        <v>0</v>
      </c>
      <c r="AR122" s="120" t="s">
        <v>160</v>
      </c>
      <c r="AT122" s="127" t="s">
        <v>80</v>
      </c>
      <c r="AU122" s="127" t="s">
        <v>81</v>
      </c>
      <c r="AY122" s="120" t="s">
        <v>133</v>
      </c>
      <c r="BK122" s="128">
        <f>BK123+BK130+BK133+BK136</f>
        <v>0</v>
      </c>
    </row>
    <row r="123" spans="2:65" s="11" customFormat="1" ht="22.95" customHeight="1">
      <c r="B123" s="119"/>
      <c r="D123" s="120" t="s">
        <v>80</v>
      </c>
      <c r="E123" s="129" t="s">
        <v>853</v>
      </c>
      <c r="F123" s="129" t="s">
        <v>854</v>
      </c>
      <c r="I123" s="122"/>
      <c r="J123" s="130">
        <f>BK123</f>
        <v>0</v>
      </c>
      <c r="L123" s="119"/>
      <c r="M123" s="124"/>
      <c r="P123" s="125">
        <f>SUM(P124:P129)</f>
        <v>0</v>
      </c>
      <c r="R123" s="125">
        <f>SUM(R124:R129)</f>
        <v>0</v>
      </c>
      <c r="T123" s="126">
        <f>SUM(T124:T129)</f>
        <v>0</v>
      </c>
      <c r="AR123" s="120" t="s">
        <v>160</v>
      </c>
      <c r="AT123" s="127" t="s">
        <v>80</v>
      </c>
      <c r="AU123" s="127" t="s">
        <v>89</v>
      </c>
      <c r="AY123" s="120" t="s">
        <v>133</v>
      </c>
      <c r="BK123" s="128">
        <f>SUM(BK124:BK129)</f>
        <v>0</v>
      </c>
    </row>
    <row r="124" spans="2:65" s="1" customFormat="1" ht="16.5" customHeight="1">
      <c r="B124" s="31"/>
      <c r="C124" s="131" t="s">
        <v>89</v>
      </c>
      <c r="D124" s="131" t="s">
        <v>135</v>
      </c>
      <c r="E124" s="132" t="s">
        <v>880</v>
      </c>
      <c r="F124" s="133" t="s">
        <v>881</v>
      </c>
      <c r="G124" s="134" t="s">
        <v>857</v>
      </c>
      <c r="H124" s="135">
        <v>1</v>
      </c>
      <c r="I124" s="136"/>
      <c r="J124" s="137">
        <f>ROUND(I124*H124,2)</f>
        <v>0</v>
      </c>
      <c r="K124" s="133" t="s">
        <v>139</v>
      </c>
      <c r="L124" s="31"/>
      <c r="M124" s="138" t="s">
        <v>1</v>
      </c>
      <c r="N124" s="139" t="s">
        <v>46</v>
      </c>
      <c r="P124" s="140">
        <f>O124*H124</f>
        <v>0</v>
      </c>
      <c r="Q124" s="140">
        <v>0</v>
      </c>
      <c r="R124" s="140">
        <f>Q124*H124</f>
        <v>0</v>
      </c>
      <c r="S124" s="140">
        <v>0</v>
      </c>
      <c r="T124" s="141">
        <f>S124*H124</f>
        <v>0</v>
      </c>
      <c r="AR124" s="142" t="s">
        <v>858</v>
      </c>
      <c r="AT124" s="142" t="s">
        <v>135</v>
      </c>
      <c r="AU124" s="142" t="s">
        <v>91</v>
      </c>
      <c r="AY124" s="16" t="s">
        <v>133</v>
      </c>
      <c r="BE124" s="143">
        <f>IF(N124="základní",J124,0)</f>
        <v>0</v>
      </c>
      <c r="BF124" s="143">
        <f>IF(N124="snížená",J124,0)</f>
        <v>0</v>
      </c>
      <c r="BG124" s="143">
        <f>IF(N124="zákl. přenesená",J124,0)</f>
        <v>0</v>
      </c>
      <c r="BH124" s="143">
        <f>IF(N124="sníž. přenesená",J124,0)</f>
        <v>0</v>
      </c>
      <c r="BI124" s="143">
        <f>IF(N124="nulová",J124,0)</f>
        <v>0</v>
      </c>
      <c r="BJ124" s="16" t="s">
        <v>89</v>
      </c>
      <c r="BK124" s="143">
        <f>ROUND(I124*H124,2)</f>
        <v>0</v>
      </c>
      <c r="BL124" s="16" t="s">
        <v>858</v>
      </c>
      <c r="BM124" s="142" t="s">
        <v>882</v>
      </c>
    </row>
    <row r="125" spans="2:65" s="12" customFormat="1">
      <c r="B125" s="144"/>
      <c r="D125" s="145" t="s">
        <v>142</v>
      </c>
      <c r="E125" s="146" t="s">
        <v>1</v>
      </c>
      <c r="F125" s="147" t="s">
        <v>883</v>
      </c>
      <c r="H125" s="148">
        <v>1</v>
      </c>
      <c r="I125" s="149"/>
      <c r="L125" s="144"/>
      <c r="M125" s="150"/>
      <c r="T125" s="151"/>
      <c r="AT125" s="146" t="s">
        <v>142</v>
      </c>
      <c r="AU125" s="146" t="s">
        <v>91</v>
      </c>
      <c r="AV125" s="12" t="s">
        <v>91</v>
      </c>
      <c r="AW125" s="12" t="s">
        <v>35</v>
      </c>
      <c r="AX125" s="12" t="s">
        <v>89</v>
      </c>
      <c r="AY125" s="146" t="s">
        <v>133</v>
      </c>
    </row>
    <row r="126" spans="2:65" s="1" customFormat="1" ht="16.5" customHeight="1">
      <c r="B126" s="31"/>
      <c r="C126" s="131" t="s">
        <v>91</v>
      </c>
      <c r="D126" s="131" t="s">
        <v>135</v>
      </c>
      <c r="E126" s="132" t="s">
        <v>884</v>
      </c>
      <c r="F126" s="133" t="s">
        <v>885</v>
      </c>
      <c r="G126" s="134" t="s">
        <v>857</v>
      </c>
      <c r="H126" s="135">
        <v>1</v>
      </c>
      <c r="I126" s="136"/>
      <c r="J126" s="137">
        <f>ROUND(I126*H126,2)</f>
        <v>0</v>
      </c>
      <c r="K126" s="133" t="s">
        <v>139</v>
      </c>
      <c r="L126" s="31"/>
      <c r="M126" s="138" t="s">
        <v>1</v>
      </c>
      <c r="N126" s="139" t="s">
        <v>46</v>
      </c>
      <c r="P126" s="140">
        <f>O126*H126</f>
        <v>0</v>
      </c>
      <c r="Q126" s="140">
        <v>0</v>
      </c>
      <c r="R126" s="140">
        <f>Q126*H126</f>
        <v>0</v>
      </c>
      <c r="S126" s="140">
        <v>0</v>
      </c>
      <c r="T126" s="141">
        <f>S126*H126</f>
        <v>0</v>
      </c>
      <c r="AR126" s="142" t="s">
        <v>858</v>
      </c>
      <c r="AT126" s="142" t="s">
        <v>135</v>
      </c>
      <c r="AU126" s="142" t="s">
        <v>91</v>
      </c>
      <c r="AY126" s="16" t="s">
        <v>133</v>
      </c>
      <c r="BE126" s="143">
        <f>IF(N126="základní",J126,0)</f>
        <v>0</v>
      </c>
      <c r="BF126" s="143">
        <f>IF(N126="snížená",J126,0)</f>
        <v>0</v>
      </c>
      <c r="BG126" s="143">
        <f>IF(N126="zákl. přenesená",J126,0)</f>
        <v>0</v>
      </c>
      <c r="BH126" s="143">
        <f>IF(N126="sníž. přenesená",J126,0)</f>
        <v>0</v>
      </c>
      <c r="BI126" s="143">
        <f>IF(N126="nulová",J126,0)</f>
        <v>0</v>
      </c>
      <c r="BJ126" s="16" t="s">
        <v>89</v>
      </c>
      <c r="BK126" s="143">
        <f>ROUND(I126*H126,2)</f>
        <v>0</v>
      </c>
      <c r="BL126" s="16" t="s">
        <v>858</v>
      </c>
      <c r="BM126" s="142" t="s">
        <v>886</v>
      </c>
    </row>
    <row r="127" spans="2:65" s="12" customFormat="1">
      <c r="B127" s="144"/>
      <c r="D127" s="145" t="s">
        <v>142</v>
      </c>
      <c r="E127" s="146" t="s">
        <v>1</v>
      </c>
      <c r="F127" s="147" t="s">
        <v>887</v>
      </c>
      <c r="H127" s="148">
        <v>1</v>
      </c>
      <c r="I127" s="149"/>
      <c r="L127" s="144"/>
      <c r="M127" s="150"/>
      <c r="T127" s="151"/>
      <c r="AT127" s="146" t="s">
        <v>142</v>
      </c>
      <c r="AU127" s="146" t="s">
        <v>91</v>
      </c>
      <c r="AV127" s="12" t="s">
        <v>91</v>
      </c>
      <c r="AW127" s="12" t="s">
        <v>35</v>
      </c>
      <c r="AX127" s="12" t="s">
        <v>89</v>
      </c>
      <c r="AY127" s="146" t="s">
        <v>133</v>
      </c>
    </row>
    <row r="128" spans="2:65" s="1" customFormat="1" ht="16.5" customHeight="1">
      <c r="B128" s="31"/>
      <c r="C128" s="131" t="s">
        <v>148</v>
      </c>
      <c r="D128" s="131" t="s">
        <v>135</v>
      </c>
      <c r="E128" s="132" t="s">
        <v>888</v>
      </c>
      <c r="F128" s="133" t="s">
        <v>889</v>
      </c>
      <c r="G128" s="134" t="s">
        <v>857</v>
      </c>
      <c r="H128" s="135">
        <v>1</v>
      </c>
      <c r="I128" s="136"/>
      <c r="J128" s="137">
        <f>ROUND(I128*H128,2)</f>
        <v>0</v>
      </c>
      <c r="K128" s="133" t="s">
        <v>139</v>
      </c>
      <c r="L128" s="31"/>
      <c r="M128" s="138" t="s">
        <v>1</v>
      </c>
      <c r="N128" s="139" t="s">
        <v>46</v>
      </c>
      <c r="P128" s="140">
        <f>O128*H128</f>
        <v>0</v>
      </c>
      <c r="Q128" s="140">
        <v>0</v>
      </c>
      <c r="R128" s="140">
        <f>Q128*H128</f>
        <v>0</v>
      </c>
      <c r="S128" s="140">
        <v>0</v>
      </c>
      <c r="T128" s="141">
        <f>S128*H128</f>
        <v>0</v>
      </c>
      <c r="AR128" s="142" t="s">
        <v>858</v>
      </c>
      <c r="AT128" s="142" t="s">
        <v>135</v>
      </c>
      <c r="AU128" s="142" t="s">
        <v>91</v>
      </c>
      <c r="AY128" s="16" t="s">
        <v>133</v>
      </c>
      <c r="BE128" s="143">
        <f>IF(N128="základní",J128,0)</f>
        <v>0</v>
      </c>
      <c r="BF128" s="143">
        <f>IF(N128="snížená",J128,0)</f>
        <v>0</v>
      </c>
      <c r="BG128" s="143">
        <f>IF(N128="zákl. přenesená",J128,0)</f>
        <v>0</v>
      </c>
      <c r="BH128" s="143">
        <f>IF(N128="sníž. přenesená",J128,0)</f>
        <v>0</v>
      </c>
      <c r="BI128" s="143">
        <f>IF(N128="nulová",J128,0)</f>
        <v>0</v>
      </c>
      <c r="BJ128" s="16" t="s">
        <v>89</v>
      </c>
      <c r="BK128" s="143">
        <f>ROUND(I128*H128,2)</f>
        <v>0</v>
      </c>
      <c r="BL128" s="16" t="s">
        <v>858</v>
      </c>
      <c r="BM128" s="142" t="s">
        <v>890</v>
      </c>
    </row>
    <row r="129" spans="2:65" s="12" customFormat="1">
      <c r="B129" s="144"/>
      <c r="D129" s="145" t="s">
        <v>142</v>
      </c>
      <c r="E129" s="146" t="s">
        <v>1</v>
      </c>
      <c r="F129" s="147" t="s">
        <v>891</v>
      </c>
      <c r="H129" s="148">
        <v>1</v>
      </c>
      <c r="I129" s="149"/>
      <c r="L129" s="144"/>
      <c r="M129" s="150"/>
      <c r="T129" s="151"/>
      <c r="AT129" s="146" t="s">
        <v>142</v>
      </c>
      <c r="AU129" s="146" t="s">
        <v>91</v>
      </c>
      <c r="AV129" s="12" t="s">
        <v>91</v>
      </c>
      <c r="AW129" s="12" t="s">
        <v>35</v>
      </c>
      <c r="AX129" s="12" t="s">
        <v>89</v>
      </c>
      <c r="AY129" s="146" t="s">
        <v>133</v>
      </c>
    </row>
    <row r="130" spans="2:65" s="11" customFormat="1" ht="22.95" customHeight="1">
      <c r="B130" s="119"/>
      <c r="D130" s="120" t="s">
        <v>80</v>
      </c>
      <c r="E130" s="129" t="s">
        <v>892</v>
      </c>
      <c r="F130" s="129" t="s">
        <v>893</v>
      </c>
      <c r="I130" s="122"/>
      <c r="J130" s="130">
        <f>BK130</f>
        <v>0</v>
      </c>
      <c r="L130" s="119"/>
      <c r="M130" s="124"/>
      <c r="P130" s="125">
        <f>SUM(P131:P132)</f>
        <v>0</v>
      </c>
      <c r="R130" s="125">
        <f>SUM(R131:R132)</f>
        <v>0</v>
      </c>
      <c r="T130" s="126">
        <f>SUM(T131:T132)</f>
        <v>0</v>
      </c>
      <c r="AR130" s="120" t="s">
        <v>160</v>
      </c>
      <c r="AT130" s="127" t="s">
        <v>80</v>
      </c>
      <c r="AU130" s="127" t="s">
        <v>89</v>
      </c>
      <c r="AY130" s="120" t="s">
        <v>133</v>
      </c>
      <c r="BK130" s="128">
        <f>SUM(BK131:BK132)</f>
        <v>0</v>
      </c>
    </row>
    <row r="131" spans="2:65" s="1" customFormat="1" ht="16.5" customHeight="1">
      <c r="B131" s="31"/>
      <c r="C131" s="131" t="s">
        <v>140</v>
      </c>
      <c r="D131" s="131" t="s">
        <v>135</v>
      </c>
      <c r="E131" s="132" t="s">
        <v>894</v>
      </c>
      <c r="F131" s="133" t="s">
        <v>893</v>
      </c>
      <c r="G131" s="134" t="s">
        <v>857</v>
      </c>
      <c r="H131" s="135">
        <v>1</v>
      </c>
      <c r="I131" s="136"/>
      <c r="J131" s="137">
        <f>ROUND(I131*H131,2)</f>
        <v>0</v>
      </c>
      <c r="K131" s="133" t="s">
        <v>139</v>
      </c>
      <c r="L131" s="31"/>
      <c r="M131" s="138" t="s">
        <v>1</v>
      </c>
      <c r="N131" s="139" t="s">
        <v>46</v>
      </c>
      <c r="P131" s="140">
        <f>O131*H131</f>
        <v>0</v>
      </c>
      <c r="Q131" s="140">
        <v>0</v>
      </c>
      <c r="R131" s="140">
        <f>Q131*H131</f>
        <v>0</v>
      </c>
      <c r="S131" s="140">
        <v>0</v>
      </c>
      <c r="T131" s="141">
        <f>S131*H131</f>
        <v>0</v>
      </c>
      <c r="AR131" s="142" t="s">
        <v>858</v>
      </c>
      <c r="AT131" s="142" t="s">
        <v>135</v>
      </c>
      <c r="AU131" s="142" t="s">
        <v>91</v>
      </c>
      <c r="AY131" s="16" t="s">
        <v>133</v>
      </c>
      <c r="BE131" s="143">
        <f>IF(N131="základní",J131,0)</f>
        <v>0</v>
      </c>
      <c r="BF131" s="143">
        <f>IF(N131="snížená",J131,0)</f>
        <v>0</v>
      </c>
      <c r="BG131" s="143">
        <f>IF(N131="zákl. přenesená",J131,0)</f>
        <v>0</v>
      </c>
      <c r="BH131" s="143">
        <f>IF(N131="sníž. přenesená",J131,0)</f>
        <v>0</v>
      </c>
      <c r="BI131" s="143">
        <f>IF(N131="nulová",J131,0)</f>
        <v>0</v>
      </c>
      <c r="BJ131" s="16" t="s">
        <v>89</v>
      </c>
      <c r="BK131" s="143">
        <f>ROUND(I131*H131,2)</f>
        <v>0</v>
      </c>
      <c r="BL131" s="16" t="s">
        <v>858</v>
      </c>
      <c r="BM131" s="142" t="s">
        <v>895</v>
      </c>
    </row>
    <row r="132" spans="2:65" s="12" customFormat="1">
      <c r="B132" s="144"/>
      <c r="D132" s="145" t="s">
        <v>142</v>
      </c>
      <c r="E132" s="146" t="s">
        <v>1</v>
      </c>
      <c r="F132" s="147" t="s">
        <v>896</v>
      </c>
      <c r="H132" s="148">
        <v>1</v>
      </c>
      <c r="I132" s="149"/>
      <c r="L132" s="144"/>
      <c r="M132" s="150"/>
      <c r="T132" s="151"/>
      <c r="AT132" s="146" t="s">
        <v>142</v>
      </c>
      <c r="AU132" s="146" t="s">
        <v>91</v>
      </c>
      <c r="AV132" s="12" t="s">
        <v>91</v>
      </c>
      <c r="AW132" s="12" t="s">
        <v>35</v>
      </c>
      <c r="AX132" s="12" t="s">
        <v>89</v>
      </c>
      <c r="AY132" s="146" t="s">
        <v>133</v>
      </c>
    </row>
    <row r="133" spans="2:65" s="11" customFormat="1" ht="22.95" customHeight="1">
      <c r="B133" s="119"/>
      <c r="D133" s="120" t="s">
        <v>80</v>
      </c>
      <c r="E133" s="129" t="s">
        <v>868</v>
      </c>
      <c r="F133" s="129" t="s">
        <v>869</v>
      </c>
      <c r="I133" s="122"/>
      <c r="J133" s="130">
        <f>BK133</f>
        <v>0</v>
      </c>
      <c r="L133" s="119"/>
      <c r="M133" s="124"/>
      <c r="P133" s="125">
        <f>SUM(P134:P135)</f>
        <v>0</v>
      </c>
      <c r="R133" s="125">
        <f>SUM(R134:R135)</f>
        <v>0</v>
      </c>
      <c r="T133" s="126">
        <f>SUM(T134:T135)</f>
        <v>0</v>
      </c>
      <c r="AR133" s="120" t="s">
        <v>160</v>
      </c>
      <c r="AT133" s="127" t="s">
        <v>80</v>
      </c>
      <c r="AU133" s="127" t="s">
        <v>89</v>
      </c>
      <c r="AY133" s="120" t="s">
        <v>133</v>
      </c>
      <c r="BK133" s="128">
        <f>SUM(BK134:BK135)</f>
        <v>0</v>
      </c>
    </row>
    <row r="134" spans="2:65" s="1" customFormat="1" ht="16.5" customHeight="1">
      <c r="B134" s="31"/>
      <c r="C134" s="131" t="s">
        <v>160</v>
      </c>
      <c r="D134" s="131" t="s">
        <v>135</v>
      </c>
      <c r="E134" s="132" t="s">
        <v>897</v>
      </c>
      <c r="F134" s="133" t="s">
        <v>898</v>
      </c>
      <c r="G134" s="134" t="s">
        <v>857</v>
      </c>
      <c r="H134" s="135">
        <v>1</v>
      </c>
      <c r="I134" s="136"/>
      <c r="J134" s="137">
        <f>ROUND(I134*H134,2)</f>
        <v>0</v>
      </c>
      <c r="K134" s="133" t="s">
        <v>139</v>
      </c>
      <c r="L134" s="31"/>
      <c r="M134" s="138" t="s">
        <v>1</v>
      </c>
      <c r="N134" s="139" t="s">
        <v>46</v>
      </c>
      <c r="P134" s="140">
        <f>O134*H134</f>
        <v>0</v>
      </c>
      <c r="Q134" s="140">
        <v>0</v>
      </c>
      <c r="R134" s="140">
        <f>Q134*H134</f>
        <v>0</v>
      </c>
      <c r="S134" s="140">
        <v>0</v>
      </c>
      <c r="T134" s="141">
        <f>S134*H134</f>
        <v>0</v>
      </c>
      <c r="AR134" s="142" t="s">
        <v>858</v>
      </c>
      <c r="AT134" s="142" t="s">
        <v>135</v>
      </c>
      <c r="AU134" s="142" t="s">
        <v>91</v>
      </c>
      <c r="AY134" s="16" t="s">
        <v>133</v>
      </c>
      <c r="BE134" s="143">
        <f>IF(N134="základní",J134,0)</f>
        <v>0</v>
      </c>
      <c r="BF134" s="143">
        <f>IF(N134="snížená",J134,0)</f>
        <v>0</v>
      </c>
      <c r="BG134" s="143">
        <f>IF(N134="zákl. přenesená",J134,0)</f>
        <v>0</v>
      </c>
      <c r="BH134" s="143">
        <f>IF(N134="sníž. přenesená",J134,0)</f>
        <v>0</v>
      </c>
      <c r="BI134" s="143">
        <f>IF(N134="nulová",J134,0)</f>
        <v>0</v>
      </c>
      <c r="BJ134" s="16" t="s">
        <v>89</v>
      </c>
      <c r="BK134" s="143">
        <f>ROUND(I134*H134,2)</f>
        <v>0</v>
      </c>
      <c r="BL134" s="16" t="s">
        <v>858</v>
      </c>
      <c r="BM134" s="142" t="s">
        <v>899</v>
      </c>
    </row>
    <row r="135" spans="2:65" s="12" customFormat="1">
      <c r="B135" s="144"/>
      <c r="D135" s="145" t="s">
        <v>142</v>
      </c>
      <c r="E135" s="146" t="s">
        <v>1</v>
      </c>
      <c r="F135" s="147" t="s">
        <v>900</v>
      </c>
      <c r="H135" s="148">
        <v>1</v>
      </c>
      <c r="I135" s="149"/>
      <c r="L135" s="144"/>
      <c r="M135" s="150"/>
      <c r="T135" s="151"/>
      <c r="AT135" s="146" t="s">
        <v>142</v>
      </c>
      <c r="AU135" s="146" t="s">
        <v>91</v>
      </c>
      <c r="AV135" s="12" t="s">
        <v>91</v>
      </c>
      <c r="AW135" s="12" t="s">
        <v>35</v>
      </c>
      <c r="AX135" s="12" t="s">
        <v>89</v>
      </c>
      <c r="AY135" s="146" t="s">
        <v>133</v>
      </c>
    </row>
    <row r="136" spans="2:65" s="11" customFormat="1" ht="22.95" customHeight="1">
      <c r="B136" s="119"/>
      <c r="D136" s="120" t="s">
        <v>80</v>
      </c>
      <c r="E136" s="129" t="s">
        <v>901</v>
      </c>
      <c r="F136" s="129" t="s">
        <v>902</v>
      </c>
      <c r="I136" s="122"/>
      <c r="J136" s="130">
        <f>BK136</f>
        <v>0</v>
      </c>
      <c r="L136" s="119"/>
      <c r="M136" s="124"/>
      <c r="P136" s="125">
        <f>SUM(P137:P138)</f>
        <v>0</v>
      </c>
      <c r="R136" s="125">
        <f>SUM(R137:R138)</f>
        <v>0</v>
      </c>
      <c r="T136" s="126">
        <f>SUM(T137:T138)</f>
        <v>0</v>
      </c>
      <c r="AR136" s="120" t="s">
        <v>160</v>
      </c>
      <c r="AT136" s="127" t="s">
        <v>80</v>
      </c>
      <c r="AU136" s="127" t="s">
        <v>89</v>
      </c>
      <c r="AY136" s="120" t="s">
        <v>133</v>
      </c>
      <c r="BK136" s="128">
        <f>SUM(BK137:BK138)</f>
        <v>0</v>
      </c>
    </row>
    <row r="137" spans="2:65" s="1" customFormat="1" ht="16.5" customHeight="1">
      <c r="B137" s="31"/>
      <c r="C137" s="131" t="s">
        <v>166</v>
      </c>
      <c r="D137" s="131" t="s">
        <v>135</v>
      </c>
      <c r="E137" s="132" t="s">
        <v>903</v>
      </c>
      <c r="F137" s="133" t="s">
        <v>904</v>
      </c>
      <c r="G137" s="134" t="s">
        <v>857</v>
      </c>
      <c r="H137" s="135">
        <v>1</v>
      </c>
      <c r="I137" s="136"/>
      <c r="J137" s="137">
        <f>ROUND(I137*H137,2)</f>
        <v>0</v>
      </c>
      <c r="K137" s="133" t="s">
        <v>139</v>
      </c>
      <c r="L137" s="31"/>
      <c r="M137" s="138" t="s">
        <v>1</v>
      </c>
      <c r="N137" s="139" t="s">
        <v>46</v>
      </c>
      <c r="P137" s="140">
        <f>O137*H137</f>
        <v>0</v>
      </c>
      <c r="Q137" s="140">
        <v>0</v>
      </c>
      <c r="R137" s="140">
        <f>Q137*H137</f>
        <v>0</v>
      </c>
      <c r="S137" s="140">
        <v>0</v>
      </c>
      <c r="T137" s="141">
        <f>S137*H137</f>
        <v>0</v>
      </c>
      <c r="AR137" s="142" t="s">
        <v>858</v>
      </c>
      <c r="AT137" s="142" t="s">
        <v>135</v>
      </c>
      <c r="AU137" s="142" t="s">
        <v>91</v>
      </c>
      <c r="AY137" s="16" t="s">
        <v>133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6" t="s">
        <v>89</v>
      </c>
      <c r="BK137" s="143">
        <f>ROUND(I137*H137,2)</f>
        <v>0</v>
      </c>
      <c r="BL137" s="16" t="s">
        <v>858</v>
      </c>
      <c r="BM137" s="142" t="s">
        <v>905</v>
      </c>
    </row>
    <row r="138" spans="2:65" s="12" customFormat="1" ht="20.399999999999999">
      <c r="B138" s="144"/>
      <c r="D138" s="145" t="s">
        <v>142</v>
      </c>
      <c r="E138" s="146" t="s">
        <v>1</v>
      </c>
      <c r="F138" s="147" t="s">
        <v>906</v>
      </c>
      <c r="H138" s="148">
        <v>1</v>
      </c>
      <c r="I138" s="149"/>
      <c r="L138" s="144"/>
      <c r="M138" s="175"/>
      <c r="N138" s="176"/>
      <c r="O138" s="176"/>
      <c r="P138" s="176"/>
      <c r="Q138" s="176"/>
      <c r="R138" s="176"/>
      <c r="S138" s="176"/>
      <c r="T138" s="177"/>
      <c r="AT138" s="146" t="s">
        <v>142</v>
      </c>
      <c r="AU138" s="146" t="s">
        <v>91</v>
      </c>
      <c r="AV138" s="12" t="s">
        <v>91</v>
      </c>
      <c r="AW138" s="12" t="s">
        <v>35</v>
      </c>
      <c r="AX138" s="12" t="s">
        <v>89</v>
      </c>
      <c r="AY138" s="146" t="s">
        <v>133</v>
      </c>
    </row>
    <row r="139" spans="2:65" s="1" customFormat="1" ht="6.9" customHeight="1">
      <c r="B139" s="42"/>
      <c r="C139" s="43"/>
      <c r="D139" s="43"/>
      <c r="E139" s="43"/>
      <c r="F139" s="43"/>
      <c r="G139" s="43"/>
      <c r="H139" s="43"/>
      <c r="I139" s="43"/>
      <c r="J139" s="43"/>
      <c r="K139" s="43"/>
      <c r="L139" s="31"/>
    </row>
  </sheetData>
  <sheetProtection algorithmName="SHA-512" hashValue="evA4I6o6EURj8HRXtBIWH0AUl1n8M1vdtonMM8R4cTbioKYaYb388CmJ+5GOzBojwM/MekrQcm9wG8MI0eQlIQ==" saltValue="7haMk8XXwZTr6C5qVN2+nWwBDv+25k+oumbizKW8oi3m0ebvFDfrWpmE4bMaOvqUDVt3t1wRXunNfPps32SbYQ==" spinCount="100000" sheet="1" objects="1" scenarios="1" formatColumns="0" formatRows="0" autoFilter="0"/>
  <autoFilter ref="C120:K138" xr:uid="{00000000-0009-0000-0000-000003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0078740157483" right="0.39370078740157483" top="0.59055118110236227" bottom="0.98425196850393704" header="0.39370078740157483" footer="0.39370078740157483"/>
  <pageSetup paperSize="9" scale="84" fitToHeight="100" orientation="landscape" r:id="rId1"/>
  <headerFooter>
    <oddFooter>&amp;L&amp;F
&amp;A&amp;C29.03.2021
Stránkování ZADÁNÍ  &amp;P/&amp;N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29"/>
  <sheetViews>
    <sheetView showGridLines="0" zoomScaleNormal="100" workbookViewId="0">
      <selection activeCell="A2" sqref="A2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AT2" s="16" t="s">
        <v>100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91</v>
      </c>
    </row>
    <row r="4" spans="2:46" ht="24.9" customHeight="1">
      <c r="B4" s="19"/>
      <c r="D4" s="20" t="s">
        <v>101</v>
      </c>
      <c r="L4" s="19"/>
      <c r="M4" s="85" t="s">
        <v>10</v>
      </c>
      <c r="AT4" s="16" t="s">
        <v>4</v>
      </c>
    </row>
    <row r="5" spans="2:46" ht="6.9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17" t="str">
        <f>'Rekapitulace zakázky'!K6</f>
        <v>HOROVICE-VISNOVA</v>
      </c>
      <c r="F7" s="218"/>
      <c r="G7" s="218"/>
      <c r="H7" s="218"/>
      <c r="L7" s="19"/>
    </row>
    <row r="8" spans="2:46" s="1" customFormat="1" ht="12" customHeight="1">
      <c r="B8" s="31"/>
      <c r="D8" s="26" t="s">
        <v>102</v>
      </c>
      <c r="L8" s="31"/>
    </row>
    <row r="9" spans="2:46" s="1" customFormat="1" ht="16.5" customHeight="1">
      <c r="B9" s="31"/>
      <c r="E9" s="207" t="s">
        <v>907</v>
      </c>
      <c r="F9" s="216"/>
      <c r="G9" s="216"/>
      <c r="H9" s="216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0" t="str">
        <f>'Rekapitulace zakázky'!AN8</f>
        <v>29. 3. 2021</v>
      </c>
      <c r="L12" s="31"/>
    </row>
    <row r="13" spans="2:46" s="1" customFormat="1" ht="10.95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26</v>
      </c>
      <c r="L14" s="31"/>
    </row>
    <row r="15" spans="2:46" s="1" customFormat="1" ht="18" customHeight="1">
      <c r="B15" s="31"/>
      <c r="E15" s="24" t="s">
        <v>27</v>
      </c>
      <c r="I15" s="26" t="s">
        <v>28</v>
      </c>
      <c r="J15" s="24" t="s">
        <v>29</v>
      </c>
      <c r="L15" s="31"/>
    </row>
    <row r="16" spans="2:46" s="1" customFormat="1" ht="6.9" customHeight="1">
      <c r="B16" s="31"/>
      <c r="L16" s="31"/>
    </row>
    <row r="17" spans="2:12" s="1" customFormat="1" ht="12" customHeight="1">
      <c r="B17" s="31"/>
      <c r="D17" s="26" t="s">
        <v>30</v>
      </c>
      <c r="I17" s="26" t="s">
        <v>25</v>
      </c>
      <c r="J17" s="27" t="str">
        <f>'Rekapitulace zakázky'!AN13</f>
        <v>Vyplň údaj</v>
      </c>
      <c r="L17" s="31"/>
    </row>
    <row r="18" spans="2:12" s="1" customFormat="1" ht="18" customHeight="1">
      <c r="B18" s="31"/>
      <c r="E18" s="219" t="str">
        <f>'Rekapitulace zakázky'!E14</f>
        <v>Vyplň údaj</v>
      </c>
      <c r="F18" s="189"/>
      <c r="G18" s="189"/>
      <c r="H18" s="189"/>
      <c r="I18" s="26" t="s">
        <v>28</v>
      </c>
      <c r="J18" s="27" t="str">
        <f>'Rekapitulace zakázky'!AN14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2" customHeight="1">
      <c r="B20" s="31"/>
      <c r="D20" s="26" t="s">
        <v>32</v>
      </c>
      <c r="I20" s="26" t="s">
        <v>25</v>
      </c>
      <c r="J20" s="24" t="s">
        <v>33</v>
      </c>
      <c r="L20" s="31"/>
    </row>
    <row r="21" spans="2:12" s="1" customFormat="1" ht="18" customHeight="1">
      <c r="B21" s="31"/>
      <c r="E21" s="24" t="s">
        <v>34</v>
      </c>
      <c r="I21" s="26" t="s">
        <v>28</v>
      </c>
      <c r="J21" s="24" t="s">
        <v>1</v>
      </c>
      <c r="L21" s="31"/>
    </row>
    <row r="22" spans="2:12" s="1" customFormat="1" ht="6.9" customHeight="1">
      <c r="B22" s="31"/>
      <c r="L22" s="31"/>
    </row>
    <row r="23" spans="2:12" s="1" customFormat="1" ht="12" customHeight="1">
      <c r="B23" s="31"/>
      <c r="D23" s="26" t="s">
        <v>36</v>
      </c>
      <c r="I23" s="26" t="s">
        <v>25</v>
      </c>
      <c r="J23" s="24" t="s">
        <v>37</v>
      </c>
      <c r="L23" s="31"/>
    </row>
    <row r="24" spans="2:12" s="1" customFormat="1" ht="18" customHeight="1">
      <c r="B24" s="31"/>
      <c r="E24" s="24" t="s">
        <v>38</v>
      </c>
      <c r="I24" s="26" t="s">
        <v>28</v>
      </c>
      <c r="J24" s="24" t="s">
        <v>1</v>
      </c>
      <c r="L24" s="31"/>
    </row>
    <row r="25" spans="2:12" s="1" customFormat="1" ht="6.9" customHeight="1">
      <c r="B25" s="31"/>
      <c r="L25" s="31"/>
    </row>
    <row r="26" spans="2:12" s="1" customFormat="1" ht="12" customHeight="1">
      <c r="B26" s="31"/>
      <c r="D26" s="26" t="s">
        <v>39</v>
      </c>
      <c r="L26" s="31"/>
    </row>
    <row r="27" spans="2:12" s="7" customFormat="1" ht="48.75" customHeight="1">
      <c r="B27" s="86"/>
      <c r="E27" s="193" t="s">
        <v>104</v>
      </c>
      <c r="F27" s="193"/>
      <c r="G27" s="193"/>
      <c r="H27" s="193"/>
      <c r="L27" s="86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51"/>
      <c r="E29" s="51"/>
      <c r="F29" s="51"/>
      <c r="G29" s="51"/>
      <c r="H29" s="51"/>
      <c r="I29" s="51"/>
      <c r="J29" s="51"/>
      <c r="K29" s="51"/>
      <c r="L29" s="31"/>
    </row>
    <row r="30" spans="2:12" s="1" customFormat="1" ht="25.35" customHeight="1">
      <c r="B30" s="31"/>
      <c r="D30" s="87" t="s">
        <v>41</v>
      </c>
      <c r="J30" s="63">
        <f>ROUND(J118, 2)</f>
        <v>0</v>
      </c>
      <c r="L30" s="31"/>
    </row>
    <row r="31" spans="2:12" s="1" customFormat="1" ht="6.9" customHeight="1">
      <c r="B31" s="31"/>
      <c r="D31" s="51"/>
      <c r="E31" s="51"/>
      <c r="F31" s="51"/>
      <c r="G31" s="51"/>
      <c r="H31" s="51"/>
      <c r="I31" s="51"/>
      <c r="J31" s="51"/>
      <c r="K31" s="51"/>
      <c r="L31" s="31"/>
    </row>
    <row r="32" spans="2:12" s="1" customFormat="1" ht="14.4" customHeight="1">
      <c r="B32" s="31"/>
      <c r="F32" s="88" t="s">
        <v>43</v>
      </c>
      <c r="I32" s="88" t="s">
        <v>42</v>
      </c>
      <c r="J32" s="88" t="s">
        <v>44</v>
      </c>
      <c r="L32" s="31"/>
    </row>
    <row r="33" spans="2:12" s="1" customFormat="1" ht="14.4" customHeight="1">
      <c r="B33" s="31"/>
      <c r="D33" s="89" t="s">
        <v>45</v>
      </c>
      <c r="E33" s="26" t="s">
        <v>46</v>
      </c>
      <c r="F33" s="90">
        <f>ROUND((SUM(BE118:BE128)),  2)</f>
        <v>0</v>
      </c>
      <c r="I33" s="91">
        <v>0.21</v>
      </c>
      <c r="J33" s="90">
        <f>ROUND(((SUM(BE118:BE128))*I33),  2)</f>
        <v>0</v>
      </c>
      <c r="L33" s="31"/>
    </row>
    <row r="34" spans="2:12" s="1" customFormat="1" ht="14.4" customHeight="1">
      <c r="B34" s="31"/>
      <c r="E34" s="26" t="s">
        <v>47</v>
      </c>
      <c r="F34" s="90">
        <f>ROUND((SUM(BF118:BF128)),  2)</f>
        <v>0</v>
      </c>
      <c r="I34" s="91">
        <v>0.15</v>
      </c>
      <c r="J34" s="90">
        <f>ROUND(((SUM(BF118:BF128))*I34),  2)</f>
        <v>0</v>
      </c>
      <c r="L34" s="31"/>
    </row>
    <row r="35" spans="2:12" s="1" customFormat="1" ht="14.4" hidden="1" customHeight="1">
      <c r="B35" s="31"/>
      <c r="E35" s="26" t="s">
        <v>48</v>
      </c>
      <c r="F35" s="90">
        <f>ROUND((SUM(BG118:BG128)),  2)</f>
        <v>0</v>
      </c>
      <c r="I35" s="91">
        <v>0.21</v>
      </c>
      <c r="J35" s="90">
        <f>0</f>
        <v>0</v>
      </c>
      <c r="L35" s="31"/>
    </row>
    <row r="36" spans="2:12" s="1" customFormat="1" ht="14.4" hidden="1" customHeight="1">
      <c r="B36" s="31"/>
      <c r="E36" s="26" t="s">
        <v>49</v>
      </c>
      <c r="F36" s="90">
        <f>ROUND((SUM(BH118:BH128)),  2)</f>
        <v>0</v>
      </c>
      <c r="I36" s="91">
        <v>0.15</v>
      </c>
      <c r="J36" s="90">
        <f>0</f>
        <v>0</v>
      </c>
      <c r="L36" s="31"/>
    </row>
    <row r="37" spans="2:12" s="1" customFormat="1" ht="14.4" hidden="1" customHeight="1">
      <c r="B37" s="31"/>
      <c r="E37" s="26" t="s">
        <v>50</v>
      </c>
      <c r="F37" s="90">
        <f>ROUND((SUM(BI118:BI128)),  2)</f>
        <v>0</v>
      </c>
      <c r="I37" s="91">
        <v>0</v>
      </c>
      <c r="J37" s="90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35" customHeight="1">
      <c r="B39" s="31"/>
      <c r="C39" s="92"/>
      <c r="D39" s="93" t="s">
        <v>51</v>
      </c>
      <c r="E39" s="54"/>
      <c r="F39" s="54"/>
      <c r="G39" s="94" t="s">
        <v>52</v>
      </c>
      <c r="H39" s="95" t="s">
        <v>53</v>
      </c>
      <c r="I39" s="54"/>
      <c r="J39" s="96">
        <f>SUM(J30:J37)</f>
        <v>0</v>
      </c>
      <c r="K39" s="97"/>
      <c r="L39" s="31"/>
    </row>
    <row r="40" spans="2:12" s="1" customFormat="1" ht="14.4" hidden="1" customHeight="1">
      <c r="B40" s="31"/>
      <c r="L40" s="31"/>
    </row>
    <row r="41" spans="2:12" ht="14.4" hidden="1" customHeight="1">
      <c r="B41" s="19"/>
      <c r="L41" s="19"/>
    </row>
    <row r="42" spans="2:12" ht="14.4" hidden="1" customHeight="1">
      <c r="B42" s="19"/>
      <c r="L42" s="19"/>
    </row>
    <row r="43" spans="2:12" ht="14.4" hidden="1" customHeight="1">
      <c r="B43" s="19"/>
      <c r="L43" s="19"/>
    </row>
    <row r="44" spans="2:12" ht="14.4" hidden="1" customHeight="1">
      <c r="B44" s="19"/>
      <c r="L44" s="19"/>
    </row>
    <row r="45" spans="2:12" ht="14.4" hidden="1" customHeight="1">
      <c r="B45" s="19"/>
      <c r="L45" s="19"/>
    </row>
    <row r="46" spans="2:12" ht="14.4" hidden="1" customHeight="1">
      <c r="B46" s="19"/>
      <c r="L46" s="19"/>
    </row>
    <row r="47" spans="2:12" ht="14.4" hidden="1" customHeight="1">
      <c r="B47" s="19"/>
      <c r="L47" s="19"/>
    </row>
    <row r="48" spans="2:12" ht="14.4" hidden="1" customHeight="1">
      <c r="B48" s="19"/>
      <c r="L48" s="19"/>
    </row>
    <row r="49" spans="2:12" ht="14.4" hidden="1" customHeight="1">
      <c r="B49" s="19"/>
      <c r="L49" s="19"/>
    </row>
    <row r="50" spans="2:12" s="1" customFormat="1" ht="14.4" hidden="1" customHeight="1">
      <c r="B50" s="31"/>
      <c r="D50" s="39" t="s">
        <v>54</v>
      </c>
      <c r="E50" s="40"/>
      <c r="F50" s="40"/>
      <c r="G50" s="39" t="s">
        <v>55</v>
      </c>
      <c r="H50" s="40"/>
      <c r="I50" s="40"/>
      <c r="J50" s="40"/>
      <c r="K50" s="40"/>
      <c r="L50" s="31"/>
    </row>
    <row r="51" spans="2:12" hidden="1">
      <c r="B51" s="19"/>
      <c r="L51" s="19"/>
    </row>
    <row r="52" spans="2:12" hidden="1">
      <c r="B52" s="19"/>
      <c r="L52" s="19"/>
    </row>
    <row r="53" spans="2:12" hidden="1">
      <c r="B53" s="19"/>
      <c r="L53" s="19"/>
    </row>
    <row r="54" spans="2:12" hidden="1">
      <c r="B54" s="19"/>
      <c r="L54" s="19"/>
    </row>
    <row r="55" spans="2:12" hidden="1">
      <c r="B55" s="19"/>
      <c r="L55" s="19"/>
    </row>
    <row r="56" spans="2:12" hidden="1">
      <c r="B56" s="19"/>
      <c r="L56" s="19"/>
    </row>
    <row r="57" spans="2:12" hidden="1">
      <c r="B57" s="19"/>
      <c r="L57" s="19"/>
    </row>
    <row r="58" spans="2:12" hidden="1">
      <c r="B58" s="19"/>
      <c r="L58" s="19"/>
    </row>
    <row r="59" spans="2:12" hidden="1">
      <c r="B59" s="19"/>
      <c r="L59" s="19"/>
    </row>
    <row r="60" spans="2:12" hidden="1">
      <c r="B60" s="19"/>
      <c r="L60" s="19"/>
    </row>
    <row r="61" spans="2:12" s="1" customFormat="1" ht="13.2" hidden="1">
      <c r="B61" s="31"/>
      <c r="D61" s="41" t="s">
        <v>56</v>
      </c>
      <c r="E61" s="33"/>
      <c r="F61" s="98" t="s">
        <v>57</v>
      </c>
      <c r="G61" s="41" t="s">
        <v>56</v>
      </c>
      <c r="H61" s="33"/>
      <c r="I61" s="33"/>
      <c r="J61" s="99" t="s">
        <v>57</v>
      </c>
      <c r="K61" s="33"/>
      <c r="L61" s="31"/>
    </row>
    <row r="62" spans="2:12" hidden="1">
      <c r="B62" s="19"/>
      <c r="L62" s="19"/>
    </row>
    <row r="63" spans="2:12" hidden="1">
      <c r="B63" s="19"/>
      <c r="L63" s="19"/>
    </row>
    <row r="64" spans="2:12" hidden="1">
      <c r="B64" s="19"/>
      <c r="L64" s="19"/>
    </row>
    <row r="65" spans="2:12" s="1" customFormat="1" ht="13.2" hidden="1">
      <c r="B65" s="31"/>
      <c r="D65" s="39" t="s">
        <v>58</v>
      </c>
      <c r="E65" s="40"/>
      <c r="F65" s="40"/>
      <c r="G65" s="39" t="s">
        <v>59</v>
      </c>
      <c r="H65" s="40"/>
      <c r="I65" s="40"/>
      <c r="J65" s="40"/>
      <c r="K65" s="40"/>
      <c r="L65" s="31"/>
    </row>
    <row r="66" spans="2:12" hidden="1">
      <c r="B66" s="19"/>
      <c r="L66" s="19"/>
    </row>
    <row r="67" spans="2:12" hidden="1">
      <c r="B67" s="19"/>
      <c r="L67" s="19"/>
    </row>
    <row r="68" spans="2:12" hidden="1">
      <c r="B68" s="19"/>
      <c r="L68" s="19"/>
    </row>
    <row r="69" spans="2:12" hidden="1">
      <c r="B69" s="19"/>
      <c r="L69" s="19"/>
    </row>
    <row r="70" spans="2:12" hidden="1">
      <c r="B70" s="19"/>
      <c r="L70" s="19"/>
    </row>
    <row r="71" spans="2:12" hidden="1">
      <c r="B71" s="19"/>
      <c r="L71" s="19"/>
    </row>
    <row r="72" spans="2:12" hidden="1">
      <c r="B72" s="19"/>
      <c r="L72" s="19"/>
    </row>
    <row r="73" spans="2:12" hidden="1">
      <c r="B73" s="19"/>
      <c r="L73" s="19"/>
    </row>
    <row r="74" spans="2:12" hidden="1">
      <c r="B74" s="19"/>
      <c r="L74" s="19"/>
    </row>
    <row r="75" spans="2:12" hidden="1">
      <c r="B75" s="19"/>
      <c r="L75" s="19"/>
    </row>
    <row r="76" spans="2:12" s="1" customFormat="1" ht="13.2" hidden="1">
      <c r="B76" s="31"/>
      <c r="D76" s="41" t="s">
        <v>56</v>
      </c>
      <c r="E76" s="33"/>
      <c r="F76" s="98" t="s">
        <v>57</v>
      </c>
      <c r="G76" s="41" t="s">
        <v>56</v>
      </c>
      <c r="H76" s="33"/>
      <c r="I76" s="33"/>
      <c r="J76" s="99" t="s">
        <v>57</v>
      </c>
      <c r="K76" s="33"/>
      <c r="L76" s="31"/>
    </row>
    <row r="77" spans="2:12" s="1" customFormat="1" ht="14.4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1"/>
    </row>
    <row r="81" spans="2:47" s="1" customFormat="1" ht="6.9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1"/>
    </row>
    <row r="82" spans="2:47" s="1" customFormat="1" ht="24.9" customHeight="1">
      <c r="B82" s="31"/>
      <c r="C82" s="20" t="s">
        <v>105</v>
      </c>
      <c r="L82" s="31"/>
    </row>
    <row r="83" spans="2:47" s="1" customFormat="1" ht="6.9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17" t="str">
        <f>E7</f>
        <v>HOROVICE-VISNOVA</v>
      </c>
      <c r="F85" s="218"/>
      <c r="G85" s="218"/>
      <c r="H85" s="218"/>
      <c r="L85" s="31"/>
    </row>
    <row r="86" spans="2:47" s="1" customFormat="1" ht="12" customHeight="1">
      <c r="B86" s="31"/>
      <c r="C86" s="26" t="s">
        <v>102</v>
      </c>
      <c r="L86" s="31"/>
    </row>
    <row r="87" spans="2:47" s="1" customFormat="1" ht="16.5" customHeight="1">
      <c r="B87" s="31"/>
      <c r="E87" s="207" t="str">
        <f>E9</f>
        <v>SO-99 - PRELIMINÁŘE</v>
      </c>
      <c r="F87" s="216"/>
      <c r="G87" s="216"/>
      <c r="H87" s="216"/>
      <c r="L87" s="31"/>
    </row>
    <row r="88" spans="2:47" s="1" customFormat="1" ht="6.9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Hořovice</v>
      </c>
      <c r="I89" s="26" t="s">
        <v>22</v>
      </c>
      <c r="J89" s="50" t="str">
        <f>IF(J12="","",J12)</f>
        <v>29. 3. 2021</v>
      </c>
      <c r="L89" s="31"/>
    </row>
    <row r="90" spans="2:47" s="1" customFormat="1" ht="6.9" customHeight="1">
      <c r="B90" s="31"/>
      <c r="L90" s="31"/>
    </row>
    <row r="91" spans="2:47" s="1" customFormat="1" ht="15.15" customHeight="1">
      <c r="B91" s="31"/>
      <c r="C91" s="26" t="s">
        <v>24</v>
      </c>
      <c r="F91" s="24" t="str">
        <f>E15</f>
        <v>Město Hořovice</v>
      </c>
      <c r="I91" s="26" t="s">
        <v>32</v>
      </c>
      <c r="J91" s="29" t="str">
        <f>E21</f>
        <v>Ing. Jan Hradil, Ph.D.</v>
      </c>
      <c r="L91" s="31"/>
    </row>
    <row r="92" spans="2:47" s="1" customFormat="1" ht="15.15" customHeight="1">
      <c r="B92" s="31"/>
      <c r="C92" s="26" t="s">
        <v>30</v>
      </c>
      <c r="F92" s="24" t="str">
        <f>IF(E18="","",E18)</f>
        <v>Vyplň údaj</v>
      </c>
      <c r="I92" s="26" t="s">
        <v>36</v>
      </c>
      <c r="J92" s="29" t="str">
        <f>E24</f>
        <v>Jaroslav Klíma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106</v>
      </c>
      <c r="D94" s="92"/>
      <c r="E94" s="92"/>
      <c r="F94" s="92"/>
      <c r="G94" s="92"/>
      <c r="H94" s="92"/>
      <c r="I94" s="92"/>
      <c r="J94" s="101" t="s">
        <v>107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5" customHeight="1">
      <c r="B96" s="31"/>
      <c r="C96" s="102" t="s">
        <v>108</v>
      </c>
      <c r="J96" s="63">
        <f>J118</f>
        <v>0</v>
      </c>
      <c r="L96" s="31"/>
      <c r="AU96" s="16" t="s">
        <v>109</v>
      </c>
    </row>
    <row r="97" spans="2:12" s="8" customFormat="1" ht="24.9" customHeight="1">
      <c r="B97" s="103"/>
      <c r="D97" s="104" t="s">
        <v>110</v>
      </c>
      <c r="E97" s="105"/>
      <c r="F97" s="105"/>
      <c r="G97" s="105"/>
      <c r="H97" s="105"/>
      <c r="I97" s="105"/>
      <c r="J97" s="106">
        <f>J119</f>
        <v>0</v>
      </c>
      <c r="L97" s="103"/>
    </row>
    <row r="98" spans="2:12" s="9" customFormat="1" ht="19.95" customHeight="1">
      <c r="B98" s="107"/>
      <c r="D98" s="108" t="s">
        <v>116</v>
      </c>
      <c r="E98" s="109"/>
      <c r="F98" s="109"/>
      <c r="G98" s="109"/>
      <c r="H98" s="109"/>
      <c r="I98" s="109"/>
      <c r="J98" s="110">
        <f>J120</f>
        <v>0</v>
      </c>
      <c r="L98" s="107"/>
    </row>
    <row r="99" spans="2:12" s="1" customFormat="1" ht="21.75" customHeight="1">
      <c r="B99" s="31"/>
      <c r="L99" s="31"/>
    </row>
    <row r="100" spans="2:12" s="1" customFormat="1" ht="6.9" customHeight="1">
      <c r="B100" s="42"/>
      <c r="C100" s="43"/>
      <c r="D100" s="43"/>
      <c r="E100" s="43"/>
      <c r="F100" s="43"/>
      <c r="G100" s="43"/>
      <c r="H100" s="43"/>
      <c r="I100" s="43"/>
      <c r="J100" s="43"/>
      <c r="K100" s="43"/>
      <c r="L100" s="31"/>
    </row>
    <row r="104" spans="2:12" s="1" customFormat="1" ht="6.9" customHeight="1"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1"/>
    </row>
    <row r="105" spans="2:12" s="1" customFormat="1" ht="24.9" customHeight="1">
      <c r="B105" s="31"/>
      <c r="C105" s="20" t="s">
        <v>118</v>
      </c>
      <c r="L105" s="31"/>
    </row>
    <row r="106" spans="2:12" s="1" customFormat="1" ht="6.9" customHeight="1">
      <c r="B106" s="31"/>
      <c r="L106" s="31"/>
    </row>
    <row r="107" spans="2:12" s="1" customFormat="1" ht="12" customHeight="1">
      <c r="B107" s="31"/>
      <c r="C107" s="26" t="s">
        <v>16</v>
      </c>
      <c r="L107" s="31"/>
    </row>
    <row r="108" spans="2:12" s="1" customFormat="1" ht="16.5" customHeight="1">
      <c r="B108" s="31"/>
      <c r="E108" s="217" t="str">
        <f>E7</f>
        <v>HOROVICE-VISNOVA</v>
      </c>
      <c r="F108" s="218"/>
      <c r="G108" s="218"/>
      <c r="H108" s="218"/>
      <c r="L108" s="31"/>
    </row>
    <row r="109" spans="2:12" s="1" customFormat="1" ht="12" customHeight="1">
      <c r="B109" s="31"/>
      <c r="C109" s="26" t="s">
        <v>102</v>
      </c>
      <c r="L109" s="31"/>
    </row>
    <row r="110" spans="2:12" s="1" customFormat="1" ht="16.5" customHeight="1">
      <c r="B110" s="31"/>
      <c r="E110" s="207" t="str">
        <f>E9</f>
        <v>SO-99 - PRELIMINÁŘE</v>
      </c>
      <c r="F110" s="216"/>
      <c r="G110" s="216"/>
      <c r="H110" s="216"/>
      <c r="L110" s="31"/>
    </row>
    <row r="111" spans="2:12" s="1" customFormat="1" ht="6.9" customHeight="1">
      <c r="B111" s="31"/>
      <c r="L111" s="31"/>
    </row>
    <row r="112" spans="2:12" s="1" customFormat="1" ht="12" customHeight="1">
      <c r="B112" s="31"/>
      <c r="C112" s="26" t="s">
        <v>20</v>
      </c>
      <c r="F112" s="24" t="str">
        <f>F12</f>
        <v>Hořovice</v>
      </c>
      <c r="I112" s="26" t="s">
        <v>22</v>
      </c>
      <c r="J112" s="50" t="str">
        <f>IF(J12="","",J12)</f>
        <v>29. 3. 2021</v>
      </c>
      <c r="L112" s="31"/>
    </row>
    <row r="113" spans="2:65" s="1" customFormat="1" ht="6.9" customHeight="1">
      <c r="B113" s="31"/>
      <c r="L113" s="31"/>
    </row>
    <row r="114" spans="2:65" s="1" customFormat="1" ht="15.15" customHeight="1">
      <c r="B114" s="31"/>
      <c r="C114" s="26" t="s">
        <v>24</v>
      </c>
      <c r="F114" s="24" t="str">
        <f>E15</f>
        <v>Město Hořovice</v>
      </c>
      <c r="I114" s="26" t="s">
        <v>32</v>
      </c>
      <c r="J114" s="29" t="str">
        <f>E21</f>
        <v>Ing. Jan Hradil, Ph.D.</v>
      </c>
      <c r="L114" s="31"/>
    </row>
    <row r="115" spans="2:65" s="1" customFormat="1" ht="15.15" customHeight="1">
      <c r="B115" s="31"/>
      <c r="C115" s="26" t="s">
        <v>30</v>
      </c>
      <c r="F115" s="24" t="str">
        <f>IF(E18="","",E18)</f>
        <v>Vyplň údaj</v>
      </c>
      <c r="I115" s="26" t="s">
        <v>36</v>
      </c>
      <c r="J115" s="29" t="str">
        <f>E24</f>
        <v>Jaroslav Klíma</v>
      </c>
      <c r="L115" s="31"/>
    </row>
    <row r="116" spans="2:65" s="1" customFormat="1" ht="10.35" customHeight="1">
      <c r="B116" s="31"/>
      <c r="L116" s="31"/>
    </row>
    <row r="117" spans="2:65" s="10" customFormat="1" ht="29.25" customHeight="1">
      <c r="B117" s="111"/>
      <c r="C117" s="112" t="s">
        <v>119</v>
      </c>
      <c r="D117" s="113" t="s">
        <v>66</v>
      </c>
      <c r="E117" s="113" t="s">
        <v>62</v>
      </c>
      <c r="F117" s="113" t="s">
        <v>63</v>
      </c>
      <c r="G117" s="113" t="s">
        <v>120</v>
      </c>
      <c r="H117" s="113" t="s">
        <v>121</v>
      </c>
      <c r="I117" s="113" t="s">
        <v>122</v>
      </c>
      <c r="J117" s="113" t="s">
        <v>107</v>
      </c>
      <c r="K117" s="114" t="s">
        <v>123</v>
      </c>
      <c r="L117" s="111"/>
      <c r="M117" s="56" t="s">
        <v>1</v>
      </c>
      <c r="N117" s="57" t="s">
        <v>45</v>
      </c>
      <c r="O117" s="57" t="s">
        <v>124</v>
      </c>
      <c r="P117" s="57" t="s">
        <v>125</v>
      </c>
      <c r="Q117" s="57" t="s">
        <v>126</v>
      </c>
      <c r="R117" s="57" t="s">
        <v>127</v>
      </c>
      <c r="S117" s="57" t="s">
        <v>128</v>
      </c>
      <c r="T117" s="58" t="s">
        <v>129</v>
      </c>
    </row>
    <row r="118" spans="2:65" s="1" customFormat="1" ht="22.95" customHeight="1">
      <c r="B118" s="31"/>
      <c r="C118" s="61" t="s">
        <v>130</v>
      </c>
      <c r="J118" s="115">
        <f>BK118</f>
        <v>0</v>
      </c>
      <c r="L118" s="31"/>
      <c r="M118" s="59"/>
      <c r="N118" s="51"/>
      <c r="O118" s="51"/>
      <c r="P118" s="116">
        <f>P119</f>
        <v>0</v>
      </c>
      <c r="Q118" s="51"/>
      <c r="R118" s="116">
        <f>R119</f>
        <v>0</v>
      </c>
      <c r="S118" s="51"/>
      <c r="T118" s="117">
        <f>T119</f>
        <v>0</v>
      </c>
      <c r="AT118" s="16" t="s">
        <v>80</v>
      </c>
      <c r="AU118" s="16" t="s">
        <v>109</v>
      </c>
      <c r="BK118" s="118">
        <f>BK119</f>
        <v>0</v>
      </c>
    </row>
    <row r="119" spans="2:65" s="11" customFormat="1" ht="25.95" customHeight="1">
      <c r="B119" s="119"/>
      <c r="D119" s="120" t="s">
        <v>80</v>
      </c>
      <c r="E119" s="121" t="s">
        <v>131</v>
      </c>
      <c r="F119" s="121" t="s">
        <v>132</v>
      </c>
      <c r="I119" s="122"/>
      <c r="J119" s="123">
        <f>BK119</f>
        <v>0</v>
      </c>
      <c r="L119" s="119"/>
      <c r="M119" s="124"/>
      <c r="P119" s="125">
        <f>P120</f>
        <v>0</v>
      </c>
      <c r="R119" s="125">
        <f>R120</f>
        <v>0</v>
      </c>
      <c r="T119" s="126">
        <f>T120</f>
        <v>0</v>
      </c>
      <c r="AR119" s="120" t="s">
        <v>89</v>
      </c>
      <c r="AT119" s="127" t="s">
        <v>80</v>
      </c>
      <c r="AU119" s="127" t="s">
        <v>81</v>
      </c>
      <c r="AY119" s="120" t="s">
        <v>133</v>
      </c>
      <c r="BK119" s="128">
        <f>BK120</f>
        <v>0</v>
      </c>
    </row>
    <row r="120" spans="2:65" s="11" customFormat="1" ht="22.95" customHeight="1">
      <c r="B120" s="119"/>
      <c r="D120" s="120" t="s">
        <v>80</v>
      </c>
      <c r="E120" s="129" t="s">
        <v>611</v>
      </c>
      <c r="F120" s="129" t="s">
        <v>612</v>
      </c>
      <c r="I120" s="122"/>
      <c r="J120" s="130">
        <f>BK120</f>
        <v>0</v>
      </c>
      <c r="L120" s="119"/>
      <c r="M120" s="124"/>
      <c r="P120" s="125">
        <f>SUM(P121:P128)</f>
        <v>0</v>
      </c>
      <c r="R120" s="125">
        <f>SUM(R121:R128)</f>
        <v>0</v>
      </c>
      <c r="T120" s="126">
        <f>SUM(T121:T128)</f>
        <v>0</v>
      </c>
      <c r="AR120" s="120" t="s">
        <v>89</v>
      </c>
      <c r="AT120" s="127" t="s">
        <v>80</v>
      </c>
      <c r="AU120" s="127" t="s">
        <v>89</v>
      </c>
      <c r="AY120" s="120" t="s">
        <v>133</v>
      </c>
      <c r="BK120" s="128">
        <f>SUM(BK121:BK128)</f>
        <v>0</v>
      </c>
    </row>
    <row r="121" spans="2:65" s="1" customFormat="1" ht="22.8">
      <c r="B121" s="31"/>
      <c r="C121" s="131" t="s">
        <v>89</v>
      </c>
      <c r="D121" s="131" t="s">
        <v>135</v>
      </c>
      <c r="E121" s="132" t="s">
        <v>908</v>
      </c>
      <c r="F121" s="133" t="s">
        <v>909</v>
      </c>
      <c r="G121" s="134" t="s">
        <v>227</v>
      </c>
      <c r="H121" s="135">
        <v>86.5</v>
      </c>
      <c r="I121" s="136"/>
      <c r="J121" s="137">
        <f>ROUND(I121*H121,2)</f>
        <v>0</v>
      </c>
      <c r="K121" s="133" t="s">
        <v>910</v>
      </c>
      <c r="L121" s="31"/>
      <c r="M121" s="138" t="s">
        <v>1</v>
      </c>
      <c r="N121" s="139" t="s">
        <v>46</v>
      </c>
      <c r="P121" s="140">
        <f>O121*H121</f>
        <v>0</v>
      </c>
      <c r="Q121" s="140">
        <v>0</v>
      </c>
      <c r="R121" s="140">
        <f>Q121*H121</f>
        <v>0</v>
      </c>
      <c r="S121" s="140">
        <v>0</v>
      </c>
      <c r="T121" s="141">
        <f>S121*H121</f>
        <v>0</v>
      </c>
      <c r="AR121" s="142" t="s">
        <v>140</v>
      </c>
      <c r="AT121" s="142" t="s">
        <v>135</v>
      </c>
      <c r="AU121" s="142" t="s">
        <v>91</v>
      </c>
      <c r="AY121" s="16" t="s">
        <v>133</v>
      </c>
      <c r="BE121" s="143">
        <f>IF(N121="základní",J121,0)</f>
        <v>0</v>
      </c>
      <c r="BF121" s="143">
        <f>IF(N121="snížená",J121,0)</f>
        <v>0</v>
      </c>
      <c r="BG121" s="143">
        <f>IF(N121="zákl. přenesená",J121,0)</f>
        <v>0</v>
      </c>
      <c r="BH121" s="143">
        <f>IF(N121="sníž. přenesená",J121,0)</f>
        <v>0</v>
      </c>
      <c r="BI121" s="143">
        <f>IF(N121="nulová",J121,0)</f>
        <v>0</v>
      </c>
      <c r="BJ121" s="16" t="s">
        <v>89</v>
      </c>
      <c r="BK121" s="143">
        <f>ROUND(I121*H121,2)</f>
        <v>0</v>
      </c>
      <c r="BL121" s="16" t="s">
        <v>140</v>
      </c>
      <c r="BM121" s="142" t="s">
        <v>911</v>
      </c>
    </row>
    <row r="122" spans="2:65" s="14" customFormat="1" ht="20.399999999999999">
      <c r="B122" s="159"/>
      <c r="D122" s="145" t="s">
        <v>142</v>
      </c>
      <c r="E122" s="160" t="s">
        <v>1</v>
      </c>
      <c r="F122" s="161" t="s">
        <v>912</v>
      </c>
      <c r="H122" s="160" t="s">
        <v>1</v>
      </c>
      <c r="I122" s="162"/>
      <c r="L122" s="159"/>
      <c r="M122" s="163"/>
      <c r="T122" s="164"/>
      <c r="AT122" s="160" t="s">
        <v>142</v>
      </c>
      <c r="AU122" s="160" t="s">
        <v>91</v>
      </c>
      <c r="AV122" s="14" t="s">
        <v>89</v>
      </c>
      <c r="AW122" s="14" t="s">
        <v>35</v>
      </c>
      <c r="AX122" s="14" t="s">
        <v>81</v>
      </c>
      <c r="AY122" s="160" t="s">
        <v>133</v>
      </c>
    </row>
    <row r="123" spans="2:65" s="14" customFormat="1" ht="20.399999999999999">
      <c r="B123" s="159"/>
      <c r="D123" s="145" t="s">
        <v>142</v>
      </c>
      <c r="E123" s="160" t="s">
        <v>1</v>
      </c>
      <c r="F123" s="161" t="s">
        <v>913</v>
      </c>
      <c r="H123" s="160" t="s">
        <v>1</v>
      </c>
      <c r="I123" s="162"/>
      <c r="L123" s="159"/>
      <c r="M123" s="163"/>
      <c r="T123" s="164"/>
      <c r="AT123" s="160" t="s">
        <v>142</v>
      </c>
      <c r="AU123" s="160" t="s">
        <v>91</v>
      </c>
      <c r="AV123" s="14" t="s">
        <v>89</v>
      </c>
      <c r="AW123" s="14" t="s">
        <v>35</v>
      </c>
      <c r="AX123" s="14" t="s">
        <v>81</v>
      </c>
      <c r="AY123" s="160" t="s">
        <v>133</v>
      </c>
    </row>
    <row r="124" spans="2:65" s="12" customFormat="1">
      <c r="B124" s="144"/>
      <c r="D124" s="145" t="s">
        <v>142</v>
      </c>
      <c r="E124" s="146" t="s">
        <v>1</v>
      </c>
      <c r="F124" s="147" t="s">
        <v>914</v>
      </c>
      <c r="H124" s="148">
        <v>86.5</v>
      </c>
      <c r="I124" s="149"/>
      <c r="L124" s="144"/>
      <c r="M124" s="150"/>
      <c r="T124" s="151"/>
      <c r="AT124" s="146" t="s">
        <v>142</v>
      </c>
      <c r="AU124" s="146" t="s">
        <v>91</v>
      </c>
      <c r="AV124" s="12" t="s">
        <v>91</v>
      </c>
      <c r="AW124" s="12" t="s">
        <v>35</v>
      </c>
      <c r="AX124" s="12" t="s">
        <v>89</v>
      </c>
      <c r="AY124" s="146" t="s">
        <v>133</v>
      </c>
    </row>
    <row r="125" spans="2:65" s="1" customFormat="1" ht="16.5" customHeight="1">
      <c r="B125" s="31"/>
      <c r="C125" s="131" t="s">
        <v>91</v>
      </c>
      <c r="D125" s="131" t="s">
        <v>135</v>
      </c>
      <c r="E125" s="132" t="s">
        <v>915</v>
      </c>
      <c r="F125" s="133" t="s">
        <v>916</v>
      </c>
      <c r="G125" s="134" t="s">
        <v>227</v>
      </c>
      <c r="H125" s="135">
        <v>2595</v>
      </c>
      <c r="I125" s="136"/>
      <c r="J125" s="137">
        <f>ROUND(I125*H125,2)</f>
        <v>0</v>
      </c>
      <c r="K125" s="133" t="s">
        <v>910</v>
      </c>
      <c r="L125" s="31"/>
      <c r="M125" s="138" t="s">
        <v>1</v>
      </c>
      <c r="N125" s="139" t="s">
        <v>46</v>
      </c>
      <c r="P125" s="140">
        <f>O125*H125</f>
        <v>0</v>
      </c>
      <c r="Q125" s="140">
        <v>0</v>
      </c>
      <c r="R125" s="140">
        <f>Q125*H125</f>
        <v>0</v>
      </c>
      <c r="S125" s="140">
        <v>0</v>
      </c>
      <c r="T125" s="141">
        <f>S125*H125</f>
        <v>0</v>
      </c>
      <c r="AR125" s="142" t="s">
        <v>140</v>
      </c>
      <c r="AT125" s="142" t="s">
        <v>135</v>
      </c>
      <c r="AU125" s="142" t="s">
        <v>91</v>
      </c>
      <c r="AY125" s="16" t="s">
        <v>133</v>
      </c>
      <c r="BE125" s="143">
        <f>IF(N125="základní",J125,0)</f>
        <v>0</v>
      </c>
      <c r="BF125" s="143">
        <f>IF(N125="snížená",J125,0)</f>
        <v>0</v>
      </c>
      <c r="BG125" s="143">
        <f>IF(N125="zákl. přenesená",J125,0)</f>
        <v>0</v>
      </c>
      <c r="BH125" s="143">
        <f>IF(N125="sníž. přenesená",J125,0)</f>
        <v>0</v>
      </c>
      <c r="BI125" s="143">
        <f>IF(N125="nulová",J125,0)</f>
        <v>0</v>
      </c>
      <c r="BJ125" s="16" t="s">
        <v>89</v>
      </c>
      <c r="BK125" s="143">
        <f>ROUND(I125*H125,2)</f>
        <v>0</v>
      </c>
      <c r="BL125" s="16" t="s">
        <v>140</v>
      </c>
      <c r="BM125" s="142" t="s">
        <v>917</v>
      </c>
    </row>
    <row r="126" spans="2:65" s="14" customFormat="1" ht="20.399999999999999">
      <c r="B126" s="159"/>
      <c r="D126" s="145" t="s">
        <v>142</v>
      </c>
      <c r="E126" s="160" t="s">
        <v>1</v>
      </c>
      <c r="F126" s="161" t="s">
        <v>912</v>
      </c>
      <c r="H126" s="160" t="s">
        <v>1</v>
      </c>
      <c r="I126" s="162"/>
      <c r="L126" s="159"/>
      <c r="M126" s="163"/>
      <c r="T126" s="164"/>
      <c r="AT126" s="160" t="s">
        <v>142</v>
      </c>
      <c r="AU126" s="160" t="s">
        <v>91</v>
      </c>
      <c r="AV126" s="14" t="s">
        <v>89</v>
      </c>
      <c r="AW126" s="14" t="s">
        <v>35</v>
      </c>
      <c r="AX126" s="14" t="s">
        <v>81</v>
      </c>
      <c r="AY126" s="160" t="s">
        <v>133</v>
      </c>
    </row>
    <row r="127" spans="2:65" s="14" customFormat="1" ht="20.399999999999999">
      <c r="B127" s="159"/>
      <c r="D127" s="145" t="s">
        <v>142</v>
      </c>
      <c r="E127" s="160" t="s">
        <v>1</v>
      </c>
      <c r="F127" s="161" t="s">
        <v>913</v>
      </c>
      <c r="H127" s="160" t="s">
        <v>1</v>
      </c>
      <c r="I127" s="162"/>
      <c r="L127" s="159"/>
      <c r="M127" s="163"/>
      <c r="T127" s="164"/>
      <c r="AT127" s="160" t="s">
        <v>142</v>
      </c>
      <c r="AU127" s="160" t="s">
        <v>91</v>
      </c>
      <c r="AV127" s="14" t="s">
        <v>89</v>
      </c>
      <c r="AW127" s="14" t="s">
        <v>35</v>
      </c>
      <c r="AX127" s="14" t="s">
        <v>81</v>
      </c>
      <c r="AY127" s="160" t="s">
        <v>133</v>
      </c>
    </row>
    <row r="128" spans="2:65" s="12" customFormat="1">
      <c r="B128" s="144"/>
      <c r="D128" s="145" t="s">
        <v>142</v>
      </c>
      <c r="E128" s="146" t="s">
        <v>1</v>
      </c>
      <c r="F128" s="147" t="s">
        <v>918</v>
      </c>
      <c r="H128" s="148">
        <v>2595</v>
      </c>
      <c r="I128" s="149"/>
      <c r="L128" s="144"/>
      <c r="M128" s="175"/>
      <c r="N128" s="176"/>
      <c r="O128" s="176"/>
      <c r="P128" s="176"/>
      <c r="Q128" s="176"/>
      <c r="R128" s="176"/>
      <c r="S128" s="176"/>
      <c r="T128" s="177"/>
      <c r="AT128" s="146" t="s">
        <v>142</v>
      </c>
      <c r="AU128" s="146" t="s">
        <v>91</v>
      </c>
      <c r="AV128" s="12" t="s">
        <v>91</v>
      </c>
      <c r="AW128" s="12" t="s">
        <v>35</v>
      </c>
      <c r="AX128" s="12" t="s">
        <v>89</v>
      </c>
      <c r="AY128" s="146" t="s">
        <v>133</v>
      </c>
    </row>
    <row r="129" spans="2:12" s="1" customFormat="1" ht="6.9" customHeight="1">
      <c r="B129" s="42"/>
      <c r="C129" s="43"/>
      <c r="D129" s="43"/>
      <c r="E129" s="43"/>
      <c r="F129" s="43"/>
      <c r="G129" s="43"/>
      <c r="H129" s="43"/>
      <c r="I129" s="43"/>
      <c r="J129" s="43"/>
      <c r="K129" s="43"/>
      <c r="L129" s="31"/>
    </row>
  </sheetData>
  <sheetProtection algorithmName="SHA-512" hashValue="ejnw5cysJqvJyOOIAWnJlkzQH4DqXcyQA3ihN69dF8LAkSuJfIVn/K9kMlqpQrNf51QMhY2dcnTrfomGiYDATQ==" saltValue="aiMEuNwUdBPrarKLECk7MCH41d5gvCGMvOZK+5ck1FviEoitXAypZ102qyNY4/mP723Oyxl7KSn+tcgetDSlzA==" spinCount="100000" sheet="1" objects="1" scenarios="1" formatColumns="0" formatRows="0" autoFilter="0"/>
  <autoFilter ref="C117:K128" xr:uid="{00000000-0009-0000-0000-000004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0078740157483" right="0.39370078740157483" top="0.59055118110236227" bottom="0.98425196850393704" header="0.39370078740157483" footer="0.39370078740157483"/>
  <pageSetup paperSize="9" scale="84" fitToHeight="100" orientation="landscape" r:id="rId1"/>
  <headerFooter>
    <oddFooter>&amp;L&amp;F
&amp;A&amp;C29.03.2021
Stránkování ZADÁNÍ  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zakázky</vt:lpstr>
      <vt:lpstr>SO-10 - STAVBA</vt:lpstr>
      <vt:lpstr>SO-40 - VEŘEJNÉ-OSVĚTLENÍ</vt:lpstr>
      <vt:lpstr>SO-98 - VRN</vt:lpstr>
      <vt:lpstr>SO-99 - PRELIMINÁŘE</vt:lpstr>
      <vt:lpstr>'Rekapitulace zakázky'!Názvy_tisku</vt:lpstr>
      <vt:lpstr>'SO-10 - STAVBA'!Názvy_tisku</vt:lpstr>
      <vt:lpstr>'SO-40 - VEŘEJNÉ-OSVĚTLENÍ'!Názvy_tisku</vt:lpstr>
      <vt:lpstr>'SO-98 - VRN'!Názvy_tisku</vt:lpstr>
      <vt:lpstr>'SO-99 - PRELIMINÁŘE'!Názvy_tisku</vt:lpstr>
      <vt:lpstr>'Rekapitulace zakázky'!Oblast_tisku</vt:lpstr>
      <vt:lpstr>'SO-10 - STAVBA'!Oblast_tisku</vt:lpstr>
      <vt:lpstr>'SO-40 - VEŘEJNÉ-OSVĚTLENÍ'!Oblast_tisku</vt:lpstr>
      <vt:lpstr>'SO-98 - VRN'!Oblast_tisku</vt:lpstr>
      <vt:lpstr>'SO-99 - PRELIMINÁŘE'!Oblast_tisku</vt:lpstr>
    </vt:vector>
  </TitlesOfParts>
  <Company>Jaroslav Klíma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006 2021_03_29jk ZADANI HOROVICE-VISNOVA XLS</dc:title>
  <dc:subject>006 2021_03_29jk ZADANI HOROVICE-VISNOVA XLS</dc:subject>
  <dc:creator>Jaroslav Klíma</dc:creator>
  <cp:keywords>006 2021_03_29jk ZADANI HOROVICE-VISNOVA XLS</cp:keywords>
  <cp:lastModifiedBy>Helena Plecitá</cp:lastModifiedBy>
  <dcterms:created xsi:type="dcterms:W3CDTF">2021-03-29T09:29:41Z</dcterms:created>
  <dcterms:modified xsi:type="dcterms:W3CDTF">2025-03-12T14:37:48Z</dcterms:modified>
</cp:coreProperties>
</file>