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systemscz-my.sharepoint.com/personal/rigoci_spsystems_cz/Documents/projekty/projekty 11- 999 kWp/FVE MŠ Hořovice/DPS/EDIT/"/>
    </mc:Choice>
  </mc:AlternateContent>
  <xr:revisionPtr revIDLastSave="114" documentId="8_{570BB894-A112-4B86-B9F3-1BA5F48E4D93}" xr6:coauthVersionLast="47" xr6:coauthVersionMax="47" xr10:uidLastSave="{8BAD1CA5-3792-4753-9359-178A4143A27D}"/>
  <bookViews>
    <workbookView xWindow="-120" yWindow="-120" windowWidth="29040" windowHeight="17520" tabRatio="904" xr2:uid="{00000000-000D-0000-FFFF-FFFF00000000}"/>
  </bookViews>
  <sheets>
    <sheet name="Rekapitulace" sheetId="106" r:id="rId1"/>
    <sheet name="Stavební úpravy" sheetId="105" r:id="rId2"/>
    <sheet name="Technologie FVE" sheetId="104" r:id="rId3"/>
    <sheet name="Ochranna před bleskem" sheetId="107" r:id="rId4"/>
  </sheets>
  <externalReferences>
    <externalReference r:id="rId5"/>
    <externalReference r:id="rId6"/>
  </externalReferences>
  <definedNames>
    <definedName name="____">#REF!</definedName>
    <definedName name="__CENA__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E0__">#REF!</definedName>
    <definedName name="__TE1__">#REF!</definedName>
    <definedName name="__TE2__">#REF!</definedName>
    <definedName name="__TE4__">[1]Figury!#REF!</definedName>
    <definedName name="__TR0__">#REF!</definedName>
    <definedName name="__TR1__">#REF!</definedName>
    <definedName name="_xlnm._FilterDatabase" localSheetId="1" hidden="1">'Stavební úpravy'!$C$135:$K$361</definedName>
    <definedName name="_xlnm.Print_Titles" localSheetId="1">'Stavební úpravy'!$135:$135</definedName>
    <definedName name="_xlnm.Print_Area" localSheetId="3">'Ochranna před bleskem'!$A$11:$K$67</definedName>
    <definedName name="_xlnm.Print_Area" localSheetId="0">Rekapitulace!$A$1:$F$22</definedName>
    <definedName name="_xlnm.Print_Area" localSheetId="1">'Stavební úpravy'!$C$4:$J$76,'Stavební úpravy'!$C$82:$J$119,'Stavební úpravy'!$C$125:$K$361</definedName>
    <definedName name="_xlnm.Print_Area" localSheetId="2">'Technologie FVE'!$A$11:$K$125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04" l="1"/>
  <c r="T113" i="104"/>
  <c r="R113" i="104"/>
  <c r="P113" i="104"/>
  <c r="I113" i="104"/>
  <c r="T102" i="104"/>
  <c r="R102" i="104"/>
  <c r="P102" i="104"/>
  <c r="I102" i="104"/>
  <c r="T101" i="104"/>
  <c r="R101" i="104"/>
  <c r="P101" i="104"/>
  <c r="I101" i="104"/>
  <c r="T100" i="104"/>
  <c r="R100" i="104"/>
  <c r="P100" i="104"/>
  <c r="I100" i="104"/>
  <c r="T99" i="104"/>
  <c r="R99" i="104"/>
  <c r="P99" i="104"/>
  <c r="I99" i="104"/>
  <c r="T98" i="104"/>
  <c r="R98" i="104"/>
  <c r="P98" i="104"/>
  <c r="I98" i="104"/>
  <c r="T97" i="104"/>
  <c r="R97" i="104"/>
  <c r="P97" i="104"/>
  <c r="I97" i="104"/>
  <c r="T96" i="104"/>
  <c r="R96" i="104"/>
  <c r="P96" i="104"/>
  <c r="I96" i="104"/>
  <c r="T95" i="104"/>
  <c r="R95" i="104"/>
  <c r="P95" i="104"/>
  <c r="T53" i="107"/>
  <c r="R53" i="107"/>
  <c r="P53" i="107"/>
  <c r="I53" i="107"/>
  <c r="T54" i="107"/>
  <c r="R54" i="107"/>
  <c r="P54" i="107"/>
  <c r="I54" i="107"/>
  <c r="T52" i="107"/>
  <c r="R52" i="107"/>
  <c r="P52" i="107"/>
  <c r="I52" i="107"/>
  <c r="T51" i="107"/>
  <c r="R51" i="107"/>
  <c r="P51" i="107"/>
  <c r="I51" i="107"/>
  <c r="I95" i="104" l="1"/>
  <c r="T36" i="107"/>
  <c r="R36" i="107"/>
  <c r="P36" i="107"/>
  <c r="I36" i="107"/>
  <c r="T35" i="107"/>
  <c r="R35" i="107"/>
  <c r="P35" i="107"/>
  <c r="I35" i="107"/>
  <c r="T30" i="107"/>
  <c r="R30" i="107"/>
  <c r="P30" i="107"/>
  <c r="I30" i="107"/>
  <c r="T29" i="107"/>
  <c r="R29" i="107"/>
  <c r="P29" i="107"/>
  <c r="I29" i="107"/>
  <c r="T28" i="107"/>
  <c r="R28" i="107"/>
  <c r="P28" i="107"/>
  <c r="I28" i="107"/>
  <c r="J10" i="105"/>
  <c r="J33" i="105"/>
  <c r="J34" i="105"/>
  <c r="J35" i="105"/>
  <c r="I64" i="107"/>
  <c r="T63" i="107"/>
  <c r="R63" i="107"/>
  <c r="P63" i="107"/>
  <c r="I63" i="107"/>
  <c r="I62" i="107"/>
  <c r="T61" i="107"/>
  <c r="R61" i="107"/>
  <c r="P61" i="107"/>
  <c r="I61" i="107"/>
  <c r="I60" i="107"/>
  <c r="T59" i="107"/>
  <c r="R59" i="107"/>
  <c r="P59" i="107"/>
  <c r="I59" i="107"/>
  <c r="I58" i="107"/>
  <c r="T57" i="107"/>
  <c r="R57" i="107"/>
  <c r="P57" i="107"/>
  <c r="I57" i="107"/>
  <c r="T55" i="107"/>
  <c r="R55" i="107"/>
  <c r="P55" i="107"/>
  <c r="I55" i="107"/>
  <c r="T50" i="107"/>
  <c r="R50" i="107"/>
  <c r="P50" i="107"/>
  <c r="I50" i="107"/>
  <c r="T49" i="107"/>
  <c r="R49" i="107"/>
  <c r="P49" i="107"/>
  <c r="I49" i="107"/>
  <c r="T48" i="107"/>
  <c r="R48" i="107"/>
  <c r="P48" i="107"/>
  <c r="I48" i="107"/>
  <c r="T46" i="107"/>
  <c r="R46" i="107"/>
  <c r="P46" i="107"/>
  <c r="I46" i="107"/>
  <c r="T45" i="107"/>
  <c r="R45" i="107"/>
  <c r="P45" i="107"/>
  <c r="I45" i="107"/>
  <c r="T44" i="107"/>
  <c r="R44" i="107"/>
  <c r="P44" i="107"/>
  <c r="I44" i="107"/>
  <c r="T43" i="107"/>
  <c r="R43" i="107"/>
  <c r="P43" i="107"/>
  <c r="I43" i="107"/>
  <c r="T42" i="107"/>
  <c r="R42" i="107"/>
  <c r="P42" i="107"/>
  <c r="I42" i="107"/>
  <c r="T41" i="107"/>
  <c r="R41" i="107"/>
  <c r="P41" i="107"/>
  <c r="I41" i="107"/>
  <c r="T40" i="107"/>
  <c r="T39" i="107" s="1"/>
  <c r="R40" i="107"/>
  <c r="R39" i="107" s="1"/>
  <c r="P40" i="107"/>
  <c r="I40" i="107"/>
  <c r="P39" i="107"/>
  <c r="T38" i="107"/>
  <c r="R38" i="107"/>
  <c r="P38" i="107"/>
  <c r="I38" i="107"/>
  <c r="T37" i="107"/>
  <c r="R37" i="107"/>
  <c r="P37" i="107"/>
  <c r="I37" i="107"/>
  <c r="T34" i="107"/>
  <c r="R34" i="107"/>
  <c r="P34" i="107"/>
  <c r="I34" i="107"/>
  <c r="T32" i="107"/>
  <c r="T33" i="107" s="1"/>
  <c r="R32" i="107"/>
  <c r="R33" i="107" s="1"/>
  <c r="P32" i="107"/>
  <c r="P33" i="107" s="1"/>
  <c r="I32" i="107"/>
  <c r="T31" i="107"/>
  <c r="R31" i="107"/>
  <c r="P31" i="107"/>
  <c r="I31" i="107"/>
  <c r="T27" i="107"/>
  <c r="R27" i="107"/>
  <c r="P27" i="107"/>
  <c r="I27" i="107"/>
  <c r="T26" i="107"/>
  <c r="R26" i="107"/>
  <c r="P26" i="107"/>
  <c r="I39" i="107" l="1"/>
  <c r="I26" i="107"/>
  <c r="R56" i="107"/>
  <c r="I33" i="107"/>
  <c r="T47" i="107"/>
  <c r="I56" i="107"/>
  <c r="I47" i="107"/>
  <c r="R47" i="107"/>
  <c r="T56" i="107"/>
  <c r="P56" i="107"/>
  <c r="P47" i="107"/>
  <c r="P25" i="107"/>
  <c r="P24" i="107" s="1"/>
  <c r="R25" i="107"/>
  <c r="R24" i="107" s="1"/>
  <c r="I25" i="107" l="1"/>
  <c r="I24" i="107" s="1"/>
  <c r="F20" i="106" s="1"/>
  <c r="T25" i="107"/>
  <c r="T24" i="107" s="1"/>
  <c r="P122" i="104"/>
  <c r="R122" i="104"/>
  <c r="T122" i="104"/>
  <c r="BK361" i="105"/>
  <c r="BK360" i="105" s="1"/>
  <c r="J360" i="105" s="1"/>
  <c r="J118" i="105" s="1"/>
  <c r="BI361" i="105"/>
  <c r="BH361" i="105"/>
  <c r="BG361" i="105"/>
  <c r="BF361" i="105"/>
  <c r="T361" i="105"/>
  <c r="T360" i="105" s="1"/>
  <c r="R361" i="105"/>
  <c r="R360" i="105" s="1"/>
  <c r="P361" i="105"/>
  <c r="P360" i="105" s="1"/>
  <c r="J361" i="105"/>
  <c r="BE361" i="105" s="1"/>
  <c r="BK358" i="105"/>
  <c r="BI358" i="105"/>
  <c r="BH358" i="105"/>
  <c r="BG358" i="105"/>
  <c r="BF358" i="105"/>
  <c r="T358" i="105"/>
  <c r="R358" i="105"/>
  <c r="P358" i="105"/>
  <c r="J358" i="105"/>
  <c r="BE358" i="105" s="1"/>
  <c r="BK356" i="105"/>
  <c r="BI356" i="105"/>
  <c r="BH356" i="105"/>
  <c r="BG356" i="105"/>
  <c r="BF356" i="105"/>
  <c r="T356" i="105"/>
  <c r="R356" i="105"/>
  <c r="P356" i="105"/>
  <c r="J356" i="105"/>
  <c r="BE356" i="105" s="1"/>
  <c r="BK355" i="105"/>
  <c r="BI355" i="105"/>
  <c r="BH355" i="105"/>
  <c r="BG355" i="105"/>
  <c r="BF355" i="105"/>
  <c r="T355" i="105"/>
  <c r="R355" i="105"/>
  <c r="P355" i="105"/>
  <c r="P354" i="105" s="1"/>
  <c r="J355" i="105"/>
  <c r="BE355" i="105" s="1"/>
  <c r="BK353" i="105"/>
  <c r="BI353" i="105"/>
  <c r="BH353" i="105"/>
  <c r="BG353" i="105"/>
  <c r="BF353" i="105"/>
  <c r="T353" i="105"/>
  <c r="T352" i="105" s="1"/>
  <c r="R353" i="105"/>
  <c r="R352" i="105" s="1"/>
  <c r="P353" i="105"/>
  <c r="P352" i="105" s="1"/>
  <c r="J353" i="105"/>
  <c r="BE353" i="105" s="1"/>
  <c r="BK352" i="105"/>
  <c r="J352" i="105"/>
  <c r="J116" i="105" s="1"/>
  <c r="BK345" i="105"/>
  <c r="BI345" i="105"/>
  <c r="BH345" i="105"/>
  <c r="BG345" i="105"/>
  <c r="BF345" i="105"/>
  <c r="T345" i="105"/>
  <c r="R345" i="105"/>
  <c r="P345" i="105"/>
  <c r="J345" i="105"/>
  <c r="BE345" i="105" s="1"/>
  <c r="BK339" i="105"/>
  <c r="BI339" i="105"/>
  <c r="BH339" i="105"/>
  <c r="BG339" i="105"/>
  <c r="BF339" i="105"/>
  <c r="T339" i="105"/>
  <c r="R339" i="105"/>
  <c r="P339" i="105"/>
  <c r="J339" i="105"/>
  <c r="BE339" i="105" s="1"/>
  <c r="BK337" i="105"/>
  <c r="BI337" i="105"/>
  <c r="BH337" i="105"/>
  <c r="BG337" i="105"/>
  <c r="BF337" i="105"/>
  <c r="T337" i="105"/>
  <c r="R337" i="105"/>
  <c r="P337" i="105"/>
  <c r="J337" i="105"/>
  <c r="BE337" i="105" s="1"/>
  <c r="BK336" i="105"/>
  <c r="BI336" i="105"/>
  <c r="BH336" i="105"/>
  <c r="BG336" i="105"/>
  <c r="BF336" i="105"/>
  <c r="T336" i="105"/>
  <c r="R336" i="105"/>
  <c r="P336" i="105"/>
  <c r="J336" i="105"/>
  <c r="BE336" i="105" s="1"/>
  <c r="BK330" i="105"/>
  <c r="BI330" i="105"/>
  <c r="BH330" i="105"/>
  <c r="BG330" i="105"/>
  <c r="BF330" i="105"/>
  <c r="T330" i="105"/>
  <c r="R330" i="105"/>
  <c r="P330" i="105"/>
  <c r="J330" i="105"/>
  <c r="BE330" i="105" s="1"/>
  <c r="BK324" i="105"/>
  <c r="BI324" i="105"/>
  <c r="BH324" i="105"/>
  <c r="BG324" i="105"/>
  <c r="BF324" i="105"/>
  <c r="T324" i="105"/>
  <c r="R324" i="105"/>
  <c r="P324" i="105"/>
  <c r="J324" i="105"/>
  <c r="BE324" i="105" s="1"/>
  <c r="BK318" i="105"/>
  <c r="BI318" i="105"/>
  <c r="BH318" i="105"/>
  <c r="BG318" i="105"/>
  <c r="BF318" i="105"/>
  <c r="T318" i="105"/>
  <c r="R318" i="105"/>
  <c r="P318" i="105"/>
  <c r="J318" i="105"/>
  <c r="BE318" i="105" s="1"/>
  <c r="BK311" i="105"/>
  <c r="BK304" i="105" s="1"/>
  <c r="J304" i="105" s="1"/>
  <c r="J113" i="105" s="1"/>
  <c r="BI311" i="105"/>
  <c r="BH311" i="105"/>
  <c r="BG311" i="105"/>
  <c r="BF311" i="105"/>
  <c r="T311" i="105"/>
  <c r="R311" i="105"/>
  <c r="P311" i="105"/>
  <c r="J311" i="105"/>
  <c r="BE311" i="105" s="1"/>
  <c r="BK305" i="105"/>
  <c r="BI305" i="105"/>
  <c r="BH305" i="105"/>
  <c r="BG305" i="105"/>
  <c r="BF305" i="105"/>
  <c r="T305" i="105"/>
  <c r="T304" i="105" s="1"/>
  <c r="R305" i="105"/>
  <c r="P305" i="105"/>
  <c r="J305" i="105"/>
  <c r="BE305" i="105" s="1"/>
  <c r="R304" i="105"/>
  <c r="P304" i="105"/>
  <c r="BK301" i="105"/>
  <c r="BI301" i="105"/>
  <c r="BH301" i="105"/>
  <c r="BG301" i="105"/>
  <c r="BF301" i="105"/>
  <c r="T301" i="105"/>
  <c r="R301" i="105"/>
  <c r="P301" i="105"/>
  <c r="J301" i="105"/>
  <c r="BE301" i="105" s="1"/>
  <c r="BK298" i="105"/>
  <c r="BI298" i="105"/>
  <c r="BH298" i="105"/>
  <c r="BG298" i="105"/>
  <c r="BF298" i="105"/>
  <c r="T298" i="105"/>
  <c r="T297" i="105" s="1"/>
  <c r="R298" i="105"/>
  <c r="P298" i="105"/>
  <c r="J298" i="105"/>
  <c r="BE298" i="105" s="1"/>
  <c r="BK296" i="105"/>
  <c r="BI296" i="105"/>
  <c r="BH296" i="105"/>
  <c r="BG296" i="105"/>
  <c r="BF296" i="105"/>
  <c r="T296" i="105"/>
  <c r="R296" i="105"/>
  <c r="P296" i="105"/>
  <c r="J296" i="105"/>
  <c r="BE296" i="105" s="1"/>
  <c r="BK290" i="105"/>
  <c r="BI290" i="105"/>
  <c r="BH290" i="105"/>
  <c r="BG290" i="105"/>
  <c r="BF290" i="105"/>
  <c r="T290" i="105"/>
  <c r="R290" i="105"/>
  <c r="P290" i="105"/>
  <c r="J290" i="105"/>
  <c r="BE290" i="105" s="1"/>
  <c r="BK284" i="105"/>
  <c r="BI284" i="105"/>
  <c r="BH284" i="105"/>
  <c r="BG284" i="105"/>
  <c r="BF284" i="105"/>
  <c r="T284" i="105"/>
  <c r="R284" i="105"/>
  <c r="P284" i="105"/>
  <c r="J284" i="105"/>
  <c r="BE284" i="105" s="1"/>
  <c r="BK282" i="105"/>
  <c r="BI282" i="105"/>
  <c r="BH282" i="105"/>
  <c r="BG282" i="105"/>
  <c r="BF282" i="105"/>
  <c r="T282" i="105"/>
  <c r="R282" i="105"/>
  <c r="P282" i="105"/>
  <c r="J282" i="105"/>
  <c r="BE282" i="105" s="1"/>
  <c r="BK280" i="105"/>
  <c r="BI280" i="105"/>
  <c r="BH280" i="105"/>
  <c r="BG280" i="105"/>
  <c r="BF280" i="105"/>
  <c r="T280" i="105"/>
  <c r="R280" i="105"/>
  <c r="P280" i="105"/>
  <c r="J280" i="105"/>
  <c r="BE280" i="105" s="1"/>
  <c r="BK277" i="105"/>
  <c r="BI277" i="105"/>
  <c r="BH277" i="105"/>
  <c r="BG277" i="105"/>
  <c r="BF277" i="105"/>
  <c r="T277" i="105"/>
  <c r="R277" i="105"/>
  <c r="P277" i="105"/>
  <c r="J277" i="105"/>
  <c r="BE277" i="105" s="1"/>
  <c r="BK274" i="105"/>
  <c r="BI274" i="105"/>
  <c r="BH274" i="105"/>
  <c r="BG274" i="105"/>
  <c r="BF274" i="105"/>
  <c r="T274" i="105"/>
  <c r="R274" i="105"/>
  <c r="P274" i="105"/>
  <c r="J274" i="105"/>
  <c r="BE274" i="105" s="1"/>
  <c r="BK272" i="105"/>
  <c r="BI272" i="105"/>
  <c r="BH272" i="105"/>
  <c r="BG272" i="105"/>
  <c r="BF272" i="105"/>
  <c r="T272" i="105"/>
  <c r="R272" i="105"/>
  <c r="P272" i="105"/>
  <c r="J272" i="105"/>
  <c r="BE272" i="105" s="1"/>
  <c r="BK269" i="105"/>
  <c r="BI269" i="105"/>
  <c r="BH269" i="105"/>
  <c r="BG269" i="105"/>
  <c r="BF269" i="105"/>
  <c r="T269" i="105"/>
  <c r="R269" i="105"/>
  <c r="P269" i="105"/>
  <c r="J269" i="105"/>
  <c r="BE269" i="105" s="1"/>
  <c r="BK268" i="105"/>
  <c r="BI268" i="105"/>
  <c r="BH268" i="105"/>
  <c r="BG268" i="105"/>
  <c r="BF268" i="105"/>
  <c r="T268" i="105"/>
  <c r="R268" i="105"/>
  <c r="P268" i="105"/>
  <c r="J268" i="105"/>
  <c r="BE268" i="105" s="1"/>
  <c r="BK267" i="105"/>
  <c r="BI267" i="105"/>
  <c r="BH267" i="105"/>
  <c r="BG267" i="105"/>
  <c r="BF267" i="105"/>
  <c r="T267" i="105"/>
  <c r="R267" i="105"/>
  <c r="P267" i="105"/>
  <c r="J267" i="105"/>
  <c r="BE267" i="105" s="1"/>
  <c r="BK266" i="105"/>
  <c r="BI266" i="105"/>
  <c r="BH266" i="105"/>
  <c r="BG266" i="105"/>
  <c r="BF266" i="105"/>
  <c r="T266" i="105"/>
  <c r="R266" i="105"/>
  <c r="P266" i="105"/>
  <c r="J266" i="105"/>
  <c r="BE266" i="105" s="1"/>
  <c r="BK265" i="105"/>
  <c r="BI265" i="105"/>
  <c r="BH265" i="105"/>
  <c r="BG265" i="105"/>
  <c r="BF265" i="105"/>
  <c r="T265" i="105"/>
  <c r="R265" i="105"/>
  <c r="P265" i="105"/>
  <c r="J265" i="105"/>
  <c r="BE265" i="105" s="1"/>
  <c r="BK263" i="105"/>
  <c r="BI263" i="105"/>
  <c r="BH263" i="105"/>
  <c r="BG263" i="105"/>
  <c r="BF263" i="105"/>
  <c r="T263" i="105"/>
  <c r="R263" i="105"/>
  <c r="P263" i="105"/>
  <c r="J263" i="105"/>
  <c r="BE263" i="105" s="1"/>
  <c r="BK261" i="105"/>
  <c r="BI261" i="105"/>
  <c r="BH261" i="105"/>
  <c r="BG261" i="105"/>
  <c r="BF261" i="105"/>
  <c r="T261" i="105"/>
  <c r="R261" i="105"/>
  <c r="P261" i="105"/>
  <c r="J261" i="105"/>
  <c r="BE261" i="105" s="1"/>
  <c r="BK254" i="105"/>
  <c r="BI254" i="105"/>
  <c r="BH254" i="105"/>
  <c r="BG254" i="105"/>
  <c r="BF254" i="105"/>
  <c r="T254" i="105"/>
  <c r="R254" i="105"/>
  <c r="P254" i="105"/>
  <c r="J254" i="105"/>
  <c r="BE254" i="105" s="1"/>
  <c r="BK252" i="105"/>
  <c r="BI252" i="105"/>
  <c r="BH252" i="105"/>
  <c r="BG252" i="105"/>
  <c r="BF252" i="105"/>
  <c r="T252" i="105"/>
  <c r="R252" i="105"/>
  <c r="P252" i="105"/>
  <c r="J252" i="105"/>
  <c r="BE252" i="105" s="1"/>
  <c r="BK251" i="105"/>
  <c r="BI251" i="105"/>
  <c r="BH251" i="105"/>
  <c r="BG251" i="105"/>
  <c r="BF251" i="105"/>
  <c r="T251" i="105"/>
  <c r="R251" i="105"/>
  <c r="P251" i="105"/>
  <c r="J251" i="105"/>
  <c r="BE251" i="105" s="1"/>
  <c r="BK249" i="105"/>
  <c r="BI249" i="105"/>
  <c r="BH249" i="105"/>
  <c r="BG249" i="105"/>
  <c r="BF249" i="105"/>
  <c r="T249" i="105"/>
  <c r="R249" i="105"/>
  <c r="P249" i="105"/>
  <c r="J249" i="105"/>
  <c r="BE249" i="105" s="1"/>
  <c r="BK246" i="105"/>
  <c r="BI246" i="105"/>
  <c r="BH246" i="105"/>
  <c r="BG246" i="105"/>
  <c r="BF246" i="105"/>
  <c r="T246" i="105"/>
  <c r="T245" i="105" s="1"/>
  <c r="R246" i="105"/>
  <c r="P246" i="105"/>
  <c r="J246" i="105"/>
  <c r="BE246" i="105" s="1"/>
  <c r="BK244" i="105"/>
  <c r="BI244" i="105"/>
  <c r="BH244" i="105"/>
  <c r="BG244" i="105"/>
  <c r="BF244" i="105"/>
  <c r="T244" i="105"/>
  <c r="R244" i="105"/>
  <c r="P244" i="105"/>
  <c r="J244" i="105"/>
  <c r="BE244" i="105" s="1"/>
  <c r="BK241" i="105"/>
  <c r="BI241" i="105"/>
  <c r="BH241" i="105"/>
  <c r="BG241" i="105"/>
  <c r="BF241" i="105"/>
  <c r="T241" i="105"/>
  <c r="R241" i="105"/>
  <c r="P241" i="105"/>
  <c r="J241" i="105"/>
  <c r="BE241" i="105" s="1"/>
  <c r="BK240" i="105"/>
  <c r="BI240" i="105"/>
  <c r="BH240" i="105"/>
  <c r="BG240" i="105"/>
  <c r="BF240" i="105"/>
  <c r="T240" i="105"/>
  <c r="R240" i="105"/>
  <c r="P240" i="105"/>
  <c r="J240" i="105"/>
  <c r="BE240" i="105" s="1"/>
  <c r="BK238" i="105"/>
  <c r="BK237" i="105" s="1"/>
  <c r="J237" i="105" s="1"/>
  <c r="J105" i="105" s="1"/>
  <c r="BI238" i="105"/>
  <c r="BH238" i="105"/>
  <c r="BG238" i="105"/>
  <c r="BF238" i="105"/>
  <c r="T238" i="105"/>
  <c r="T237" i="105" s="1"/>
  <c r="R238" i="105"/>
  <c r="R237" i="105" s="1"/>
  <c r="P238" i="105"/>
  <c r="P237" i="105" s="1"/>
  <c r="J238" i="105"/>
  <c r="BE238" i="105" s="1"/>
  <c r="BK236" i="105"/>
  <c r="BK235" i="105" s="1"/>
  <c r="J235" i="105" s="1"/>
  <c r="J104" i="105" s="1"/>
  <c r="BI236" i="105"/>
  <c r="BH236" i="105"/>
  <c r="BG236" i="105"/>
  <c r="BF236" i="105"/>
  <c r="T236" i="105"/>
  <c r="T235" i="105" s="1"/>
  <c r="R236" i="105"/>
  <c r="R235" i="105" s="1"/>
  <c r="P236" i="105"/>
  <c r="P235" i="105" s="1"/>
  <c r="J236" i="105"/>
  <c r="BE236" i="105" s="1"/>
  <c r="BK234" i="105"/>
  <c r="BI234" i="105"/>
  <c r="BH234" i="105"/>
  <c r="BG234" i="105"/>
  <c r="BF234" i="105"/>
  <c r="T234" i="105"/>
  <c r="T230" i="105" s="1"/>
  <c r="R234" i="105"/>
  <c r="R230" i="105" s="1"/>
  <c r="P234" i="105"/>
  <c r="J234" i="105"/>
  <c r="BE234" i="105" s="1"/>
  <c r="BK231" i="105"/>
  <c r="BI231" i="105"/>
  <c r="BH231" i="105"/>
  <c r="BG231" i="105"/>
  <c r="BF231" i="105"/>
  <c r="T231" i="105"/>
  <c r="R231" i="105"/>
  <c r="P231" i="105"/>
  <c r="J231" i="105"/>
  <c r="BE231" i="105" s="1"/>
  <c r="P230" i="105"/>
  <c r="BK228" i="105"/>
  <c r="BK227" i="105" s="1"/>
  <c r="J227" i="105" s="1"/>
  <c r="J101" i="105" s="1"/>
  <c r="BI228" i="105"/>
  <c r="BH228" i="105"/>
  <c r="BG228" i="105"/>
  <c r="BF228" i="105"/>
  <c r="T228" i="105"/>
  <c r="T227" i="105" s="1"/>
  <c r="R228" i="105"/>
  <c r="R227" i="105" s="1"/>
  <c r="P228" i="105"/>
  <c r="J228" i="105"/>
  <c r="BE228" i="105" s="1"/>
  <c r="P227" i="105"/>
  <c r="BK224" i="105"/>
  <c r="BI224" i="105"/>
  <c r="BH224" i="105"/>
  <c r="BG224" i="105"/>
  <c r="BF224" i="105"/>
  <c r="T224" i="105"/>
  <c r="R224" i="105"/>
  <c r="P224" i="105"/>
  <c r="J224" i="105"/>
  <c r="BE224" i="105" s="1"/>
  <c r="BK223" i="105"/>
  <c r="BI223" i="105"/>
  <c r="BH223" i="105"/>
  <c r="BG223" i="105"/>
  <c r="BF223" i="105"/>
  <c r="T223" i="105"/>
  <c r="R223" i="105"/>
  <c r="P223" i="105"/>
  <c r="J223" i="105"/>
  <c r="BE223" i="105" s="1"/>
  <c r="BK220" i="105"/>
  <c r="BI220" i="105"/>
  <c r="BH220" i="105"/>
  <c r="BG220" i="105"/>
  <c r="BF220" i="105"/>
  <c r="T220" i="105"/>
  <c r="R220" i="105"/>
  <c r="P220" i="105"/>
  <c r="J220" i="105"/>
  <c r="BE220" i="105" s="1"/>
  <c r="BK219" i="105"/>
  <c r="BI219" i="105"/>
  <c r="BH219" i="105"/>
  <c r="BG219" i="105"/>
  <c r="BF219" i="105"/>
  <c r="T219" i="105"/>
  <c r="R219" i="105"/>
  <c r="P219" i="105"/>
  <c r="J219" i="105"/>
  <c r="BE219" i="105" s="1"/>
  <c r="BK218" i="105"/>
  <c r="BI218" i="105"/>
  <c r="BH218" i="105"/>
  <c r="BG218" i="105"/>
  <c r="BF218" i="105"/>
  <c r="T218" i="105"/>
  <c r="R218" i="105"/>
  <c r="P218" i="105"/>
  <c r="J218" i="105"/>
  <c r="BE218" i="105" s="1"/>
  <c r="BK215" i="105"/>
  <c r="BI215" i="105"/>
  <c r="BH215" i="105"/>
  <c r="BG215" i="105"/>
  <c r="BF215" i="105"/>
  <c r="T215" i="105"/>
  <c r="R215" i="105"/>
  <c r="P215" i="105"/>
  <c r="J215" i="105"/>
  <c r="BE215" i="105" s="1"/>
  <c r="BK214" i="105"/>
  <c r="BI214" i="105"/>
  <c r="BH214" i="105"/>
  <c r="BG214" i="105"/>
  <c r="BF214" i="105"/>
  <c r="T214" i="105"/>
  <c r="R214" i="105"/>
  <c r="P214" i="105"/>
  <c r="J214" i="105"/>
  <c r="BE214" i="105" s="1"/>
  <c r="BK212" i="105"/>
  <c r="BI212" i="105"/>
  <c r="BH212" i="105"/>
  <c r="BG212" i="105"/>
  <c r="BF212" i="105"/>
  <c r="T212" i="105"/>
  <c r="R212" i="105"/>
  <c r="P212" i="105"/>
  <c r="J212" i="105"/>
  <c r="BE212" i="105" s="1"/>
  <c r="BK210" i="105"/>
  <c r="BI210" i="105"/>
  <c r="BH210" i="105"/>
  <c r="BG210" i="105"/>
  <c r="BF210" i="105"/>
  <c r="T210" i="105"/>
  <c r="R210" i="105"/>
  <c r="P210" i="105"/>
  <c r="J210" i="105"/>
  <c r="BE210" i="105" s="1"/>
  <c r="BK208" i="105"/>
  <c r="BI208" i="105"/>
  <c r="BH208" i="105"/>
  <c r="BG208" i="105"/>
  <c r="BF208" i="105"/>
  <c r="T208" i="105"/>
  <c r="R208" i="105"/>
  <c r="P208" i="105"/>
  <c r="J208" i="105"/>
  <c r="BE208" i="105" s="1"/>
  <c r="BK202" i="105"/>
  <c r="BI202" i="105"/>
  <c r="BH202" i="105"/>
  <c r="BG202" i="105"/>
  <c r="BF202" i="105"/>
  <c r="T202" i="105"/>
  <c r="R202" i="105"/>
  <c r="P202" i="105"/>
  <c r="J202" i="105"/>
  <c r="BE202" i="105" s="1"/>
  <c r="BK196" i="105"/>
  <c r="BI196" i="105"/>
  <c r="BH196" i="105"/>
  <c r="BG196" i="105"/>
  <c r="BF196" i="105"/>
  <c r="T196" i="105"/>
  <c r="R196" i="105"/>
  <c r="P196" i="105"/>
  <c r="J196" i="105"/>
  <c r="BE196" i="105" s="1"/>
  <c r="BK195" i="105"/>
  <c r="BI195" i="105"/>
  <c r="BH195" i="105"/>
  <c r="BG195" i="105"/>
  <c r="BF195" i="105"/>
  <c r="T195" i="105"/>
  <c r="R195" i="105"/>
  <c r="P195" i="105"/>
  <c r="J195" i="105"/>
  <c r="BE195" i="105" s="1"/>
  <c r="BK192" i="105"/>
  <c r="BI192" i="105"/>
  <c r="BH192" i="105"/>
  <c r="BG192" i="105"/>
  <c r="BF192" i="105"/>
  <c r="T192" i="105"/>
  <c r="R192" i="105"/>
  <c r="P192" i="105"/>
  <c r="J192" i="105"/>
  <c r="BE192" i="105" s="1"/>
  <c r="BK190" i="105"/>
  <c r="BI190" i="105"/>
  <c r="BH190" i="105"/>
  <c r="BG190" i="105"/>
  <c r="BF190" i="105"/>
  <c r="T190" i="105"/>
  <c r="R190" i="105"/>
  <c r="P190" i="105"/>
  <c r="J190" i="105"/>
  <c r="BE190" i="105" s="1"/>
  <c r="BK184" i="105"/>
  <c r="BI184" i="105"/>
  <c r="BH184" i="105"/>
  <c r="BG184" i="105"/>
  <c r="BF184" i="105"/>
  <c r="T184" i="105"/>
  <c r="R184" i="105"/>
  <c r="P184" i="105"/>
  <c r="J184" i="105"/>
  <c r="BE184" i="105" s="1"/>
  <c r="BK178" i="105"/>
  <c r="BI178" i="105"/>
  <c r="BH178" i="105"/>
  <c r="BG178" i="105"/>
  <c r="BF178" i="105"/>
  <c r="T178" i="105"/>
  <c r="R178" i="105"/>
  <c r="P178" i="105"/>
  <c r="J178" i="105"/>
  <c r="BE178" i="105" s="1"/>
  <c r="BK172" i="105"/>
  <c r="BI172" i="105"/>
  <c r="BH172" i="105"/>
  <c r="BG172" i="105"/>
  <c r="BF172" i="105"/>
  <c r="T172" i="105"/>
  <c r="R172" i="105"/>
  <c r="P172" i="105"/>
  <c r="J172" i="105"/>
  <c r="BE172" i="105" s="1"/>
  <c r="BK169" i="105"/>
  <c r="BI169" i="105"/>
  <c r="BH169" i="105"/>
  <c r="BG169" i="105"/>
  <c r="BF169" i="105"/>
  <c r="T169" i="105"/>
  <c r="R169" i="105"/>
  <c r="P169" i="105"/>
  <c r="J169" i="105"/>
  <c r="BE169" i="105" s="1"/>
  <c r="BK167" i="105"/>
  <c r="BI167" i="105"/>
  <c r="BH167" i="105"/>
  <c r="BG167" i="105"/>
  <c r="BF167" i="105"/>
  <c r="T167" i="105"/>
  <c r="R167" i="105"/>
  <c r="P167" i="105"/>
  <c r="J167" i="105"/>
  <c r="BE167" i="105" s="1"/>
  <c r="BK165" i="105"/>
  <c r="BI165" i="105"/>
  <c r="BH165" i="105"/>
  <c r="BG165" i="105"/>
  <c r="BF165" i="105"/>
  <c r="T165" i="105"/>
  <c r="R165" i="105"/>
  <c r="P165" i="105"/>
  <c r="J165" i="105"/>
  <c r="BE165" i="105" s="1"/>
  <c r="BK163" i="105"/>
  <c r="BI163" i="105"/>
  <c r="BH163" i="105"/>
  <c r="BG163" i="105"/>
  <c r="BF163" i="105"/>
  <c r="T163" i="105"/>
  <c r="R163" i="105"/>
  <c r="P163" i="105"/>
  <c r="J163" i="105"/>
  <c r="BE163" i="105" s="1"/>
  <c r="BK160" i="105"/>
  <c r="BI160" i="105"/>
  <c r="BH160" i="105"/>
  <c r="BG160" i="105"/>
  <c r="BF160" i="105"/>
  <c r="T160" i="105"/>
  <c r="R160" i="105"/>
  <c r="P160" i="105"/>
  <c r="J160" i="105"/>
  <c r="BE160" i="105" s="1"/>
  <c r="BK157" i="105"/>
  <c r="BI157" i="105"/>
  <c r="BH157" i="105"/>
  <c r="BG157" i="105"/>
  <c r="BF157" i="105"/>
  <c r="T157" i="105"/>
  <c r="R157" i="105"/>
  <c r="P157" i="105"/>
  <c r="J157" i="105"/>
  <c r="BE157" i="105" s="1"/>
  <c r="BK155" i="105"/>
  <c r="BI155" i="105"/>
  <c r="BH155" i="105"/>
  <c r="BG155" i="105"/>
  <c r="BF155" i="105"/>
  <c r="T155" i="105"/>
  <c r="R155" i="105"/>
  <c r="P155" i="105"/>
  <c r="J155" i="105"/>
  <c r="BE155" i="105" s="1"/>
  <c r="BK152" i="105"/>
  <c r="BI152" i="105"/>
  <c r="BH152" i="105"/>
  <c r="BG152" i="105"/>
  <c r="BF152" i="105"/>
  <c r="T152" i="105"/>
  <c r="R152" i="105"/>
  <c r="R151" i="105" s="1"/>
  <c r="P152" i="105"/>
  <c r="J152" i="105"/>
  <c r="BE152" i="105" s="1"/>
  <c r="BK148" i="105"/>
  <c r="BI148" i="105"/>
  <c r="BH148" i="105"/>
  <c r="BG148" i="105"/>
  <c r="BF148" i="105"/>
  <c r="T148" i="105"/>
  <c r="R148" i="105"/>
  <c r="P148" i="105"/>
  <c r="J148" i="105"/>
  <c r="BE148" i="105" s="1"/>
  <c r="BK145" i="105"/>
  <c r="BI145" i="105"/>
  <c r="BH145" i="105"/>
  <c r="BG145" i="105"/>
  <c r="BF145" i="105"/>
  <c r="T145" i="105"/>
  <c r="R145" i="105"/>
  <c r="P145" i="105"/>
  <c r="J145" i="105"/>
  <c r="BE145" i="105" s="1"/>
  <c r="BK142" i="105"/>
  <c r="BI142" i="105"/>
  <c r="BH142" i="105"/>
  <c r="BG142" i="105"/>
  <c r="BF142" i="105"/>
  <c r="T142" i="105"/>
  <c r="R142" i="105"/>
  <c r="P142" i="105"/>
  <c r="J142" i="105"/>
  <c r="BE142" i="105" s="1"/>
  <c r="BK139" i="105"/>
  <c r="BI139" i="105"/>
  <c r="BH139" i="105"/>
  <c r="BG139" i="105"/>
  <c r="BF139" i="105"/>
  <c r="T139" i="105"/>
  <c r="R139" i="105"/>
  <c r="P139" i="105"/>
  <c r="J139" i="105"/>
  <c r="BE139" i="105" s="1"/>
  <c r="J133" i="105"/>
  <c r="F133" i="105"/>
  <c r="J132" i="105"/>
  <c r="F132" i="105"/>
  <c r="F130" i="105"/>
  <c r="E128" i="105"/>
  <c r="J90" i="105"/>
  <c r="F90" i="105"/>
  <c r="J89" i="105"/>
  <c r="F89" i="105"/>
  <c r="F87" i="105"/>
  <c r="E85" i="105"/>
  <c r="J87" i="105"/>
  <c r="F31" i="105" l="1"/>
  <c r="J31" i="105"/>
  <c r="BK317" i="105"/>
  <c r="J317" i="105" s="1"/>
  <c r="J114" i="105" s="1"/>
  <c r="T354" i="105"/>
  <c r="R253" i="105"/>
  <c r="T253" i="105"/>
  <c r="F32" i="105"/>
  <c r="J32" i="105"/>
  <c r="P245" i="105"/>
  <c r="P297" i="105"/>
  <c r="F34" i="105"/>
  <c r="P151" i="105"/>
  <c r="R245" i="105"/>
  <c r="R297" i="105"/>
  <c r="T151" i="105"/>
  <c r="R283" i="105"/>
  <c r="R354" i="105"/>
  <c r="R351" i="105" s="1"/>
  <c r="T283" i="105"/>
  <c r="P194" i="105"/>
  <c r="F33" i="105"/>
  <c r="F35" i="105"/>
  <c r="P283" i="105"/>
  <c r="P253" i="105"/>
  <c r="BK245" i="105"/>
  <c r="J245" i="105" s="1"/>
  <c r="J107" i="105" s="1"/>
  <c r="BK250" i="105"/>
  <c r="J250" i="105" s="1"/>
  <c r="J108" i="105" s="1"/>
  <c r="R194" i="105"/>
  <c r="T194" i="105"/>
  <c r="P351" i="105"/>
  <c r="P250" i="105"/>
  <c r="T351" i="105"/>
  <c r="T217" i="105"/>
  <c r="BK194" i="105"/>
  <c r="J194" i="105" s="1"/>
  <c r="J99" i="105" s="1"/>
  <c r="BK297" i="105"/>
  <c r="J297" i="105" s="1"/>
  <c r="J112" i="105" s="1"/>
  <c r="BK171" i="105"/>
  <c r="J171" i="105" s="1"/>
  <c r="J98" i="105" s="1"/>
  <c r="BK217" i="105"/>
  <c r="J217" i="105" s="1"/>
  <c r="J100" i="105" s="1"/>
  <c r="BK273" i="105"/>
  <c r="J273" i="105" s="1"/>
  <c r="J110" i="105" s="1"/>
  <c r="BK253" i="105"/>
  <c r="J253" i="105" s="1"/>
  <c r="J109" i="105" s="1"/>
  <c r="BK138" i="105"/>
  <c r="J138" i="105" s="1"/>
  <c r="J96" i="105" s="1"/>
  <c r="BK151" i="105"/>
  <c r="J151" i="105" s="1"/>
  <c r="J97" i="105" s="1"/>
  <c r="BK230" i="105"/>
  <c r="J230" i="105" s="1"/>
  <c r="J103" i="105" s="1"/>
  <c r="BK354" i="105"/>
  <c r="J354" i="105" s="1"/>
  <c r="J117" i="105" s="1"/>
  <c r="BK239" i="105"/>
  <c r="J239" i="105" s="1"/>
  <c r="J106" i="105" s="1"/>
  <c r="BK283" i="105"/>
  <c r="J283" i="105" s="1"/>
  <c r="J111" i="105" s="1"/>
  <c r="T250" i="105"/>
  <c r="J130" i="105"/>
  <c r="P273" i="105"/>
  <c r="R273" i="105"/>
  <c r="T273" i="105"/>
  <c r="P239" i="105"/>
  <c r="R239" i="105"/>
  <c r="T239" i="105"/>
  <c r="P171" i="105"/>
  <c r="R171" i="105"/>
  <c r="T171" i="105"/>
  <c r="P138" i="105"/>
  <c r="R138" i="105"/>
  <c r="T138" i="105"/>
  <c r="P317" i="105"/>
  <c r="P217" i="105"/>
  <c r="R317" i="105"/>
  <c r="R217" i="105"/>
  <c r="R250" i="105"/>
  <c r="T317" i="105"/>
  <c r="BK229" i="105" l="1"/>
  <c r="J229" i="105" s="1"/>
  <c r="J102" i="105" s="1"/>
  <c r="BK137" i="105"/>
  <c r="T137" i="105"/>
  <c r="T229" i="105"/>
  <c r="P229" i="105"/>
  <c r="BK351" i="105"/>
  <c r="J351" i="105" s="1"/>
  <c r="J115" i="105" s="1"/>
  <c r="R229" i="105"/>
  <c r="T136" i="105"/>
  <c r="R137" i="105"/>
  <c r="R136" i="105" s="1"/>
  <c r="P137" i="105"/>
  <c r="P136" i="105" s="1"/>
  <c r="BK136" i="105"/>
  <c r="J136" i="105" s="1"/>
  <c r="J28" i="105" s="1"/>
  <c r="J37" i="105" s="1"/>
  <c r="J137" i="105"/>
  <c r="J95" i="105" s="1"/>
  <c r="J94" i="105" l="1"/>
  <c r="F16" i="106" s="1"/>
  <c r="I85" i="104" l="1"/>
  <c r="I121" i="104"/>
  <c r="I94" i="104"/>
  <c r="I93" i="104"/>
  <c r="T91" i="104"/>
  <c r="R91" i="104"/>
  <c r="P91" i="104"/>
  <c r="I91" i="104"/>
  <c r="T90" i="104" l="1"/>
  <c r="R90" i="104"/>
  <c r="P90" i="104"/>
  <c r="I90" i="104"/>
  <c r="T84" i="104"/>
  <c r="R84" i="104"/>
  <c r="P84" i="104"/>
  <c r="I84" i="104"/>
  <c r="I86" i="104"/>
  <c r="T83" i="104"/>
  <c r="R83" i="104"/>
  <c r="P83" i="104"/>
  <c r="I83" i="104"/>
  <c r="I82" i="104"/>
  <c r="T81" i="104"/>
  <c r="R81" i="104"/>
  <c r="P81" i="104"/>
  <c r="I81" i="104"/>
  <c r="I54" i="104" l="1"/>
  <c r="I55" i="104"/>
  <c r="I56" i="104"/>
  <c r="I57" i="104"/>
  <c r="I58" i="104"/>
  <c r="I59" i="104"/>
  <c r="I60" i="104"/>
  <c r="I61" i="104"/>
  <c r="I62" i="104"/>
  <c r="T76" i="104"/>
  <c r="R76" i="104"/>
  <c r="P76" i="104"/>
  <c r="I76" i="104"/>
  <c r="T75" i="104"/>
  <c r="R75" i="104"/>
  <c r="P75" i="104"/>
  <c r="I75" i="104"/>
  <c r="T61" i="104"/>
  <c r="R61" i="104"/>
  <c r="P61" i="104"/>
  <c r="T59" i="104"/>
  <c r="R59" i="104"/>
  <c r="P59" i="104"/>
  <c r="T57" i="104"/>
  <c r="R57" i="104"/>
  <c r="P57" i="104"/>
  <c r="T55" i="104"/>
  <c r="R55" i="104"/>
  <c r="P55" i="104"/>
  <c r="T53" i="104"/>
  <c r="R53" i="104"/>
  <c r="P53" i="104"/>
  <c r="I53" i="104"/>
  <c r="T72" i="104"/>
  <c r="R72" i="104"/>
  <c r="P72" i="104"/>
  <c r="I72" i="104"/>
  <c r="T71" i="104"/>
  <c r="R71" i="104"/>
  <c r="P71" i="104"/>
  <c r="I71" i="104"/>
  <c r="T66" i="104" l="1"/>
  <c r="R66" i="104"/>
  <c r="P66" i="104"/>
  <c r="I66" i="104"/>
  <c r="T65" i="104"/>
  <c r="R65" i="104"/>
  <c r="P65" i="104"/>
  <c r="I65" i="104"/>
  <c r="I105" i="104"/>
  <c r="I106" i="104"/>
  <c r="I104" i="104"/>
  <c r="I107" i="104"/>
  <c r="I108" i="104"/>
  <c r="I109" i="104"/>
  <c r="T41" i="104"/>
  <c r="R41" i="104"/>
  <c r="P41" i="104"/>
  <c r="I41" i="104"/>
  <c r="T42" i="104"/>
  <c r="R42" i="104"/>
  <c r="P42" i="104"/>
  <c r="I42" i="104"/>
  <c r="T50" i="104"/>
  <c r="R50" i="104"/>
  <c r="P50" i="104"/>
  <c r="I50" i="104"/>
  <c r="T44" i="104"/>
  <c r="R44" i="104"/>
  <c r="P44" i="104"/>
  <c r="I44" i="104"/>
  <c r="T43" i="104"/>
  <c r="R43" i="104"/>
  <c r="P43" i="104"/>
  <c r="I43" i="104"/>
  <c r="T40" i="104"/>
  <c r="R40" i="104"/>
  <c r="P40" i="104"/>
  <c r="I40" i="104"/>
  <c r="T39" i="104"/>
  <c r="R39" i="104"/>
  <c r="P39" i="104"/>
  <c r="I39" i="104"/>
  <c r="T46" i="104"/>
  <c r="R46" i="104"/>
  <c r="P46" i="104"/>
  <c r="I46" i="104"/>
  <c r="T45" i="104"/>
  <c r="R45" i="104"/>
  <c r="P45" i="104"/>
  <c r="I45" i="104"/>
  <c r="T38" i="104"/>
  <c r="R38" i="104"/>
  <c r="P38" i="104"/>
  <c r="I38" i="104"/>
  <c r="I34" i="104"/>
  <c r="T35" i="104"/>
  <c r="R35" i="104"/>
  <c r="P35" i="104"/>
  <c r="I35" i="104"/>
  <c r="T34" i="104"/>
  <c r="R34" i="104"/>
  <c r="P34" i="104"/>
  <c r="T33" i="104"/>
  <c r="R33" i="104"/>
  <c r="P33" i="104"/>
  <c r="I33" i="104"/>
  <c r="T30" i="104"/>
  <c r="R30" i="104"/>
  <c r="P30" i="104"/>
  <c r="I30" i="104"/>
  <c r="T120" i="104"/>
  <c r="R120" i="104"/>
  <c r="P120" i="104"/>
  <c r="I120" i="104"/>
  <c r="I112" i="104"/>
  <c r="I114" i="104"/>
  <c r="I115" i="104"/>
  <c r="I116" i="104"/>
  <c r="I117" i="104"/>
  <c r="I118" i="104"/>
  <c r="I119" i="104"/>
  <c r="T112" i="104"/>
  <c r="R112" i="104"/>
  <c r="P112" i="104"/>
  <c r="I48" i="104"/>
  <c r="I111" i="104"/>
  <c r="I89" i="104"/>
  <c r="I92" i="104"/>
  <c r="I88" i="104"/>
  <c r="I87" i="104" s="1"/>
  <c r="I80" i="104"/>
  <c r="I79" i="104"/>
  <c r="I64" i="104"/>
  <c r="I67" i="104"/>
  <c r="I68" i="104"/>
  <c r="I69" i="104"/>
  <c r="I70" i="104"/>
  <c r="I73" i="104"/>
  <c r="I74" i="104"/>
  <c r="I77" i="104"/>
  <c r="I78" i="104"/>
  <c r="I63" i="104"/>
  <c r="T114" i="104"/>
  <c r="R114" i="104"/>
  <c r="P114" i="104"/>
  <c r="T115" i="104"/>
  <c r="R115" i="104"/>
  <c r="P115" i="104"/>
  <c r="T89" i="104"/>
  <c r="R89" i="104"/>
  <c r="P89" i="104"/>
  <c r="T92" i="104"/>
  <c r="R92" i="104"/>
  <c r="P92" i="104"/>
  <c r="T88" i="104"/>
  <c r="R88" i="104"/>
  <c r="P88" i="104"/>
  <c r="T78" i="104"/>
  <c r="R78" i="104"/>
  <c r="P78" i="104"/>
  <c r="T74" i="104"/>
  <c r="R74" i="104"/>
  <c r="P74" i="104"/>
  <c r="T73" i="104"/>
  <c r="R73" i="104"/>
  <c r="P73" i="104"/>
  <c r="T70" i="104"/>
  <c r="R70" i="104"/>
  <c r="P70" i="104"/>
  <c r="T69" i="104"/>
  <c r="R69" i="104"/>
  <c r="P69" i="104"/>
  <c r="T68" i="104"/>
  <c r="R68" i="104"/>
  <c r="P68" i="104"/>
  <c r="T77" i="104"/>
  <c r="R77" i="104"/>
  <c r="P77" i="104"/>
  <c r="T67" i="104"/>
  <c r="R67" i="104"/>
  <c r="P67" i="104"/>
  <c r="T64" i="104"/>
  <c r="R64" i="104"/>
  <c r="P64" i="104"/>
  <c r="I52" i="104" l="1"/>
  <c r="I103" i="104"/>
  <c r="I32" i="104"/>
  <c r="T31" i="104" l="1"/>
  <c r="R31" i="104"/>
  <c r="P31" i="104"/>
  <c r="I31" i="104"/>
  <c r="T28" i="104"/>
  <c r="R28" i="104"/>
  <c r="P28" i="104"/>
  <c r="I28" i="104"/>
  <c r="T80" i="104"/>
  <c r="R80" i="104"/>
  <c r="P80" i="104"/>
  <c r="T79" i="104"/>
  <c r="R79" i="104"/>
  <c r="P79" i="104"/>
  <c r="T118" i="104"/>
  <c r="R118" i="104"/>
  <c r="P118" i="104"/>
  <c r="T117" i="104"/>
  <c r="R117" i="104"/>
  <c r="P117" i="104"/>
  <c r="T116" i="104"/>
  <c r="R116" i="104"/>
  <c r="P116" i="104"/>
  <c r="T111" i="104"/>
  <c r="R111" i="104"/>
  <c r="P111" i="104"/>
  <c r="T121" i="104"/>
  <c r="R121" i="104"/>
  <c r="P121" i="104"/>
  <c r="T119" i="104"/>
  <c r="R119" i="104"/>
  <c r="P119" i="104"/>
  <c r="R103" i="104" l="1"/>
  <c r="R87" i="104" s="1"/>
  <c r="P103" i="104"/>
  <c r="P87" i="104" s="1"/>
  <c r="T103" i="104"/>
  <c r="T87" i="104" s="1"/>
  <c r="I49" i="104"/>
  <c r="T63" i="104" l="1"/>
  <c r="R63" i="104"/>
  <c r="P63" i="104"/>
  <c r="T51" i="104"/>
  <c r="R51" i="104"/>
  <c r="P51" i="104"/>
  <c r="I51" i="104"/>
  <c r="I47" i="104" s="1"/>
  <c r="T49" i="104"/>
  <c r="R49" i="104"/>
  <c r="P49" i="104"/>
  <c r="I27" i="104" l="1"/>
  <c r="T27" i="104" l="1"/>
  <c r="R27" i="104"/>
  <c r="P27" i="104"/>
  <c r="I37" i="104" l="1"/>
  <c r="I36" i="104" s="1"/>
  <c r="T48" i="104"/>
  <c r="R48" i="104"/>
  <c r="P48" i="104"/>
  <c r="T37" i="104"/>
  <c r="R37" i="104"/>
  <c r="P37" i="104"/>
  <c r="T29" i="104"/>
  <c r="R29" i="104"/>
  <c r="P29" i="104"/>
  <c r="I29" i="104"/>
  <c r="I26" i="104" s="1"/>
  <c r="I25" i="104" s="1"/>
  <c r="T36" i="104" l="1"/>
  <c r="R47" i="104"/>
  <c r="P47" i="104"/>
  <c r="P26" i="104"/>
  <c r="P32" i="104"/>
  <c r="R52" i="104"/>
  <c r="T32" i="104"/>
  <c r="P52" i="104"/>
  <c r="R26" i="104"/>
  <c r="T52" i="104"/>
  <c r="T47" i="104"/>
  <c r="P36" i="104"/>
  <c r="T26" i="104"/>
  <c r="R32" i="104"/>
  <c r="R36" i="104"/>
  <c r="I24" i="104" l="1"/>
  <c r="F18" i="106" s="1"/>
  <c r="F14" i="106" s="1"/>
  <c r="R25" i="104"/>
  <c r="R24" i="104" s="1"/>
  <c r="T25" i="104"/>
  <c r="T24" i="104" s="1"/>
  <c r="P25" i="104"/>
  <c r="P24" i="104" s="1"/>
</calcChain>
</file>

<file path=xl/sharedStrings.xml><?xml version="1.0" encoding="utf-8"?>
<sst xmlns="http://schemas.openxmlformats.org/spreadsheetml/2006/main" count="3203" uniqueCount="745">
  <si>
    <t>Stavba:</t>
  </si>
  <si>
    <t xml:space="preserve"> </t>
  </si>
  <si>
    <t>Datum:</t>
  </si>
  <si>
    <t>Projektant:</t>
  </si>
  <si>
    <t>DPH</t>
  </si>
  <si>
    <t>základní</t>
  </si>
  <si>
    <t>Kód</t>
  </si>
  <si>
    <t>Objekt:</t>
  </si>
  <si>
    <t>Cena celkem [CZK]</t>
  </si>
  <si>
    <t>PČ</t>
  </si>
  <si>
    <t>Popis</t>
  </si>
  <si>
    <t>MJ</t>
  </si>
  <si>
    <t>Množství</t>
  </si>
  <si>
    <t>J.cena [CZK]</t>
  </si>
  <si>
    <t>Poznámka</t>
  </si>
  <si>
    <t>J. Nh [h]</t>
  </si>
  <si>
    <t>Nh celkem [h]</t>
  </si>
  <si>
    <t>J. suť [t]</t>
  </si>
  <si>
    <t>Suť Celkem [t]</t>
  </si>
  <si>
    <t/>
  </si>
  <si>
    <t>ROZPOČET</t>
  </si>
  <si>
    <t>Zhotovitel:</t>
  </si>
  <si>
    <t>Zpracovatel:</t>
  </si>
  <si>
    <t>Objednatel:</t>
  </si>
  <si>
    <t>J. hmotnost_x000D_
[t]</t>
  </si>
  <si>
    <t>Hmotnost_x000D_
celkem [t]</t>
  </si>
  <si>
    <t>Cenová soustava
(u neceníkové položky nevyplněno)</t>
  </si>
  <si>
    <t>ks</t>
  </si>
  <si>
    <t>Ostatní</t>
  </si>
  <si>
    <t>Fotovoltaické panely, konstrukce</t>
  </si>
  <si>
    <t>kpl</t>
  </si>
  <si>
    <t>Rozvaděče</t>
  </si>
  <si>
    <t>Kabelové trasy</t>
  </si>
  <si>
    <t>výchozí revize části FVE</t>
  </si>
  <si>
    <t>koordinace s ostatními profesemi</t>
  </si>
  <si>
    <t>m</t>
  </si>
  <si>
    <t>pár</t>
  </si>
  <si>
    <t>hod</t>
  </si>
  <si>
    <t>Oživení střídače včetně koordinace s nadřazeným řídícím systémem</t>
  </si>
  <si>
    <t>Montáž rozvaděčů</t>
  </si>
  <si>
    <t>1-CHBU 1x70</t>
  </si>
  <si>
    <t>1-CHBU 1x70 - ukončení</t>
  </si>
  <si>
    <t>Montáž střídačů včetně připojení kabeláže AC/DC</t>
  </si>
  <si>
    <t>H07V-K 1x35</t>
  </si>
  <si>
    <t>H07V-K 1x35- ukončení</t>
  </si>
  <si>
    <t>H07V-K 1x6</t>
  </si>
  <si>
    <t>H07V-K 1x6- ukončení</t>
  </si>
  <si>
    <t>Drát AlMgSi 10mm</t>
  </si>
  <si>
    <t>1.1</t>
  </si>
  <si>
    <t>1.2</t>
  </si>
  <si>
    <t>1.3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</si>
  <si>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</si>
  <si>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</si>
  <si>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</si>
  <si>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</si>
  <si>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</si>
  <si>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</si>
  <si>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</si>
  <si>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</si>
  <si>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</si>
  <si>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</si>
  <si>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</si>
  <si>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</si>
  <si>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</si>
  <si>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</si>
  <si>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</si>
  <si>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</si>
  <si>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</si>
  <si>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</si>
  <si>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</si>
  <si>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</si>
  <si>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</si>
  <si>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8.1</t>
  </si>
  <si>
    <t>8.2</t>
  </si>
  <si>
    <t>8.4</t>
  </si>
  <si>
    <t>8.5</t>
  </si>
  <si>
    <t>8.6</t>
  </si>
  <si>
    <t>8.7</t>
  </si>
  <si>
    <t>8.8</t>
  </si>
  <si>
    <t>8.9</t>
  </si>
  <si>
    <t>8.10</t>
  </si>
  <si>
    <t>doprava osob, materiálu; stěhování materiálu / přesuny hmot; likvidace a odvoz materiálu; řízení zakázky</t>
  </si>
  <si>
    <t>Drobný instalační materiál (stahovací pásky, spojovací materiál atd.)</t>
  </si>
  <si>
    <t>součinnost při kolaudaci, ERÚ</t>
  </si>
  <si>
    <t>8.11</t>
  </si>
  <si>
    <t>Poznámka:
Tento rozpočet slouží v rámci stupně DPs ke stanovení celkových nákladů projektu.
Všechny položky v tomto rozpočtu zahrnují náklady přesunu hmot a dopravy.
Při zpracování nabídky je nutné vycházet ze všech části dokumentace (technické zprávy, všech výkresů, tabulky zařízení a standardů) a textové části zadání. Povinností dodavatele je překontrolovat specifikaci materiálu a případný chybějící materiál nebo výkony doplnit a ocenit. Součásti ceny musí být veškeré náklady, aby cena byla konečná a zahrnovala celou dodávku a montáž akce.
Jsou-li v soupisu prací a dodávek uvedeny odkazy na firmy, názvy nebo specifická označení výrobků apod., jsou takové odkazy pouze informativní a slouží pouze pro určení technické úrovně a provozních parametrů. Zhotoviteli umožňují v souladu s §182, zákona č. 134/2016 Sb. o veřejných zakázkách použít i jiných kvalitativně a technicky obdobných zařízení, která mají podobnou nebo minimálně stejnou kvalitu, účinnost a výkon, parametry použití, ev. hlučnost (která bezpodmínečně splňuje platné hygienické normy).   Celková množství u jednotlivých položek (kusy, metry) byla odměřena a sečtena ručně a digitálně z výkresů.</t>
  </si>
  <si>
    <t>Součinnost při zajištění žádosti o umožnění trvalého provozu (UTP)</t>
  </si>
  <si>
    <t>Součinnost při zajištění žádosti o umožněn provozu pro ověření technologie a souladu (UPOS)</t>
  </si>
  <si>
    <t>montáž panelů uvedených v položce 1.1</t>
  </si>
  <si>
    <t>03/2025</t>
  </si>
  <si>
    <r>
      <rPr>
        <b/>
        <sz val="8"/>
        <rFont val="Trebuchet MS"/>
        <family val="2"/>
        <charset val="238"/>
      </rPr>
      <t>Typová nosná zátěžová konstrukce</t>
    </r>
    <r>
      <rPr>
        <sz val="8"/>
        <rFont val="Trebuchet MS"/>
        <family val="2"/>
      </rPr>
      <t xml:space="preserve"> pro rovné střechy (pro 688ks panelů, viz pol.1) </t>
    </r>
    <r>
      <rPr>
        <b/>
        <sz val="8"/>
        <rFont val="Trebuchet MS"/>
        <family val="2"/>
        <charset val="238"/>
      </rPr>
      <t>včetně montáže</t>
    </r>
    <r>
      <rPr>
        <sz val="8"/>
        <rFont val="Trebuchet MS"/>
        <family val="2"/>
      </rPr>
      <t xml:space="preserve">
 - instalace v orientaci východ/západ, sklon 10°
- pro návrh DPS byl jako referenční systém použit evropský výrobce PMT (PREMIUM MOUNTING TECHNOLOGIES)</t>
    </r>
  </si>
  <si>
    <t>Síťový střídač</t>
  </si>
  <si>
    <t>1.4</t>
  </si>
  <si>
    <t>1.5</t>
  </si>
  <si>
    <t>montáž konstrukcí uvedených v položce 1.3</t>
  </si>
  <si>
    <t>Bateriový systém</t>
  </si>
  <si>
    <t>Oživení kompletního bateriového systému včetně komunikace se síťovým střídačem a elektroměrem instalovaným v rozvaděči R-FVE</t>
  </si>
  <si>
    <t>3.4</t>
  </si>
  <si>
    <t>3.5</t>
  </si>
  <si>
    <t>3.6</t>
  </si>
  <si>
    <t>Kompletní montáž a zapojení bateriového systému
 - montáž střídačů
 - montáž bateriových racků, bateriových bloků
 - montáž pojistkových odpojovačů, pojistek
   a dalšího pomocného montážního příslušenství
  (držáky kabelů, DIN lišty atd.) do racků
 - zapojení kabeláží v rámci racků
 - připojení externí kabeláže (do racků a střídačů)</t>
  </si>
  <si>
    <t>Originální kabeláž pro baterivé bloky uvedené v p.č.3.2 délky 2m s konektory pro připojení baterií</t>
  </si>
  <si>
    <t>Pomocné montážního příslušenství pro montáž pojistek a kabeláží v rámci racků (držáky kabelů, DIN lišty, atd.)</t>
  </si>
  <si>
    <t>3.7</t>
  </si>
  <si>
    <t>3.8</t>
  </si>
  <si>
    <r>
      <t xml:space="preserve">Rozvaděč R-FVE 
</t>
    </r>
    <r>
      <rPr>
        <i/>
        <sz val="8"/>
        <rFont val="Trebuchet MS"/>
        <family val="2"/>
        <charset val="238"/>
      </rPr>
      <t xml:space="preserve"> - rozvaděče AC rozpadového místa
 - výzbroj a zapojení, viz výkres
  "D1.2a_4 - Rozvadec R-FVE"</t>
    </r>
  </si>
  <si>
    <r>
      <t xml:space="preserve">Rozvaděč R-DC
</t>
    </r>
    <r>
      <rPr>
        <i/>
        <sz val="8"/>
        <rFont val="Trebuchet MS"/>
        <family val="2"/>
        <charset val="238"/>
      </rPr>
      <t xml:space="preserve"> - rozvaděče odpojení jednotlivých stringů s ochranou proti přepětí 
 - výzbroj a zapojení, viz výkres
  "D1.2a_5 - Rozvadec R-DC"</t>
    </r>
  </si>
  <si>
    <r>
      <t xml:space="preserve">Rozvaděč R-BAT
</t>
    </r>
    <r>
      <rPr>
        <i/>
        <sz val="8"/>
        <rFont val="Trebuchet MS"/>
        <family val="2"/>
        <charset val="238"/>
      </rPr>
      <t xml:space="preserve"> - rozvaděče odpojení jednotlivých stringů s ochranou proti přepětí 
 - výzbroj a zapojení, viz výkres
  "D1.2a_6 - Rozvadec R-BAT"</t>
    </r>
  </si>
  <si>
    <t>4.4</t>
  </si>
  <si>
    <t>FVE MŠ Hořovice</t>
  </si>
  <si>
    <t>Konstrukce pomocné do 2kg, zinkované 
(zejména spojené s montáží bateriových racků)</t>
  </si>
  <si>
    <t>dokumentace DSPS</t>
  </si>
  <si>
    <t>3.9</t>
  </si>
  <si>
    <t>3.10</t>
  </si>
  <si>
    <r>
      <t xml:space="preserve">převodník pro komunikaci s elektroměrem
referenční typ: </t>
    </r>
    <r>
      <rPr>
        <i/>
        <sz val="9"/>
        <rFont val="Trebuchet MS"/>
        <family val="2"/>
        <charset val="238"/>
      </rPr>
      <t>Victron "RS485 to USB interface"</t>
    </r>
    <r>
      <rPr>
        <sz val="9"/>
        <rFont val="Trebuchet MS"/>
        <family val="2"/>
      </rPr>
      <t xml:space="preserve">
(</t>
    </r>
    <r>
      <rPr>
        <i/>
        <sz val="9"/>
        <rFont val="Trebuchet MS"/>
        <family val="2"/>
        <charset val="238"/>
      </rPr>
      <t>Pozn. při použití "systému Victron"</t>
    </r>
    <r>
      <rPr>
        <sz val="9"/>
        <rFont val="Trebuchet MS"/>
        <family val="2"/>
      </rPr>
      <t>)</t>
    </r>
  </si>
  <si>
    <r>
      <t>Pojistkové odpojovače 2pólové 125A (</t>
    </r>
    <r>
      <rPr>
        <i/>
        <sz val="9"/>
        <rFont val="Trebuchet MS"/>
        <family val="2"/>
        <charset val="238"/>
      </rPr>
      <t>např.OPVP22-/38</t>
    </r>
    <r>
      <rPr>
        <sz val="9"/>
        <rFont val="Trebuchet MS"/>
        <family val="2"/>
      </rPr>
      <t>) s pojistkami 125A (AC i DC)</t>
    </r>
  </si>
  <si>
    <t>Rack
 - výška 42U, š=600, h=600, nosnost min. 600kg
 - včetně příslušenství pro montáž baterií
 - digitální termostat s ventilátorem</t>
  </si>
  <si>
    <r>
      <t xml:space="preserve">Řídící dotykový panel
- řízení bateriového systému ve spolupráci se síťovým střídačem a elektroměrem umístěným v R-FVE, resp. na přívodu do objektu (nabíjení/vybíjení, vykrývání špiček, atd.)
- řízení výkonu dle spotových cen trhu, a to zejména zamezení přetoku při tzv. záporných cenách elektrické energie
- ŘS bude umožňovat monitoring systému prostřednictvím webové a mobilní aplikace
referenční typ: </t>
    </r>
    <r>
      <rPr>
        <i/>
        <sz val="9"/>
        <rFont val="Trebuchet MS"/>
        <family val="2"/>
        <charset val="238"/>
      </rPr>
      <t>Victron "EKRANO GX"</t>
    </r>
    <r>
      <rPr>
        <sz val="9"/>
        <rFont val="Trebuchet MS"/>
        <family val="2"/>
      </rPr>
      <t xml:space="preserve">
(</t>
    </r>
    <r>
      <rPr>
        <i/>
        <sz val="9"/>
        <rFont val="Trebuchet MS"/>
        <family val="2"/>
        <charset val="238"/>
      </rPr>
      <t>Pozn. při použití "systému Victron"</t>
    </r>
    <r>
      <rPr>
        <sz val="9"/>
        <rFont val="Trebuchet MS"/>
        <family val="2"/>
      </rPr>
      <t>)</t>
    </r>
  </si>
  <si>
    <t>Switch 5xRJ45, plug and Play, 1GB</t>
  </si>
  <si>
    <r>
      <t xml:space="preserve">4G Router, 4xLAN, 1x WAN
</t>
    </r>
    <r>
      <rPr>
        <i/>
        <sz val="9"/>
        <rFont val="Trebuchet MS"/>
        <family val="2"/>
        <charset val="238"/>
      </rPr>
      <t>- montáž zahrnuta v rámci rozvaděče R-FVE</t>
    </r>
    <r>
      <rPr>
        <sz val="9"/>
        <rFont val="Trebuchet MS"/>
        <family val="2"/>
      </rPr>
      <t xml:space="preserve">
referenční typ:</t>
    </r>
    <r>
      <rPr>
        <sz val="9"/>
        <rFont val="Trebuchet MS"/>
        <family val="2"/>
        <charset val="238"/>
      </rPr>
      <t xml:space="preserve"> </t>
    </r>
    <r>
      <rPr>
        <i/>
        <sz val="9"/>
        <rFont val="Trebuchet MS"/>
        <family val="2"/>
        <charset val="238"/>
      </rPr>
      <t>Teltonika RUT951</t>
    </r>
  </si>
  <si>
    <r>
      <t xml:space="preserve">Systém bezpečnostního vypínání na úrovni FV panelů
</t>
    </r>
    <r>
      <rPr>
        <i/>
        <sz val="9"/>
        <rFont val="Trebuchet MS"/>
        <family val="2"/>
        <charset val="238"/>
      </rPr>
      <t xml:space="preserve"> - bezpečnostní odpínače 60ks, včetně vyhodnocovací jednotky, popř. DC zdroje, ad. nutného příslušenství dle zvoleného výrobce
</t>
    </r>
    <r>
      <rPr>
        <sz val="9"/>
        <rFont val="Trebuchet MS"/>
        <family val="2"/>
      </rPr>
      <t xml:space="preserve">  - referenční typ: </t>
    </r>
    <r>
      <rPr>
        <i/>
        <sz val="9"/>
        <rFont val="Trebuchet MS"/>
        <family val="2"/>
      </rPr>
      <t>TIGO TS4-A-F s vysílačem RSS a DC zdrojem 230V AC/24V DC</t>
    </r>
  </si>
  <si>
    <r>
      <t>tlačítko vypnutí STOP-</t>
    </r>
    <r>
      <rPr>
        <sz val="9"/>
        <rFont val="Trebuchet MS"/>
        <family val="2"/>
        <charset val="238"/>
      </rPr>
      <t>FVE</t>
    </r>
    <r>
      <rPr>
        <i/>
        <sz val="9"/>
        <rFont val="Trebuchet MS"/>
        <family val="2"/>
        <charset val="238"/>
      </rPr>
      <t xml:space="preserve">
 - min.IP55, min. 2xNC kontakt</t>
    </r>
  </si>
  <si>
    <t>1-CHBU 1x25</t>
  </si>
  <si>
    <t>1-CHBU 1x25 - ukončení</t>
  </si>
  <si>
    <t>H07V-K 1x70</t>
  </si>
  <si>
    <t>H07V-K 1x70- ukončení</t>
  </si>
  <si>
    <t>H07V-K 1x16</t>
  </si>
  <si>
    <t>H07V-K 1x16- ukončení</t>
  </si>
  <si>
    <t xml:space="preserve">Drát AlMgSi 10mm - montážní materiál </t>
  </si>
  <si>
    <t>Solar kabel 6mm2 H1Z2Z2-K černý</t>
  </si>
  <si>
    <r>
      <t xml:space="preserve">konektor MC4 - pár (samec + samice) 
pro průřez kabelu 6m2
</t>
    </r>
    <r>
      <rPr>
        <sz val="8"/>
        <rFont val="Trebuchet MS"/>
        <family val="2"/>
        <charset val="238"/>
      </rPr>
      <t>(popř.konektor umožňující připojení "4-6mm2")</t>
    </r>
    <r>
      <rPr>
        <sz val="9"/>
        <rFont val="Trebuchet MS"/>
        <family val="2"/>
      </rPr>
      <t xml:space="preserve">
</t>
    </r>
    <r>
      <rPr>
        <i/>
        <sz val="8"/>
        <rFont val="Trebuchet MS"/>
        <family val="2"/>
        <charset val="238"/>
      </rPr>
      <t>Pozn. stringování + propoje mezi řadami FV panelů</t>
    </r>
  </si>
  <si>
    <t>Kabeláže</t>
  </si>
  <si>
    <t>CYKY-J 5x25</t>
  </si>
  <si>
    <t>CYKY-J 5x1,5</t>
  </si>
  <si>
    <t>CYKY-J 3x6</t>
  </si>
  <si>
    <t>CMFM 4x2,5</t>
  </si>
  <si>
    <t>YY 1x25 zž</t>
  </si>
  <si>
    <t>YY 1x25 - ukončení</t>
  </si>
  <si>
    <t>ukončení CYKY-J 5x25</t>
  </si>
  <si>
    <t>ukončení CMFM 4x2,5</t>
  </si>
  <si>
    <t>ukončení CYKY-J 5x1,5</t>
  </si>
  <si>
    <t>ukončení CYKY-J 3x6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</si>
  <si>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</si>
  <si>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</si>
  <si>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</si>
  <si>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</si>
  <si>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</si>
  <si>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</si>
  <si>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</si>
  <si>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</si>
  <si>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</si>
  <si>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</si>
  <si>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</si>
  <si>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</si>
  <si>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</si>
  <si>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</si>
  <si>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</si>
  <si>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</si>
  <si>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</si>
  <si>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</si>
  <si>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JYTY 4x1</t>
  </si>
  <si>
    <t>ukončení JYTY 4x1</t>
  </si>
  <si>
    <t xml:space="preserve">FTP Cat5 venkovní provedení </t>
  </si>
  <si>
    <t xml:space="preserve">FTP Cat5 </t>
  </si>
  <si>
    <t>ukončení FTP Cat5 (RJ45)</t>
  </si>
  <si>
    <r>
      <t xml:space="preserve">Baterivé bloky o celkovém výkonu min. 62,4kWh
jako referenční typ byl v rámci DPS navržen </t>
    </r>
    <r>
      <rPr>
        <i/>
        <sz val="9"/>
        <rFont val="Trebuchet MS"/>
        <family val="2"/>
        <charset val="238"/>
      </rPr>
      <t xml:space="preserve">Pylontech US5000 (4,8kWh) </t>
    </r>
    <r>
      <rPr>
        <sz val="9"/>
        <rFont val="Trebuchet MS"/>
        <family val="2"/>
      </rPr>
      <t>pro montáž do racku
včetně standarního příslušenství - komunikační kabeláž mezi jednotlivými bloky, uzemňovací propojky</t>
    </r>
  </si>
  <si>
    <t>Hasící přístroj práškový S5 s hasicí schopností dle EN3 = 89B
včetně držáku na zeď a jeho montáže
specifikace viz TZ PBŘ</t>
  </si>
  <si>
    <t>Kabelový drátěný žlab v.54mm š.400mm, kompletně včetně příslušenství pro montáž pod strop</t>
  </si>
  <si>
    <t>Kabelový drátěný žlab v.54mm š.300mm, kompletně včetně příslušenství pro montáž pod strop</t>
  </si>
  <si>
    <t>Kabelový drátěný žlab v.54mm š.300mm, kompletně včetně příslušenství pro montáž na stěnu</t>
  </si>
  <si>
    <t>Kabelový drátěný žlab v.54mm š.100mm, kompletně včetně příslušenství pro montáž na stěnu</t>
  </si>
  <si>
    <t>6.1</t>
  </si>
  <si>
    <t>6.2</t>
  </si>
  <si>
    <t>6.3</t>
  </si>
  <si>
    <t>6.4</t>
  </si>
  <si>
    <t>6.5</t>
  </si>
  <si>
    <t>6.6</t>
  </si>
  <si>
    <t>Elektroinstalační lišta 60x40 na stěnu, včetně příslušenství</t>
  </si>
  <si>
    <t>Chránička korugovaná ohebná červená 75 mm</t>
  </si>
  <si>
    <t>6.7</t>
  </si>
  <si>
    <r>
      <t xml:space="preserve">Bateriový střídač celkový výkon 12kW
</t>
    </r>
    <r>
      <rPr>
        <i/>
        <sz val="9"/>
        <rFont val="Trebuchet MS"/>
        <family val="2"/>
        <charset val="238"/>
      </rPr>
      <t>- pro účely návrhu stupně DPS je navržen 3f systém skládající se z 3ks 1f  měničů, referenční typ:
  Victron Multiplus II 48/5000/70-50</t>
    </r>
  </si>
  <si>
    <t>Sběrna MET-FVE, Cu provedení 1xFeZn pr.10 / 1x70mm² / 5x35mm² / 5x16mm² / 8x6mm²včetně montáže</t>
  </si>
  <si>
    <t>5.34</t>
  </si>
  <si>
    <r>
      <t>CC-03 Instalační licna pro zařízení požární detekce
(</t>
    </r>
    <r>
      <rPr>
        <i/>
        <sz val="9"/>
        <rFont val="Trebuchet MS"/>
        <family val="2"/>
        <charset val="238"/>
      </rPr>
      <t>pro referenční systém JABLOTRON 10</t>
    </r>
    <r>
      <rPr>
        <sz val="9"/>
        <rFont val="Trebuchet MS"/>
        <family val="2"/>
      </rPr>
      <t>0)</t>
    </r>
  </si>
  <si>
    <r>
      <t xml:space="preserve">Detekce požáru (EPS)
</t>
    </r>
    <r>
      <rPr>
        <i/>
        <sz val="9"/>
        <rFont val="Trebuchet MS"/>
        <family val="2"/>
        <charset val="238"/>
      </rPr>
      <t xml:space="preserve"> - 4x autonomní čidlo detekce + akustický hlásič
   (nezávislý na ústředně, napájení sběrnice i baterie)
 - 1x venkovní siréna
 - 2x vnitřní siréna
 - ústředna s GSM modemem pro zasílání SMS
(referenční systém Jablotron)</t>
    </r>
  </si>
  <si>
    <t>Město Hořovice</t>
  </si>
  <si>
    <t>dle VŘ</t>
  </si>
  <si>
    <t>Solar Power Systems s.r.o.</t>
  </si>
  <si>
    <t xml:space="preserve"> MŠ Objekt D, Větrná 869/2 Hořovice</t>
  </si>
  <si>
    <t>&gt;&gt;  skryté sloupce  &lt;&lt;</t>
  </si>
  <si>
    <t>{70a85f52-3278-406a-a75a-fc141138c5f8}</t>
  </si>
  <si>
    <t>2</t>
  </si>
  <si>
    <t>KRYCÍ LIST SOUPISU PRACÍ</t>
  </si>
  <si>
    <t>v ---  níže se nacházejí doplnkové a pomocné údaje k sestavám  --- v</t>
  </si>
  <si>
    <t>False</t>
  </si>
  <si>
    <t>KSO:</t>
  </si>
  <si>
    <t>CC-CZ:</t>
  </si>
  <si>
    <t>Místo:</t>
  </si>
  <si>
    <t>Větrná 869/2, Hořovice</t>
  </si>
  <si>
    <t>Zadavatel:</t>
  </si>
  <si>
    <t>IČ:</t>
  </si>
  <si>
    <t>DIČ:</t>
  </si>
  <si>
    <t>ing. Luboš Brandeis</t>
  </si>
  <si>
    <t>Poznámka:</t>
  </si>
  <si>
    <t>Cena bez DPH</t>
  </si>
  <si>
    <t>Základ daně</t>
  </si>
  <si>
    <t>Sazba daně</t>
  </si>
  <si>
    <t>Výše daně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</si>
  <si>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</si>
  <si>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</si>
  <si>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</si>
  <si>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</si>
  <si>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</si>
  <si>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</si>
  <si>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</si>
  <si>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</si>
  <si>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</si>
  <si>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</si>
  <si>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</si>
  <si>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</si>
  <si>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</si>
  <si>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 dílu - Popis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</si>
  <si>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</si>
  <si>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</si>
  <si>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</si>
  <si>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</si>
  <si>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</si>
  <si>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</si>
  <si>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</si>
  <si>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</si>
  <si>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</si>
  <si>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</si>
  <si>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727 - Zdravotechnika - protipožární ochrana</t>
  </si>
  <si>
    <t xml:space="preserve">    731 - Ústřední vytápění - kotelny</t>
  </si>
  <si>
    <t xml:space="preserve">    733 - Ústřední vytápění - rozvodné potrubí</t>
  </si>
  <si>
    <t xml:space="preserve">    735 - Ústřední vytápění - otopná tělesa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</si>
  <si>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</si>
  <si>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</si>
  <si>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</si>
  <si>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</si>
  <si>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775 - Podlahy skládané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</si>
  <si>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</si>
  <si>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</si>
  <si>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</si>
  <si>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</si>
  <si>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</si>
  <si>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</si>
  <si>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</si>
  <si>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</si>
  <si>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Typ</t>
  </si>
  <si>
    <t>Cenová soustava</t>
  </si>
  <si>
    <t>J. hmotnost [t]</t>
  </si>
  <si>
    <t>Hmotnost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</si>
  <si>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</si>
  <si>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</si>
  <si>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</si>
  <si>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</si>
  <si>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</si>
  <si>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</si>
  <si>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</si>
  <si>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</si>
  <si>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</si>
  <si>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</si>
  <si>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</si>
  <si>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</si>
  <si>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</si>
  <si>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</si>
  <si>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1151650631</t>
  </si>
  <si>
    <t>VV</t>
  </si>
  <si>
    <t>"demolice a odvoz vybourané části okapového chodníku 2300/800/150 mm"</t>
  </si>
  <si>
    <t>True</t>
  </si>
  <si>
    <t>2,3*0,8</t>
  </si>
  <si>
    <t>131213701</t>
  </si>
  <si>
    <t>Hloubení nezapažených jam v soudržných horninách třídy těžitelnosti I skupiny 3 ručně</t>
  </si>
  <si>
    <t>m3</t>
  </si>
  <si>
    <t>-2023221638</t>
  </si>
  <si>
    <t>"výkop jámy pro nový ŽB základ"</t>
  </si>
  <si>
    <t>2,3*0,8*0,1</t>
  </si>
  <si>
    <t>3</t>
  </si>
  <si>
    <t>162751117</t>
  </si>
  <si>
    <t>Vodorovné přemístění přes 9 000 do 10000 m výkopku/sypaniny z horniny třídy těžitelnosti I skupiny 1 až 3</t>
  </si>
  <si>
    <t>1432546797</t>
  </si>
  <si>
    <t xml:space="preserve">"odvoz vykopané zeminy na skládku" </t>
  </si>
  <si>
    <t>162751119</t>
  </si>
  <si>
    <t>Příplatek k vodorovnému přemístění výkopku/sypaniny z horniny třídy těžitelnosti I skupiny 1 až 3 ZKD 1000 m přes 10000 m</t>
  </si>
  <si>
    <t>-1478467395</t>
  </si>
  <si>
    <t xml:space="preserve">"odvoz vykopané zeminy na skládku - do vzdálenosti 20 km" </t>
  </si>
  <si>
    <t>2,3*0,8*0,1*(20-10)</t>
  </si>
  <si>
    <t>Zakládání</t>
  </si>
  <si>
    <t>5</t>
  </si>
  <si>
    <t>213141111</t>
  </si>
  <si>
    <t>Zřízení vrstvy z geotextilie v rovině nebo ve sklonu do 1:5 š do 3 m</t>
  </si>
  <si>
    <t>-556099338</t>
  </si>
  <si>
    <t>"geotextílie pod ŽB základ; 30% rezerva"</t>
  </si>
  <si>
    <t>2,3*0,8*1,3</t>
  </si>
  <si>
    <t>6</t>
  </si>
  <si>
    <t>M</t>
  </si>
  <si>
    <t>69311080</t>
  </si>
  <si>
    <t>geotextilie netkaná separační, ochranná, filtrační, drenážní PES 200g/m2</t>
  </si>
  <si>
    <t>8</t>
  </si>
  <si>
    <t>-252555840</t>
  </si>
  <si>
    <t>2,01941747572815*1,1845 'Přepočtené koeficientem množství</t>
  </si>
  <si>
    <t>7</t>
  </si>
  <si>
    <t>271542211</t>
  </si>
  <si>
    <t>Podsyp pod základové konstrukce se zhutněním z netříděné štěrkodrtě</t>
  </si>
  <si>
    <t>1472775772</t>
  </si>
  <si>
    <t>"štěrkový podsyp pod ŽB základ"</t>
  </si>
  <si>
    <t>0,1</t>
  </si>
  <si>
    <t>273321411</t>
  </si>
  <si>
    <t>Základové desky ze ŽB bez zvýšených nároků na prostředí tř. C 20/25</t>
  </si>
  <si>
    <t>-1271070439</t>
  </si>
  <si>
    <t>"ŽB deska"</t>
  </si>
  <si>
    <t>2,3*0,8*0,15</t>
  </si>
  <si>
    <t>9</t>
  </si>
  <si>
    <t>273325912</t>
  </si>
  <si>
    <t>Příplatek k ŽB základových desek za úpravu povrchů přehlazením</t>
  </si>
  <si>
    <t>290744933</t>
  </si>
  <si>
    <t>10</t>
  </si>
  <si>
    <t>273351121</t>
  </si>
  <si>
    <t>Zřízení bednění základových desek</t>
  </si>
  <si>
    <t>1289393950</t>
  </si>
  <si>
    <t>0,15*(0,8*2+2,3)</t>
  </si>
  <si>
    <t>11</t>
  </si>
  <si>
    <t>273351122</t>
  </si>
  <si>
    <t>Odstranění bednění základových desek</t>
  </si>
  <si>
    <t>-1790177839</t>
  </si>
  <si>
    <t>12</t>
  </si>
  <si>
    <t>273362021</t>
  </si>
  <si>
    <t>Výztuž základových desek svařovanými sítěmi Kari</t>
  </si>
  <si>
    <t>t</t>
  </si>
  <si>
    <t>-947936996</t>
  </si>
  <si>
    <t>0,08</t>
  </si>
  <si>
    <t>Úpravy povrchů, podlahy a osazování výplní</t>
  </si>
  <si>
    <t>13</t>
  </si>
  <si>
    <t>611325413</t>
  </si>
  <si>
    <t>Oprava vnitřní vápenocementové hladké omítky tl do 20 mm stropů v rozsahu plochy přes 30 do 50 %</t>
  </si>
  <si>
    <t>-2088275725</t>
  </si>
  <si>
    <t>"místnost č. 009 - původní sklad - nově MÍSTNOST UPS"</t>
  </si>
  <si>
    <t>2,6</t>
  </si>
  <si>
    <t>"místnost č. 008 ROZVODNA EL NN"</t>
  </si>
  <si>
    <t>11,51</t>
  </si>
  <si>
    <t>Součet</t>
  </si>
  <si>
    <t>14</t>
  </si>
  <si>
    <t>612325413</t>
  </si>
  <si>
    <t>Oprava vnitřní vápenocementové hladké omítky tl do 20 mm stěn v rozsahu plochy přes 30 do 50 %</t>
  </si>
  <si>
    <t>-1441686106</t>
  </si>
  <si>
    <t>16,21</t>
  </si>
  <si>
    <t>40,2</t>
  </si>
  <si>
    <t>15</t>
  </si>
  <si>
    <t>642945111</t>
  </si>
  <si>
    <t>Osazování protipožárních nebo protiplynových zárubní dveří jednokřídlových do 2,5 m2</t>
  </si>
  <si>
    <t>kus</t>
  </si>
  <si>
    <t>861358439</t>
  </si>
  <si>
    <t>"nové protipožární ocelové dveře jednokřídlé 900/1970L"</t>
  </si>
  <si>
    <t>"nové protipožární ocelové dveře jednokřídlé 800/1970L"</t>
  </si>
  <si>
    <t>16</t>
  </si>
  <si>
    <t>55331557</t>
  </si>
  <si>
    <t>zárubeň jednokřídlá ocelová pro zdění s protipožární úpravou tl stěny 75-100mm rozměru 800/1970, 2100mm</t>
  </si>
  <si>
    <t>-540244982</t>
  </si>
  <si>
    <t>P</t>
  </si>
  <si>
    <t>Poznámka k položce:_x000D_
YZP s PP ochranou</t>
  </si>
  <si>
    <t>17</t>
  </si>
  <si>
    <t>55331558</t>
  </si>
  <si>
    <t>zárubeň jednokřídlá ocelová pro zdění s protipožární úpravou tl stěny 75-100mm rozměru 900/1970, 2100mm</t>
  </si>
  <si>
    <t>-397195837</t>
  </si>
  <si>
    <t>Ostatní konstrukce a práce, bourání</t>
  </si>
  <si>
    <t>18</t>
  </si>
  <si>
    <t>952901111</t>
  </si>
  <si>
    <t>Vyčištění budov bytové a občanské výstavby při výšce podlaží do 4 m</t>
  </si>
  <si>
    <t>790428505</t>
  </si>
  <si>
    <t>19</t>
  </si>
  <si>
    <t>965042131</t>
  </si>
  <si>
    <t>Bourání podkladů pod dlažby nebo mazanin betonových nebo z litého asfaltu tl do 100 mm pl do 4 m2</t>
  </si>
  <si>
    <t>-1341479582</t>
  </si>
  <si>
    <t>2,6*0,05</t>
  </si>
  <si>
    <t>11,51*0,05</t>
  </si>
  <si>
    <t>20</t>
  </si>
  <si>
    <t>968072455</t>
  </si>
  <si>
    <t>Vybourání kovových dveřních zárubní pl do 2 m2</t>
  </si>
  <si>
    <t>-1969333556</t>
  </si>
  <si>
    <t>"provedení demontáže 1 x dřevěných dveří 800/1970 mm L"</t>
  </si>
  <si>
    <t>0,8*1,97</t>
  </si>
  <si>
    <t>"provedení demontáže 1 x ocelových dveří 900/1970 mm L"</t>
  </si>
  <si>
    <t>0,9*1,97</t>
  </si>
  <si>
    <t>21</t>
  </si>
  <si>
    <t>968072400R1</t>
  </si>
  <si>
    <t>Drobné stavební přípomoce - bourání a dozdívky cihelného zdiva</t>
  </si>
  <si>
    <t>-105369380</t>
  </si>
  <si>
    <t>Poznámka k položce:_x000D_
bourání a dozdívky cihelného zdiva tl. 100 mm v ploše do 1 m2</t>
  </si>
  <si>
    <t>22</t>
  </si>
  <si>
    <t>968072400R2</t>
  </si>
  <si>
    <t>Drobné stavební přípomoce - jádrové omítky</t>
  </si>
  <si>
    <t>1057428617</t>
  </si>
  <si>
    <t>Poznámka k položce:_x000D_
jádrové omítky cihelného zdiva v ploše do 2 m2</t>
  </si>
  <si>
    <t>23</t>
  </si>
  <si>
    <t>968072400R3</t>
  </si>
  <si>
    <t>Dodávka a montáž intumexových ucpávek</t>
  </si>
  <si>
    <t>-182215603</t>
  </si>
  <si>
    <t>Poznámka k položce:_x000D_
dodávka a montáž intumexových ucpávek v ploše do 0,5 m2</t>
  </si>
  <si>
    <t>24</t>
  </si>
  <si>
    <t>968072400R4</t>
  </si>
  <si>
    <t>Drobné stavební přípomocné práce</t>
  </si>
  <si>
    <t>1961252271</t>
  </si>
  <si>
    <t>25</t>
  </si>
  <si>
    <t>968072400R5</t>
  </si>
  <si>
    <t>D+M prachotěsné ochrany (vč. demontáže)</t>
  </si>
  <si>
    <t>-446522827</t>
  </si>
  <si>
    <t>Poznámka k položce:_x000D_
prachotěsné ochrany - PET fólie do 10 m2</t>
  </si>
  <si>
    <t>997</t>
  </si>
  <si>
    <t>Doprava suti a vybouraných hmot</t>
  </si>
  <si>
    <t>26</t>
  </si>
  <si>
    <t>997013151</t>
  </si>
  <si>
    <t>Vnitrostaveništní doprava suti a vybouraných hmot pro budovy v do 6 m s omezením mechanizace</t>
  </si>
  <si>
    <t>116032976</t>
  </si>
  <si>
    <t>27</t>
  </si>
  <si>
    <t>997013501</t>
  </si>
  <si>
    <t>Odvoz suti a vybouraných hmot na skládku nebo meziskládku do 1 km se složením</t>
  </si>
  <si>
    <t>1625306940</t>
  </si>
  <si>
    <t>28</t>
  </si>
  <si>
    <t>997013509</t>
  </si>
  <si>
    <t>Příplatek k odvozu suti a vybouraných hmot na skládku ZKD 1 km přes 1 km</t>
  </si>
  <si>
    <t>-1079818762</t>
  </si>
  <si>
    <t>"odvoz suti na skládku do vzdálenosti 20 km"</t>
  </si>
  <si>
    <t>2,831*(20-1)</t>
  </si>
  <si>
    <t>29</t>
  </si>
  <si>
    <t>997013871</t>
  </si>
  <si>
    <t>Poplatek za uložení stavebního odpadu na recyklační skládce (skládkovné) směsného stavebního a demoličního kód odpadu 17 09 04</t>
  </si>
  <si>
    <t>-56449063</t>
  </si>
  <si>
    <t>30</t>
  </si>
  <si>
    <t>997013873</t>
  </si>
  <si>
    <t>Poplatek za uložení stavebního odpadu na recyklační skládce (skládkovné) zeminy a kamení zatříděného do Katalogu odpadů pod kódem 17 05 04</t>
  </si>
  <si>
    <t>926359291</t>
  </si>
  <si>
    <t xml:space="preserve">"odvoz vykopané zeminy na skládku, uvažovaná objem. hmotnost: 2t/m3" </t>
  </si>
  <si>
    <t>2,3*0,8*0,1*2</t>
  </si>
  <si>
    <t>998</t>
  </si>
  <si>
    <t>Přesun hmot</t>
  </si>
  <si>
    <t>31</t>
  </si>
  <si>
    <t>998011008</t>
  </si>
  <si>
    <t>Přesun hmot pro budovy zděné s omezením mechanizace pro budovy v do 6 m</t>
  </si>
  <si>
    <t>841492847</t>
  </si>
  <si>
    <t>PSV</t>
  </si>
  <si>
    <t>Práce a dodávky PSV</t>
  </si>
  <si>
    <t>727</t>
  </si>
  <si>
    <t>Zdravotechnika - protipožární ochrana</t>
  </si>
  <si>
    <t>32</t>
  </si>
  <si>
    <t>727222008</t>
  </si>
  <si>
    <t>Protipožární manžeta prostupu plastového potrubí bez izolace D 125 mm stěnou tl 100 mm požární odolnost EI 90</t>
  </si>
  <si>
    <t>-545622931</t>
  </si>
  <si>
    <t>"dodávka a osazení 2 ks kanalizační protipožární manžety na potrubí kanalizace D125 mm"</t>
  </si>
  <si>
    <t>33</t>
  </si>
  <si>
    <t>998727111</t>
  </si>
  <si>
    <t>Přesun hmot tonážní pro protipožární ochranu s omezením mechanizace v objektech v do 6 m</t>
  </si>
  <si>
    <t>-1499144446</t>
  </si>
  <si>
    <t>731</t>
  </si>
  <si>
    <t>Ústřední vytápění - kotelny</t>
  </si>
  <si>
    <t>34</t>
  </si>
  <si>
    <t>731391810R</t>
  </si>
  <si>
    <t xml:space="preserve">Vypuštění vody z topné větve </t>
  </si>
  <si>
    <t>1059927332</t>
  </si>
  <si>
    <t>733</t>
  </si>
  <si>
    <t>Ústřední vytápění - rozvodné potrubí</t>
  </si>
  <si>
    <t>35</t>
  </si>
  <si>
    <t>733390300R</t>
  </si>
  <si>
    <t>Napuštění potrubí topného systému</t>
  </si>
  <si>
    <t>1833694756</t>
  </si>
  <si>
    <t>735</t>
  </si>
  <si>
    <t>Ústřední vytápění - otopná tělesa</t>
  </si>
  <si>
    <t>36</t>
  </si>
  <si>
    <t>735151811</t>
  </si>
  <si>
    <t>Demontáž otopného tělesa panelového jednořadého dl do 1500 mm</t>
  </si>
  <si>
    <t>210895799</t>
  </si>
  <si>
    <t>37</t>
  </si>
  <si>
    <t>735151800R1</t>
  </si>
  <si>
    <t xml:space="preserve">Demontáž připojovacího potrubí odříznutím </t>
  </si>
  <si>
    <t>719262183</t>
  </si>
  <si>
    <t>"odříznutí odbočky cca 6 m připojovacího potrubí prům. cca 25 mm"</t>
  </si>
  <si>
    <t>38</t>
  </si>
  <si>
    <t>73515180R2</t>
  </si>
  <si>
    <t>Zavaření míst na přívodním potrubí po odříznutých oodbočkách</t>
  </si>
  <si>
    <t>1657061899</t>
  </si>
  <si>
    <t>762</t>
  </si>
  <si>
    <t>Konstrukce tesařské</t>
  </si>
  <si>
    <t>39</t>
  </si>
  <si>
    <t>762430033R</t>
  </si>
  <si>
    <t xml:space="preserve">Obložení stěn z cementotřískových desek CETRIS tl 15 mm </t>
  </si>
  <si>
    <t>1768679676</t>
  </si>
  <si>
    <t>"dodávka a montáž obkladových desek na fasádu za novou skříň"</t>
  </si>
  <si>
    <t>40</t>
  </si>
  <si>
    <t>998762111</t>
  </si>
  <si>
    <t>Přesun hmot tonážní pro kce tesařské s omezením mechanizace v objektech v do 6 m</t>
  </si>
  <si>
    <t>457886868</t>
  </si>
  <si>
    <t>763</t>
  </si>
  <si>
    <t>Konstrukce suché výstavby</t>
  </si>
  <si>
    <t>41</t>
  </si>
  <si>
    <t>763112000R</t>
  </si>
  <si>
    <t>D+M SDK kaslíku trasy potrubí kanalizace a ÚT pod stropem, červená deska SDK tl. 15 mm v ploše do 1,5 m2</t>
  </si>
  <si>
    <t>-39159270</t>
  </si>
  <si>
    <t>42</t>
  </si>
  <si>
    <t>998763321</t>
  </si>
  <si>
    <t>Přesun hmot tonážní pro konstrukce montované z desek s omezením mechanizace v objektech v do 6 m</t>
  </si>
  <si>
    <t>-86508882</t>
  </si>
  <si>
    <t>766</t>
  </si>
  <si>
    <t>Konstrukce truhlářské</t>
  </si>
  <si>
    <t>43</t>
  </si>
  <si>
    <t>766660022</t>
  </si>
  <si>
    <t>Montáž dveřních křídel otvíravých jednokřídlových š přes 0,8 m požárních do ocelové zárubně</t>
  </si>
  <si>
    <t>1661285268</t>
  </si>
  <si>
    <t>Poznámka k položce:_x000D_
Oboje uvedené dveře budou osazeny požadované požární uzávěry do vlastních ocelových zárubní, ve kterých byly odzkoušeny. Dle vyhl. 202/1999 je požární uzávěr dveřní sestavou, která se skládá z vlastní výplně otvoru (dveřní křídlo), rámu (zárubně) a příslušenství s funkčním vybavením (zámek, kování, samozavírač). Veškeré příslušenství a funkční vybavení musí být v protipožárním provedení. Uzávěry nesmí být opatřeny stavěči křídel umožňujícím jejich zajištění v otevřené poloze.Dveře musí být opatřeny samozavíračem s požadovaným počtem cyklů dle 5.5.8 ČSN 73 0810 (C2).</t>
  </si>
  <si>
    <t>44</t>
  </si>
  <si>
    <t>61161059R1</t>
  </si>
  <si>
    <t>dveře jednokřídlé protipožární EI (EW) 30 DP1-C2 900x1970mm L</t>
  </si>
  <si>
    <t>1369217602</t>
  </si>
  <si>
    <t>Poznámka k položce:_x000D_
odstín dveří a zárubně bude upřesněn před výrobou, bez prahu</t>
  </si>
  <si>
    <t>45</t>
  </si>
  <si>
    <t>61161059R2</t>
  </si>
  <si>
    <t>dveře jednokřídlé protipožární EI (EW) 30 DP1-C2 800x1970mm L</t>
  </si>
  <si>
    <t>1223765362</t>
  </si>
  <si>
    <t>46</t>
  </si>
  <si>
    <t>766660717</t>
  </si>
  <si>
    <t>Montáž samozavírače na ocelovou zárubeň a dveřní křídlo</t>
  </si>
  <si>
    <t>253742515</t>
  </si>
  <si>
    <t>47</t>
  </si>
  <si>
    <t>54917250</t>
  </si>
  <si>
    <t>samozavírač dveří hydraulický</t>
  </si>
  <si>
    <t>121023619</t>
  </si>
  <si>
    <t>48</t>
  </si>
  <si>
    <t>766660729</t>
  </si>
  <si>
    <t>Montáž dveřního interiérového kování - kování klika - klika - vložkový zámek</t>
  </si>
  <si>
    <t>1068440277</t>
  </si>
  <si>
    <t>49</t>
  </si>
  <si>
    <t>54914129R</t>
  </si>
  <si>
    <t>kování klika - klika - vložkový zámek</t>
  </si>
  <si>
    <t>314935363</t>
  </si>
  <si>
    <t>50</t>
  </si>
  <si>
    <t>766691914</t>
  </si>
  <si>
    <t>Vyvěšení nebo zavěšení dřevěných křídel dveří pl do 2 m2</t>
  </si>
  <si>
    <t>301565936</t>
  </si>
  <si>
    <t>51</t>
  </si>
  <si>
    <t>998766111</t>
  </si>
  <si>
    <t>Přesun hmot tonážní pro kce truhlářské s omezením mechanizace v objektech v do 6 m</t>
  </si>
  <si>
    <t>-421468806</t>
  </si>
  <si>
    <t>767</t>
  </si>
  <si>
    <t>Konstrukce zámečnické</t>
  </si>
  <si>
    <t>52</t>
  </si>
  <si>
    <t>767691822</t>
  </si>
  <si>
    <t>Vyvěšení nebo zavěšení kovových křídel dveří do 2 m2</t>
  </si>
  <si>
    <t>394382133</t>
  </si>
  <si>
    <t>53</t>
  </si>
  <si>
    <t>767995116</t>
  </si>
  <si>
    <t>Montáž atypických zámečnických konstrukcí hmotnosti přes 100 do 250 kg</t>
  </si>
  <si>
    <t>kg</t>
  </si>
  <si>
    <t>985256372</t>
  </si>
  <si>
    <t>"montáž nové ocelové svařované ochranné skříně na EL rozvaděč R-DC a střídač INF-FVE, předpokládaná váha skříně: 220 kg"</t>
  </si>
  <si>
    <t>220</t>
  </si>
  <si>
    <t>54</t>
  </si>
  <si>
    <t>59010000R</t>
  </si>
  <si>
    <t>Ocelová svařovaná ochranná skříň na EL rozvaděč R-DC a střídač INF-FVE (pozinkovaná)</t>
  </si>
  <si>
    <t>-1286523696</t>
  </si>
  <si>
    <t>Poznámka k položce:_x000D_
samostatně stojící na nové železobetonové desce 2300/800/150 mm_x000D_
materiál: jekl 40/3 mm a jekl 40/20/3 mm_x000D_
zadní deska ocelový plech tl. 1 mm_x000D_
výplně tahokov, otevíravé uzamykatelné dveře¨plechová střecha_x000D_
z ocelového plechu tl. 1 mm, antikorozní ochrana pozinkováním</t>
  </si>
  <si>
    <t>55</t>
  </si>
  <si>
    <t>998767111</t>
  </si>
  <si>
    <t>Přesun hmot tonážní pro zámečnické konstrukce s omezením mechanizace v objektech v do 6 m</t>
  </si>
  <si>
    <t>-646751356</t>
  </si>
  <si>
    <t>775</t>
  </si>
  <si>
    <t>Podlahy skládané</t>
  </si>
  <si>
    <t>56</t>
  </si>
  <si>
    <t>775111311</t>
  </si>
  <si>
    <t>Vysátí podkladu skládaných podlah</t>
  </si>
  <si>
    <t>-1803254392</t>
  </si>
  <si>
    <t>57</t>
  </si>
  <si>
    <t>775141114</t>
  </si>
  <si>
    <t>Stěrka podlahová nivelační pro vyrovnání podkladu skládaných podlah pevnosti 20 MPa tl přes 8 do 10 mm</t>
  </si>
  <si>
    <t>-47133474</t>
  </si>
  <si>
    <t>58</t>
  </si>
  <si>
    <t>998775111</t>
  </si>
  <si>
    <t>Přesun hmot tonážní pro podlahy skládané s omezením mechanizace v objektech v do 6 m</t>
  </si>
  <si>
    <t>-1152261816</t>
  </si>
  <si>
    <t>776</t>
  </si>
  <si>
    <t>Podlahy povlakové</t>
  </si>
  <si>
    <t>59</t>
  </si>
  <si>
    <t>776201812</t>
  </si>
  <si>
    <t>Demontáž lepených povlakových podlah s podložkou ručně</t>
  </si>
  <si>
    <t>-1430326384</t>
  </si>
  <si>
    <t>"demontáž a likvidace podlahové krytiny PVC"</t>
  </si>
  <si>
    <t>60</t>
  </si>
  <si>
    <t>776410811</t>
  </si>
  <si>
    <t>Odstranění soklíků a lišt pryžových nebo plastových</t>
  </si>
  <si>
    <t>991039887</t>
  </si>
  <si>
    <t>1,58*2+1,67*2-0,8</t>
  </si>
  <si>
    <t>783</t>
  </si>
  <si>
    <t>Dokončovací práce - nátěry</t>
  </si>
  <si>
    <t>61</t>
  </si>
  <si>
    <t>783923161</t>
  </si>
  <si>
    <t>Penetrační akrylátový nátěr pórovitých betonových podlah</t>
  </si>
  <si>
    <t>2091719796</t>
  </si>
  <si>
    <t>62</t>
  </si>
  <si>
    <t>783927161</t>
  </si>
  <si>
    <t>Krycí dvojnásobný akrylátový nátěr betonové podlahy</t>
  </si>
  <si>
    <t>-961560256</t>
  </si>
  <si>
    <t>784</t>
  </si>
  <si>
    <t>Dokončovací práce - malby a tapety</t>
  </si>
  <si>
    <t>63</t>
  </si>
  <si>
    <t>784111001</t>
  </si>
  <si>
    <t>Oprášení (ometení ) podkladu v místnostech v do 3,80 m</t>
  </si>
  <si>
    <t>247595929</t>
  </si>
  <si>
    <t>18,81</t>
  </si>
  <si>
    <t>51,75</t>
  </si>
  <si>
    <t>64</t>
  </si>
  <si>
    <t>784111011</t>
  </si>
  <si>
    <t>Obroušení podkladu omítnutého v místnostech v do 3,80 m</t>
  </si>
  <si>
    <t>-1977855964</t>
  </si>
  <si>
    <t>65</t>
  </si>
  <si>
    <t>784121001</t>
  </si>
  <si>
    <t>Oškrabání malby v místnostech v do 3,80 m</t>
  </si>
  <si>
    <t>1932459588</t>
  </si>
  <si>
    <t>66</t>
  </si>
  <si>
    <t>784171111</t>
  </si>
  <si>
    <t>Zakrytí vnitřních ploch stěn v místnostech v do 3,80 m</t>
  </si>
  <si>
    <t>-1186056040</t>
  </si>
  <si>
    <t>67</t>
  </si>
  <si>
    <t>58124844</t>
  </si>
  <si>
    <t>fólie pro malířské potřeby zakrývací tl 25µ 4x5m</t>
  </si>
  <si>
    <t>-218395878</t>
  </si>
  <si>
    <t>50*1,05 'Přepočtené koeficientem množství</t>
  </si>
  <si>
    <t>68</t>
  </si>
  <si>
    <t>784181101</t>
  </si>
  <si>
    <t>Základní akrylátová jednonásobná bezbarvá penetrace podkladu v místnostech v do 3,80 m</t>
  </si>
  <si>
    <t>-378724251</t>
  </si>
  <si>
    <t>69</t>
  </si>
  <si>
    <t>784211101</t>
  </si>
  <si>
    <t>Dvojnásobné bílé malby ze směsí za mokra výborně oděruvzdorných v místnostech v do 3,80 m</t>
  </si>
  <si>
    <t>-1827524537</t>
  </si>
  <si>
    <t>VRN</t>
  </si>
  <si>
    <t>Vedlejší rozpočtové náklady</t>
  </si>
  <si>
    <t>VRN3</t>
  </si>
  <si>
    <t>Zařízení staveniště</t>
  </si>
  <si>
    <t>70</t>
  </si>
  <si>
    <t>030001000</t>
  </si>
  <si>
    <t>1024</t>
  </si>
  <si>
    <t>871259134</t>
  </si>
  <si>
    <t>VRN4</t>
  </si>
  <si>
    <t>Inženýrská činnost</t>
  </si>
  <si>
    <t>71</t>
  </si>
  <si>
    <t>040001000</t>
  </si>
  <si>
    <t>1291893095</t>
  </si>
  <si>
    <t>72</t>
  </si>
  <si>
    <t>043114000</t>
  </si>
  <si>
    <t>Zkoušky tlakové</t>
  </si>
  <si>
    <t>-1148501706</t>
  </si>
  <si>
    <t>Poznámka k položce:_x000D_
tlaková zkouška topného systému</t>
  </si>
  <si>
    <t>73</t>
  </si>
  <si>
    <t>043134000</t>
  </si>
  <si>
    <t>Zkoušky zatěžovací</t>
  </si>
  <si>
    <t>-1765328675</t>
  </si>
  <si>
    <t>Poznámka k položce:_x000D_
topná zkouška topného systému</t>
  </si>
  <si>
    <t>VRN6</t>
  </si>
  <si>
    <t>Územní vlivy</t>
  </si>
  <si>
    <t>74</t>
  </si>
  <si>
    <t>065002000</t>
  </si>
  <si>
    <t>Mimostaveništní doprava materiálů, výrobků a strojů</t>
  </si>
  <si>
    <t>247009594</t>
  </si>
  <si>
    <t>Výkaz výměr - Rekapitulace</t>
  </si>
  <si>
    <t>Název projektu:</t>
  </si>
  <si>
    <t>Stupeň PD:</t>
  </si>
  <si>
    <t>DPS</t>
  </si>
  <si>
    <t>Vypracoval:</t>
  </si>
  <si>
    <t>ceny bez DPH</t>
  </si>
  <si>
    <t>Stavební úpravy včetně VRN</t>
  </si>
  <si>
    <t>Technologie FVE</t>
  </si>
  <si>
    <t>dle profesí</t>
  </si>
  <si>
    <t>CXKH-V 4x2,5 B2ca s1,d0 s požadavkem na zachování třídy funkčnosti nejméně P60-R</t>
  </si>
  <si>
    <t>ukončení CXKH-V 4x2,5</t>
  </si>
  <si>
    <t>Kabelový celoplechový žlab v.50mm š.50mm, s víkem, žárový pozink - MONTÁŽ na střechu</t>
  </si>
  <si>
    <r>
      <t xml:space="preserve">Střídač 30kW
</t>
    </r>
    <r>
      <rPr>
        <i/>
        <sz val="8"/>
        <rFont val="Trebuchet MS"/>
        <family val="2"/>
        <charset val="238"/>
      </rPr>
      <t xml:space="preserve"> - výkon na výstupu (AC): 30 kW
 - výkon na vstupu (DC): 30,6kW
 - minimální počet MPPT na vstupu DC: 4
 - min.účinnost: 98 %
 - napětí na vstupu / výstupu: 1000V DC / 400V AC
 - komunikace: Modbus RTU/TCP
 - certifikace: IEC/EN 62109-1, IEC/EN 62109-2,
   EN 61000-6-2 
   Výrobní modul musí být v souladu s požadavky NAŘÍZENÍ KOMISE (EU) 2016/631 (RfG), kterým se stanoví kodex sítě pro požadavky na připojení výroben k distribuční soustavě. Podmínky jsou průběžně implementovány do Pravidel provozování distribuční soustavy (PPDS), konkrétně do přílohy č. 4 "Pravidla pro paralelní provoz výroben a akumulačních zařízení se sítí Provozovatele distribuční soustavy
 - záruka: min.5let / 10let prodloužená
- technická specifikaci střídače viz projektová dokumentace
  (zejména TZ: D_0 - Technická zpráva.pdf)</t>
    </r>
  </si>
  <si>
    <r>
      <t xml:space="preserve">Fotovoltaický panel o výkonu 450Wp 
</t>
    </r>
    <r>
      <rPr>
        <i/>
        <sz val="8"/>
        <rFont val="Trebuchet MS"/>
        <family val="2"/>
        <charset val="238"/>
      </rPr>
      <t>- technická specifikaci panelů viz projektová dokumentace
  (zejména TZ: D_0 - Technická zpráva.pdf)</t>
    </r>
    <r>
      <rPr>
        <sz val="9"/>
        <rFont val="Trebuchet MS"/>
        <family val="2"/>
      </rPr>
      <t xml:space="preserve">
</t>
    </r>
    <r>
      <rPr>
        <i/>
        <sz val="8"/>
        <rFont val="Trebuchet MS"/>
        <family val="2"/>
        <charset val="238"/>
      </rPr>
      <t>- účinnost min.22,5%
- záruka na pokles výkonu: po dobu 30 let výkon modulu
  neklesne pod 87,4 % jeho původní hodnoty; produktová
  záruka min. 25let
- certifikace dle: IEC 61215 / IEC 61730 / CE / MCS / IEC 61701 / IEC 62716 / UKCA
- v rámci DPS je navrženo fotovoltaické panelové pole o celkovém výkonu 27kWp; v případě použití jiného výkonu panelu, je potřeba zohlednit požadavky provozovatele distribuční soustavy, zadavatele a další technické požadavky navržených technologií 
- v rámci DPS je navrženo použití panelů o rozměrech 1762 x 1134 x 30mm; při použití jiného rozměru panelů, můsí být splněny požadavky ostatních profesí/zadavatele (PBŘ, servis, údržba, ad.)</t>
    </r>
  </si>
  <si>
    <t>Ochranna před bleskem</t>
  </si>
  <si>
    <t>Náklady z rozpočtu - D.1.2b - Ochranna před bleskem</t>
  </si>
  <si>
    <t>Náklady z rozpočtu - D.1.2a - FVE</t>
  </si>
  <si>
    <t>REKAPITULACE ČLENĚNÍ SOUPISU PRACÍ - stavebních úprav</t>
  </si>
  <si>
    <t>Zemní a výkopové práce</t>
  </si>
  <si>
    <t>Sejmutí drnu</t>
  </si>
  <si>
    <t>Výkop HL-600 x Š-400, zem 3, ručně</t>
  </si>
  <si>
    <t>Ohrazení výkopu výstražnou páskou</t>
  </si>
  <si>
    <t>Přechodová lávka Š-1,3m, L-2m, se zábradlím</t>
  </si>
  <si>
    <t>Zásyp Hl-500 x Š-400, zem 3, ručně</t>
  </si>
  <si>
    <t>Provizorní úprava terénu</t>
  </si>
  <si>
    <t>Zemnící soustava</t>
  </si>
  <si>
    <t>Pásek FeZn 30x4</t>
  </si>
  <si>
    <t>Kulatina FeZn DF10</t>
  </si>
  <si>
    <t>Svorka SR03b</t>
  </si>
  <si>
    <t>Svorka SR02</t>
  </si>
  <si>
    <t>Nátěr svorky gumoasfaltem</t>
  </si>
  <si>
    <t>2.1</t>
  </si>
  <si>
    <t>2.2</t>
  </si>
  <si>
    <t>2.3</t>
  </si>
  <si>
    <t>2.4</t>
  </si>
  <si>
    <t>2.5</t>
  </si>
  <si>
    <t>Soustava svodů</t>
  </si>
  <si>
    <t>Drát AlMgSi D8</t>
  </si>
  <si>
    <t>Ochranný úhelník (trubka)</t>
  </si>
  <si>
    <t>Držák ochranného úhelníku (trubly)</t>
  </si>
  <si>
    <t>Zkušební svorka</t>
  </si>
  <si>
    <t>Štítek označovací</t>
  </si>
  <si>
    <t>Podpěra PV1</t>
  </si>
  <si>
    <t>Svorka okapová SO</t>
  </si>
  <si>
    <t>Jímací soustava</t>
  </si>
  <si>
    <t>Podpěra vedení PV21</t>
  </si>
  <si>
    <t>PVC podložka pod PV21</t>
  </si>
  <si>
    <t>Svorka SU</t>
  </si>
  <si>
    <t>Svorka SK</t>
  </si>
  <si>
    <t>Jímací tyč JR18/10, délka 2m</t>
  </si>
  <si>
    <t>Betonový podstavec PB9</t>
  </si>
  <si>
    <t>PVC podložka pod PB9</t>
  </si>
  <si>
    <t>Ostatní položky</t>
  </si>
  <si>
    <t>Revizní zpráva</t>
  </si>
  <si>
    <t>Spolupráce s revizním technikem</t>
  </si>
  <si>
    <t>Autorský dozor při stavbě</t>
  </si>
  <si>
    <t>Napojení na stávající zemnící soustavu</t>
  </si>
  <si>
    <t>Dokumentace skutečného provedení</t>
  </si>
  <si>
    <t>Pronájem lešení do 10m</t>
  </si>
  <si>
    <t>Doprava a přesuny</t>
  </si>
  <si>
    <t>Podružný materiál</t>
  </si>
  <si>
    <t>7.1</t>
  </si>
  <si>
    <r>
      <t xml:space="preserve">Hloubení nezapažených jam v soudržných horninách třídy těžitelnosti I skupiny 3 ručně
</t>
    </r>
    <r>
      <rPr>
        <i/>
        <sz val="8"/>
        <rFont val="Trebuchet MS"/>
        <family val="2"/>
        <charset val="238"/>
      </rPr>
      <t>(výkop pro kabeláže)</t>
    </r>
  </si>
  <si>
    <t>7.2</t>
  </si>
  <si>
    <t>7.3</t>
  </si>
  <si>
    <r>
      <t xml:space="preserve">Příplatek k vodorovnému přemístění výkopku/sypaniny z horniny třídy těžitelnosti I skupiny 1 až 3 ZKD 1000 m přes 10000 m
</t>
    </r>
    <r>
      <rPr>
        <i/>
        <sz val="8"/>
        <rFont val="Arial CE"/>
        <charset val="238"/>
      </rPr>
      <t xml:space="preserve">"odvoz vykopané zeminy na skládku - do vzdálenosti 20 km" </t>
    </r>
  </si>
  <si>
    <t>7.4</t>
  </si>
  <si>
    <t>Zásyp pískem
(včetně dopravy)</t>
  </si>
  <si>
    <t>7.5</t>
  </si>
  <si>
    <t>Zásyp výkopku/sypaniny z horniny třídy těžitelnosti I skupiny 1 až 3</t>
  </si>
  <si>
    <t>7.6</t>
  </si>
  <si>
    <t xml:space="preserve">Úprava terénu + osetí </t>
  </si>
  <si>
    <t>7.7</t>
  </si>
  <si>
    <t>Provedení výkopu / drážky v betonovém potěru
k "anglickému dvorku"
š=0,25; h=0,5; délka 1,25m</t>
  </si>
  <si>
    <t>8.3</t>
  </si>
  <si>
    <t>8.12</t>
  </si>
  <si>
    <t>8.13</t>
  </si>
  <si>
    <t>8.14</t>
  </si>
  <si>
    <t>8.15</t>
  </si>
  <si>
    <t>8.16</t>
  </si>
  <si>
    <t>8.17</t>
  </si>
  <si>
    <r>
      <t xml:space="preserve">Prostupy pro kabeláže (dle výkresové dokumentace)
</t>
    </r>
    <r>
      <rPr>
        <i/>
        <sz val="9"/>
        <rFont val="Trebuchet MS"/>
        <family val="2"/>
        <charset val="238"/>
      </rPr>
      <t>(3x jádrové vrtání min.70mm; prostup 420x60 mezi m.č.009 a 008) včetně utěsnění proto vlhkosti u prostupů procházející obvodovými stěnami</t>
    </r>
  </si>
  <si>
    <t>Protipožární ucpávky prostupů mezi jednotlivými požárními prostupy (odolnost dle PBŘ)</t>
  </si>
  <si>
    <t>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</si>
</sst>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0;\-#,##0.000"/>
    <numFmt numFmtId="166" formatCode="_-* #,##0.00&quot; Kč&quot;_-;\-* #,##0.00&quot; Kč&quot;_-;_-* \-??&quot; Kč&quot;_-;_-@_-"/>
    <numFmt numFmtId="167" formatCode="dd\.mm\.yyyy"/>
    <numFmt numFmtId="168" formatCode="#,##0_ ;[Red]\-#,##0\ "/>
    <numFmt numFmtId="169" formatCode="_-* #,##0.00\ _K_č_-;\-* #,##0.00\ _K_č_-;_-* \-??\ _K_č_-;_-@_-"/>
    <numFmt numFmtId="170" formatCode="#,##0&quot; F&quot;_);[Red]\(#,##0&quot; F)&quot;"/>
    <numFmt numFmtId="171" formatCode="_(\$* #,##0.00_);_(\$* \(#,##0.00\);_(\$* \-??_);_(@_)"/>
    <numFmt numFmtId="172" formatCode="_-* #,##0\ _D_M_-;\-* #,##0\ _D_M_-;_-* &quot;- &quot;_D_M_-;_-@_-"/>
    <numFmt numFmtId="173" formatCode="_-* #,##0.00_-;\-* #,##0.00_-;_-* \-??_-;_-@_-"/>
    <numFmt numFmtId="174" formatCode="_-[$€-2]\ * #,##0.00_-;\-[$€-2]\ * #,##0.00_-;_-[$€-2]\ * \-??_-"/>
    <numFmt numFmtId="175" formatCode="_-* #,##0&quot; DM&quot;_-;\-* #,##0&quot; DM&quot;_-;_-* &quot;- DM&quot;_-;_-@_-"/>
    <numFmt numFmtId="176" formatCode="_-\£* #,##0.00_-;&quot;-£&quot;* #,##0.00_-;_-\£* \-??_-;_-@_-"/>
    <numFmt numFmtId="177" formatCode="#,##0.00000"/>
    <numFmt numFmtId="178" formatCode="#,##0.000"/>
    <numFmt numFmtId="179" formatCode="#,##0.00%"/>
    <numFmt numFmtId="180" formatCode="_-* #,##0.0\ &quot;Kč&quot;_-;\-* #,##0.0\ &quot;Kč&quot;_-;_-* &quot;-&quot;?\ &quot;Kč&quot;_-;_-@_-"/>
    <numFmt numFmtId="181" formatCode="_-* #,##0_-;\-* #,##0_-;_-* &quot;-&quot;??_-;_-@_-"/>
    <numFmt numFmtId="182" formatCode="_-* #,##0\ &quot;Kč&quot;_-;\-* #,##0\ &quot;Kč&quot;_-;_-* &quot;-&quot;??\ &quot;Kč&quot;_-;_-@_-"/>
  </numFmts>
  <fonts count="12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rebuchet MS"/>
      <family val="2"/>
      <charset val="238"/>
    </font>
    <font>
      <sz val="8"/>
      <name val="Trebuchet MS"/>
      <family val="2"/>
      <charset val="238"/>
    </font>
    <font>
      <sz val="8"/>
      <name val="MS Sans Serif"/>
      <family val="2"/>
      <charset val="238"/>
    </font>
    <font>
      <u/>
      <sz val="8"/>
      <color indexed="12"/>
      <name val="Trebuchet MS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Helv"/>
      <family val="2"/>
    </font>
    <font>
      <b/>
      <sz val="10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CE"/>
      <family val="2"/>
      <charset val="238"/>
    </font>
    <font>
      <sz val="8"/>
      <name val="MS Sans Serif"/>
      <family val="2"/>
      <charset val="1"/>
    </font>
    <font>
      <sz val="8"/>
      <name val="Trebuchet MS"/>
      <family val="2"/>
      <charset val="238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Helv"/>
      <family val="2"/>
      <charset val="204"/>
    </font>
    <font>
      <u/>
      <sz val="8"/>
      <color indexed="12"/>
      <name val="MS Sans Serif"/>
      <family val="2"/>
      <charset val="238"/>
    </font>
    <font>
      <b/>
      <i/>
      <u/>
      <sz val="12"/>
      <name val="Arial CE"/>
      <family val="2"/>
      <charset val="238"/>
    </font>
    <font>
      <b/>
      <sz val="10"/>
      <color indexed="8"/>
      <name val=".HelveticaLightTTEE"/>
      <charset val="238"/>
    </font>
    <font>
      <b/>
      <sz val="24"/>
      <name val="Arial"/>
      <family val="2"/>
      <charset val="238"/>
    </font>
    <font>
      <b/>
      <sz val="20"/>
      <name val="Arial CE"/>
      <family val="2"/>
      <charset val="238"/>
    </font>
    <font>
      <b/>
      <sz val="16"/>
      <color indexed="9"/>
      <name val="Arial CE"/>
      <family val="2"/>
      <charset val="238"/>
    </font>
    <font>
      <b/>
      <sz val="10"/>
      <name val="Times New Roman CE"/>
    </font>
    <font>
      <sz val="10"/>
      <name val="MS Sans Serif"/>
      <family val="2"/>
      <charset val="238"/>
    </font>
    <font>
      <sz val="14"/>
      <name val="Stamp"/>
      <charset val="238"/>
    </font>
    <font>
      <b/>
      <sz val="10"/>
      <name val="Arial Narrow CE"/>
      <family val="2"/>
      <charset val="238"/>
    </font>
    <font>
      <i/>
      <sz val="10"/>
      <color indexed="10"/>
      <name val="Arial CE"/>
      <family val="2"/>
      <charset val="238"/>
    </font>
    <font>
      <sz val="8"/>
      <name val="Trebuchet MS"/>
      <family val="2"/>
      <charset val="238"/>
    </font>
    <font>
      <sz val="11"/>
      <name val="Calibri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  <font>
      <i/>
      <sz val="8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8"/>
      <color theme="10"/>
      <name val="Trebuchet MS"/>
      <family val="2"/>
      <charset val="238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238"/>
    </font>
    <font>
      <i/>
      <sz val="8"/>
      <color rgb="FF00B050"/>
      <name val="Arial"/>
      <family val="2"/>
      <charset val="238"/>
    </font>
    <font>
      <sz val="18"/>
      <color rgb="FF0000FF"/>
      <name val="Wingdings 2"/>
      <family val="1"/>
      <charset val="2"/>
    </font>
    <font>
      <sz val="9"/>
      <color rgb="FF969696"/>
      <name val="Trebuchet MS"/>
      <family val="2"/>
    </font>
    <font>
      <b/>
      <sz val="12"/>
      <color rgb="FF960000"/>
      <name val="Trebuchet MS"/>
      <family val="2"/>
    </font>
    <font>
      <sz val="8"/>
      <color rgb="FF960000"/>
      <name val="Trebuchet MS"/>
      <family val="2"/>
    </font>
    <font>
      <sz val="8"/>
      <color rgb="FF003366"/>
      <name val="Trebuchet MS"/>
      <family val="2"/>
    </font>
    <font>
      <sz val="12"/>
      <color rgb="FF003366"/>
      <name val="Trebuchet MS"/>
      <family val="2"/>
    </font>
    <font>
      <sz val="9"/>
      <color rgb="FF000000"/>
      <name val="Trebuchet MS"/>
      <family val="2"/>
    </font>
    <font>
      <b/>
      <sz val="22"/>
      <color rgb="FFFFFF00"/>
      <name val="Trebuchet MS"/>
      <family val="2"/>
    </font>
    <font>
      <sz val="22"/>
      <color rgb="FFFFFF00"/>
      <name val="Trebuchet MS"/>
      <family val="2"/>
    </font>
    <font>
      <sz val="9"/>
      <color rgb="FFC00000"/>
      <name val="Trebuchet MS"/>
      <family val="2"/>
    </font>
    <font>
      <b/>
      <sz val="16"/>
      <color rgb="FFFF0000"/>
      <name val="Trebuchet MS"/>
      <family val="2"/>
      <charset val="238"/>
    </font>
    <font>
      <b/>
      <sz val="18"/>
      <color rgb="FFFF0000"/>
      <name val="Trebuchet MS"/>
      <family val="2"/>
      <charset val="238"/>
    </font>
    <font>
      <sz val="8"/>
      <name val="Arial CE"/>
      <charset val="238"/>
    </font>
    <font>
      <b/>
      <sz val="8"/>
      <name val="Trebuchet MS"/>
      <family val="2"/>
      <charset val="238"/>
    </font>
    <font>
      <i/>
      <sz val="9"/>
      <name val="Trebuchet MS"/>
      <family val="2"/>
      <charset val="238"/>
    </font>
    <font>
      <sz val="9"/>
      <name val="Trebuchet MS"/>
      <family val="2"/>
      <charset val="238"/>
    </font>
    <font>
      <i/>
      <sz val="12"/>
      <name val="Trebuchet MS"/>
      <family val="2"/>
    </font>
    <font>
      <b/>
      <sz val="11"/>
      <name val="Trebuchet MS"/>
      <family val="2"/>
    </font>
    <font>
      <i/>
      <sz val="11"/>
      <name val="Trebuchet MS"/>
      <family val="2"/>
    </font>
    <font>
      <i/>
      <sz val="9"/>
      <name val="Trebuchet MS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800080"/>
      <name val="Arial CE"/>
    </font>
    <font>
      <sz val="7"/>
      <color rgb="FF969696"/>
      <name val="Arial CE"/>
    </font>
    <font>
      <sz val="8"/>
      <color rgb="FF50505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FF0000"/>
      <name val="Arial CE"/>
    </font>
    <font>
      <i/>
      <sz val="7"/>
      <color rgb="FF969696"/>
      <name val="Arial CE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C000"/>
      <name val="Calibri"/>
      <family val="2"/>
      <charset val="238"/>
      <scheme val="minor"/>
    </font>
    <font>
      <i/>
      <sz val="8"/>
      <name val="Arial CE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58"/>
        <bgColor indexed="5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/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/>
      <right/>
      <top/>
      <bottom style="dotted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89">
    <xf numFmtId="0" fontId="0" fillId="0" borderId="0"/>
    <xf numFmtId="0" fontId="40" fillId="0" borderId="0"/>
    <xf numFmtId="0" fontId="22" fillId="0" borderId="0"/>
    <xf numFmtId="0" fontId="41" fillId="0" borderId="0"/>
    <xf numFmtId="0" fontId="42" fillId="0" borderId="0"/>
    <xf numFmtId="0" fontId="22" fillId="0" borderId="0"/>
    <xf numFmtId="0" fontId="22" fillId="0" borderId="0"/>
    <xf numFmtId="0" fontId="3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" fillId="0" borderId="1" applyNumberFormat="0" applyFill="0" applyAlignment="0" applyProtection="0"/>
    <xf numFmtId="168" fontId="4" fillId="0" borderId="0" applyFill="0" applyBorder="0" applyAlignment="0" applyProtection="0"/>
    <xf numFmtId="169" fontId="4" fillId="0" borderId="0" applyFill="0" applyBorder="0" applyAlignment="0" applyProtection="0"/>
    <xf numFmtId="170" fontId="4" fillId="0" borderId="0" applyFill="0" applyBorder="0" applyAlignment="0" applyProtection="0"/>
    <xf numFmtId="171" fontId="4" fillId="0" borderId="0" applyFill="0" applyBorder="0" applyAlignment="0" applyProtection="0"/>
    <xf numFmtId="164" fontId="2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6" fillId="0" borderId="0" applyFont="0" applyFill="0" applyBorder="0" applyAlignment="0" applyProtection="0">
      <alignment vertical="top" wrapText="1"/>
      <protection locked="0"/>
    </xf>
    <xf numFmtId="172" fontId="4" fillId="0" borderId="0" applyFill="0" applyBorder="0" applyAlignment="0" applyProtection="0"/>
    <xf numFmtId="173" fontId="4" fillId="0" borderId="0" applyFill="0" applyBorder="0" applyAlignment="0" applyProtection="0"/>
    <xf numFmtId="9" fontId="24" fillId="0" borderId="2" applyBorder="0" applyProtection="0">
      <alignment horizontal="right"/>
      <protection locked="0"/>
    </xf>
    <xf numFmtId="174" fontId="4" fillId="0" borderId="0" applyFill="0" applyBorder="0" applyAlignment="0" applyProtection="0"/>
    <xf numFmtId="0" fontId="4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44" fillId="30" borderId="0" applyNumberFormat="0" applyBorder="0" applyAlignment="0" applyProtection="0"/>
    <xf numFmtId="0" fontId="9" fillId="31" borderId="3" applyNumberFormat="0" applyAlignment="0" applyProtection="0"/>
    <xf numFmtId="0" fontId="9" fillId="32" borderId="3" applyNumberFormat="0" applyAlignment="0" applyProtection="0"/>
    <xf numFmtId="0" fontId="22" fillId="0" borderId="4" applyNumberFormat="0" applyFill="0" applyAlignment="0" applyProtection="0"/>
    <xf numFmtId="166" fontId="4" fillId="0" borderId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top" wrapText="1"/>
      <protection locked="0"/>
    </xf>
    <xf numFmtId="44" fontId="26" fillId="0" borderId="0" applyFont="0" applyFill="0" applyBorder="0" applyAlignment="0" applyProtection="0">
      <alignment vertical="top" wrapText="1"/>
      <protection locked="0"/>
    </xf>
    <xf numFmtId="42" fontId="30" fillId="0" borderId="0" applyFont="0" applyFill="0" applyBorder="0" applyAlignment="0" applyProtection="0"/>
    <xf numFmtId="0" fontId="4" fillId="0" borderId="5" applyNumberFormat="0">
      <alignment vertical="center" wrapText="1"/>
    </xf>
    <xf numFmtId="49" fontId="45" fillId="0" borderId="6" applyNumberFormat="0">
      <alignment horizontal="left" vertical="center"/>
    </xf>
    <xf numFmtId="39" fontId="25" fillId="0" borderId="0" applyBorder="0" applyProtection="0">
      <alignment horizontal="right"/>
      <protection locked="0"/>
    </xf>
    <xf numFmtId="0" fontId="25" fillId="0" borderId="0" applyBorder="0" applyProtection="0">
      <alignment horizontal="left"/>
      <protection locked="0"/>
    </xf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49" fontId="46" fillId="33" borderId="10" applyNumberFormat="0" applyFont="0" applyAlignment="0">
      <alignment horizontal="left" vertical="center"/>
    </xf>
    <xf numFmtId="0" fontId="2" fillId="29" borderId="11" applyNumberFormat="0" applyAlignment="0"/>
    <xf numFmtId="0" fontId="47" fillId="34" borderId="12" applyNumberFormat="0" applyAlignment="0"/>
    <xf numFmtId="0" fontId="48" fillId="35" borderId="0" applyNumberFormat="0" applyAlignment="0"/>
    <xf numFmtId="0" fontId="13" fillId="0" borderId="0" applyNumberFormat="0" applyFill="0" applyBorder="0" applyAlignment="0" applyProtection="0"/>
    <xf numFmtId="0" fontId="49" fillId="36" borderId="13" applyNumberFormat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23" fillId="0" borderId="0" applyAlignment="0">
      <alignment vertical="top" wrapText="1"/>
      <protection locked="0"/>
    </xf>
    <xf numFmtId="0" fontId="31" fillId="0" borderId="0"/>
    <xf numFmtId="0" fontId="50" fillId="0" borderId="0"/>
    <xf numFmtId="0" fontId="32" fillId="0" borderId="0"/>
    <xf numFmtId="0" fontId="27" fillId="0" borderId="0" applyAlignment="0">
      <alignment vertical="top" wrapText="1"/>
      <protection locked="0"/>
    </xf>
    <xf numFmtId="0" fontId="26" fillId="0" borderId="0" applyAlignment="0">
      <alignment vertical="top" wrapText="1"/>
      <protection locked="0"/>
    </xf>
    <xf numFmtId="0" fontId="22" fillId="0" borderId="0"/>
    <xf numFmtId="0" fontId="22" fillId="0" borderId="0"/>
    <xf numFmtId="0" fontId="22" fillId="0" borderId="0" applyAlignment="0">
      <alignment vertical="top" wrapText="1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 applyNumberFormat="0" applyFill="0" applyBorder="0" applyAlignment="0" applyProtection="0"/>
    <xf numFmtId="0" fontId="28" fillId="0" borderId="0" applyAlignment="0">
      <alignment vertical="top" wrapText="1"/>
      <protection locked="0"/>
    </xf>
    <xf numFmtId="0" fontId="4" fillId="0" borderId="0"/>
    <xf numFmtId="0" fontId="22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3" fillId="0" borderId="0" applyAlignment="0">
      <alignment vertical="top" wrapText="1"/>
      <protection locked="0"/>
    </xf>
    <xf numFmtId="0" fontId="28" fillId="0" borderId="0" applyAlignment="0">
      <alignment vertical="top" wrapText="1"/>
      <protection locked="0"/>
    </xf>
    <xf numFmtId="0" fontId="23" fillId="0" borderId="0" applyAlignment="0">
      <alignment vertical="top" wrapText="1"/>
      <protection locked="0"/>
    </xf>
    <xf numFmtId="0" fontId="27" fillId="0" borderId="0" applyAlignment="0">
      <alignment vertical="top" wrapText="1"/>
      <protection locked="0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2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23" fillId="0" borderId="0" applyAlignment="0">
      <alignment vertical="top" wrapText="1"/>
      <protection locked="0"/>
    </xf>
    <xf numFmtId="0" fontId="62" fillId="0" borderId="0"/>
    <xf numFmtId="0" fontId="62" fillId="0" borderId="0"/>
    <xf numFmtId="0" fontId="62" fillId="0" borderId="0"/>
    <xf numFmtId="0" fontId="62" fillId="0" borderId="0"/>
    <xf numFmtId="0" fontId="2" fillId="0" borderId="0"/>
    <xf numFmtId="0" fontId="39" fillId="0" borderId="0" applyAlignment="0">
      <alignment vertical="top" wrapText="1"/>
      <protection locked="0"/>
    </xf>
    <xf numFmtId="0" fontId="26" fillId="0" borderId="0" applyAlignment="0">
      <alignment vertical="top" wrapText="1"/>
      <protection locked="0"/>
    </xf>
    <xf numFmtId="0" fontId="38" fillId="0" borderId="0">
      <alignment vertical="top" wrapText="1"/>
      <protection locked="0"/>
    </xf>
    <xf numFmtId="0" fontId="26" fillId="0" borderId="0" applyAlignment="0">
      <alignment vertical="top" wrapText="1"/>
      <protection locked="0"/>
    </xf>
    <xf numFmtId="0" fontId="54" fillId="0" borderId="0" applyAlignment="0">
      <alignment vertical="top" wrapText="1"/>
      <protection locked="0"/>
    </xf>
    <xf numFmtId="0" fontId="55" fillId="0" borderId="0"/>
    <xf numFmtId="0" fontId="26" fillId="0" borderId="0" applyAlignment="0">
      <alignment vertical="top" wrapText="1"/>
      <protection locked="0"/>
    </xf>
    <xf numFmtId="0" fontId="62" fillId="0" borderId="0"/>
    <xf numFmtId="0" fontId="28" fillId="0" borderId="0" applyAlignment="0">
      <alignment vertical="top" wrapText="1"/>
      <protection locked="0"/>
    </xf>
    <xf numFmtId="0" fontId="4" fillId="0" borderId="0"/>
    <xf numFmtId="0" fontId="23" fillId="0" borderId="0" applyAlignment="0">
      <alignment vertical="top" wrapText="1"/>
      <protection locked="0"/>
    </xf>
    <xf numFmtId="0" fontId="28" fillId="0" borderId="0" applyAlignment="0">
      <alignment vertical="top" wrapText="1"/>
      <protection locked="0"/>
    </xf>
    <xf numFmtId="0" fontId="4" fillId="0" borderId="0"/>
    <xf numFmtId="0" fontId="28" fillId="0" borderId="0" applyAlignment="0">
      <alignment vertical="top" wrapText="1"/>
      <protection locked="0"/>
    </xf>
    <xf numFmtId="0" fontId="23" fillId="0" borderId="0" applyAlignment="0">
      <alignment vertical="top" wrapText="1"/>
      <protection locked="0"/>
    </xf>
    <xf numFmtId="0" fontId="62" fillId="0" borderId="0"/>
    <xf numFmtId="0" fontId="4" fillId="0" borderId="0"/>
    <xf numFmtId="0" fontId="4" fillId="0" borderId="0"/>
    <xf numFmtId="0" fontId="51" fillId="0" borderId="0" applyNumberFormat="0" applyFill="0" applyBorder="0" applyAlignment="0" applyProtection="0"/>
    <xf numFmtId="0" fontId="52" fillId="0" borderId="0" applyFill="0" applyBorder="0" applyProtection="0">
      <alignment horizontal="left"/>
    </xf>
    <xf numFmtId="39" fontId="24" fillId="0" borderId="14" applyBorder="0" applyProtection="0">
      <alignment horizontal="right"/>
      <protection locked="0"/>
    </xf>
    <xf numFmtId="165" fontId="24" fillId="0" borderId="14" applyBorder="0" applyProtection="0">
      <alignment horizontal="right"/>
      <protection locked="0"/>
    </xf>
    <xf numFmtId="0" fontId="24" fillId="0" borderId="15" applyNumberFormat="0" applyBorder="0" applyProtection="0">
      <alignment horizontal="left" wrapText="1"/>
      <protection locked="0"/>
    </xf>
    <xf numFmtId="0" fontId="53" fillId="0" borderId="0" applyNumberFormat="0">
      <alignment horizontal="left" vertical="center"/>
    </xf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28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0" fontId="4" fillId="40" borderId="16" applyNumberFormat="0" applyAlignment="0" applyProtection="0"/>
    <xf numFmtId="0" fontId="4" fillId="39" borderId="16" applyNumberFormat="0" applyFont="0" applyAlignment="0" applyProtection="0"/>
    <xf numFmtId="0" fontId="4" fillId="39" borderId="16" applyNumberFormat="0" applyFont="0" applyAlignment="0" applyProtection="0"/>
    <xf numFmtId="9" fontId="22" fillId="0" borderId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17" applyNumberFormat="0" applyFill="0" applyAlignment="0" applyProtection="0"/>
    <xf numFmtId="0" fontId="3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34" fillId="0" borderId="0" applyNumberFormat="0" applyBorder="0" applyProtection="0">
      <alignment horizontal="left"/>
    </xf>
    <xf numFmtId="0" fontId="34" fillId="0" borderId="18" applyNumberFormat="0" applyBorder="0" applyProtection="0">
      <alignment horizontal="left"/>
    </xf>
    <xf numFmtId="0" fontId="35" fillId="0" borderId="0" applyNumberFormat="0" applyFill="0" applyBorder="0" applyProtection="0">
      <alignment horizontal="left"/>
    </xf>
    <xf numFmtId="0" fontId="35" fillId="0" borderId="19" applyNumberFormat="0" applyFill="0" applyBorder="0" applyProtection="0">
      <alignment horizontal="left"/>
    </xf>
    <xf numFmtId="0" fontId="36" fillId="0" borderId="0" applyNumberFormat="0" applyFill="0" applyBorder="0" applyAlignment="0" applyProtection="0"/>
    <xf numFmtId="16" fontId="36" fillId="0" borderId="20" applyNumberFormat="0" applyFill="0" applyBorder="0" applyAlignment="0" applyProtection="0">
      <alignment horizontal="right" vertical="top"/>
    </xf>
    <xf numFmtId="0" fontId="22" fillId="41" borderId="0"/>
    <xf numFmtId="0" fontId="5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0" fontId="17" fillId="0" borderId="0" applyNumberFormat="0" applyFill="0" applyBorder="0" applyAlignment="0" applyProtection="0"/>
    <xf numFmtId="0" fontId="46" fillId="29" borderId="21">
      <alignment vertical="center"/>
    </xf>
    <xf numFmtId="0" fontId="18" fillId="12" borderId="22" applyNumberFormat="0" applyAlignment="0" applyProtection="0"/>
    <xf numFmtId="0" fontId="18" fillId="13" borderId="22" applyNumberFormat="0" applyAlignment="0" applyProtection="0"/>
    <xf numFmtId="0" fontId="66" fillId="0" borderId="23">
      <alignment horizontal="left" wrapText="1" indent="1"/>
      <protection locked="0"/>
    </xf>
    <xf numFmtId="0" fontId="19" fillId="42" borderId="22" applyNumberFormat="0" applyAlignment="0" applyProtection="0"/>
    <xf numFmtId="0" fontId="19" fillId="30" borderId="22" applyNumberFormat="0" applyAlignment="0" applyProtection="0"/>
    <xf numFmtId="0" fontId="20" fillId="42" borderId="24" applyNumberFormat="0" applyAlignment="0" applyProtection="0"/>
    <xf numFmtId="0" fontId="20" fillId="30" borderId="24" applyNumberFormat="0" applyAlignment="0" applyProtection="0"/>
    <xf numFmtId="0" fontId="21" fillId="0" borderId="0" applyNumberFormat="0" applyFill="0" applyBorder="0" applyAlignment="0" applyProtection="0"/>
    <xf numFmtId="175" fontId="4" fillId="0" borderId="0" applyFill="0" applyBorder="0" applyAlignment="0" applyProtection="0"/>
    <xf numFmtId="176" fontId="4" fillId="0" borderId="0" applyFill="0" applyBorder="0" applyAlignment="0" applyProtection="0"/>
    <xf numFmtId="0" fontId="67" fillId="0" borderId="0">
      <protection locked="0"/>
    </xf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90" fillId="0" borderId="0"/>
    <xf numFmtId="0" fontId="1" fillId="0" borderId="0"/>
    <xf numFmtId="0" fontId="8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56" fillId="0" borderId="0" xfId="167" applyFont="1"/>
    <xf numFmtId="0" fontId="56" fillId="0" borderId="0" xfId="167" applyFont="1" applyAlignment="1">
      <alignment horizontal="left" vertical="center"/>
    </xf>
    <xf numFmtId="0" fontId="56" fillId="0" borderId="0" xfId="167" applyFont="1" applyAlignment="1">
      <alignment vertical="center"/>
    </xf>
    <xf numFmtId="0" fontId="56" fillId="0" borderId="25" xfId="167" applyFont="1" applyBorder="1" applyAlignment="1">
      <alignment vertical="center"/>
    </xf>
    <xf numFmtId="0" fontId="56" fillId="0" borderId="26" xfId="167" applyFont="1" applyBorder="1" applyAlignment="1">
      <alignment vertical="center"/>
    </xf>
    <xf numFmtId="0" fontId="59" fillId="0" borderId="0" xfId="167" applyFont="1" applyAlignment="1">
      <alignment horizontal="left" vertical="center"/>
    </xf>
    <xf numFmtId="0" fontId="56" fillId="0" borderId="27" xfId="167" applyFont="1" applyBorder="1" applyAlignment="1">
      <alignment vertical="center"/>
    </xf>
    <xf numFmtId="0" fontId="56" fillId="0" borderId="28" xfId="167" applyFont="1" applyBorder="1" applyAlignment="1">
      <alignment vertical="center"/>
    </xf>
    <xf numFmtId="0" fontId="56" fillId="0" borderId="29" xfId="167" applyFont="1" applyBorder="1" applyAlignment="1">
      <alignment vertical="center"/>
    </xf>
    <xf numFmtId="0" fontId="56" fillId="0" borderId="30" xfId="167" applyFont="1" applyBorder="1" applyAlignment="1">
      <alignment vertical="center"/>
    </xf>
    <xf numFmtId="0" fontId="56" fillId="0" borderId="31" xfId="167" applyFont="1" applyBorder="1" applyAlignment="1">
      <alignment vertical="center"/>
    </xf>
    <xf numFmtId="0" fontId="56" fillId="0" borderId="32" xfId="167" applyFont="1" applyBorder="1" applyAlignment="1">
      <alignment vertical="center"/>
    </xf>
    <xf numFmtId="0" fontId="56" fillId="0" borderId="33" xfId="167" applyFont="1" applyBorder="1" applyAlignment="1">
      <alignment vertical="center"/>
    </xf>
    <xf numFmtId="0" fontId="56" fillId="0" borderId="25" xfId="167" applyFont="1" applyBorder="1" applyAlignment="1">
      <alignment horizontal="center" vertical="center" wrapText="1"/>
    </xf>
    <xf numFmtId="0" fontId="56" fillId="0" borderId="26" xfId="167" applyFont="1" applyBorder="1" applyAlignment="1">
      <alignment horizontal="center" vertical="center" wrapText="1"/>
    </xf>
    <xf numFmtId="0" fontId="56" fillId="0" borderId="0" xfId="167" applyFont="1" applyAlignment="1">
      <alignment horizontal="center" vertical="center" wrapText="1"/>
    </xf>
    <xf numFmtId="0" fontId="68" fillId="0" borderId="34" xfId="167" applyFont="1" applyBorder="1" applyAlignment="1">
      <alignment horizontal="center" vertical="center" wrapText="1"/>
    </xf>
    <xf numFmtId="0" fontId="68" fillId="0" borderId="35" xfId="167" applyFont="1" applyBorder="1" applyAlignment="1">
      <alignment horizontal="center" vertical="center" wrapText="1"/>
    </xf>
    <xf numFmtId="0" fontId="68" fillId="0" borderId="36" xfId="167" applyFont="1" applyBorder="1" applyAlignment="1">
      <alignment horizontal="center" vertical="center" wrapText="1"/>
    </xf>
    <xf numFmtId="0" fontId="56" fillId="0" borderId="37" xfId="167" applyFont="1" applyBorder="1" applyAlignment="1">
      <alignment vertical="center"/>
    </xf>
    <xf numFmtId="177" fontId="70" fillId="0" borderId="27" xfId="167" applyNumberFormat="1" applyFont="1" applyBorder="1"/>
    <xf numFmtId="177" fontId="70" fillId="0" borderId="38" xfId="167" applyNumberFormat="1" applyFont="1" applyBorder="1"/>
    <xf numFmtId="4" fontId="60" fillId="0" borderId="0" xfId="167" applyNumberFormat="1" applyFont="1" applyAlignment="1">
      <alignment vertical="center"/>
    </xf>
    <xf numFmtId="0" fontId="71" fillId="0" borderId="25" xfId="167" applyFont="1" applyBorder="1"/>
    <xf numFmtId="0" fontId="71" fillId="0" borderId="0" xfId="167" applyFont="1"/>
    <xf numFmtId="0" fontId="72" fillId="0" borderId="0" xfId="167" applyFont="1" applyAlignment="1">
      <alignment horizontal="left"/>
    </xf>
    <xf numFmtId="0" fontId="71" fillId="0" borderId="26" xfId="167" applyFont="1" applyBorder="1"/>
    <xf numFmtId="0" fontId="71" fillId="0" borderId="39" xfId="167" applyFont="1" applyBorder="1"/>
    <xf numFmtId="177" fontId="71" fillId="0" borderId="0" xfId="167" applyNumberFormat="1" applyFont="1"/>
    <xf numFmtId="177" fontId="71" fillId="0" borderId="40" xfId="167" applyNumberFormat="1" applyFont="1" applyBorder="1"/>
    <xf numFmtId="0" fontId="71" fillId="0" borderId="0" xfId="167" applyFont="1" applyAlignment="1">
      <alignment horizontal="left"/>
    </xf>
    <xf numFmtId="0" fontId="71" fillId="0" borderId="0" xfId="167" applyFont="1" applyAlignment="1">
      <alignment horizontal="center"/>
    </xf>
    <xf numFmtId="4" fontId="71" fillId="0" borderId="0" xfId="167" applyNumberFormat="1" applyFont="1" applyAlignment="1">
      <alignment vertical="center"/>
    </xf>
    <xf numFmtId="4" fontId="72" fillId="0" borderId="41" xfId="167" applyNumberFormat="1" applyFont="1" applyBorder="1"/>
    <xf numFmtId="0" fontId="59" fillId="51" borderId="35" xfId="167" applyFont="1" applyFill="1" applyBorder="1" applyAlignment="1">
      <alignment horizontal="center" vertical="center" wrapText="1"/>
    </xf>
    <xf numFmtId="0" fontId="73" fillId="51" borderId="35" xfId="167" applyFont="1" applyFill="1" applyBorder="1" applyAlignment="1">
      <alignment horizontal="center" vertical="center" wrapText="1"/>
    </xf>
    <xf numFmtId="4" fontId="72" fillId="0" borderId="35" xfId="167" applyNumberFormat="1" applyFont="1" applyBorder="1"/>
    <xf numFmtId="4" fontId="72" fillId="0" borderId="0" xfId="167" applyNumberFormat="1" applyFont="1" applyAlignment="1">
      <alignment horizontal="left"/>
    </xf>
    <xf numFmtId="0" fontId="59" fillId="0" borderId="25" xfId="167" applyFont="1" applyBorder="1" applyAlignment="1" applyProtection="1">
      <alignment vertical="center"/>
      <protection locked="0"/>
    </xf>
    <xf numFmtId="49" fontId="59" fillId="0" borderId="42" xfId="167" applyNumberFormat="1" applyFont="1" applyBorder="1" applyAlignment="1" applyProtection="1">
      <alignment horizontal="left" vertical="center" wrapText="1"/>
      <protection locked="0"/>
    </xf>
    <xf numFmtId="0" fontId="59" fillId="0" borderId="42" xfId="167" applyFont="1" applyBorder="1" applyAlignment="1" applyProtection="1">
      <alignment horizontal="left" vertical="center" wrapText="1"/>
      <protection locked="0"/>
    </xf>
    <xf numFmtId="0" fontId="59" fillId="0" borderId="42" xfId="167" applyFont="1" applyBorder="1" applyAlignment="1" applyProtection="1">
      <alignment horizontal="center" vertical="center" wrapText="1"/>
      <protection locked="0"/>
    </xf>
    <xf numFmtId="178" fontId="59" fillId="0" borderId="42" xfId="167" applyNumberFormat="1" applyFont="1" applyBorder="1" applyAlignment="1" applyProtection="1">
      <alignment vertical="center"/>
      <protection locked="0"/>
    </xf>
    <xf numFmtId="4" fontId="59" fillId="0" borderId="36" xfId="167" applyNumberFormat="1" applyFont="1" applyBorder="1" applyAlignment="1" applyProtection="1">
      <alignment vertical="center"/>
      <protection locked="0"/>
    </xf>
    <xf numFmtId="4" fontId="59" fillId="0" borderId="42" xfId="167" applyNumberFormat="1" applyFont="1" applyBorder="1" applyAlignment="1" applyProtection="1">
      <alignment vertical="center"/>
      <protection locked="0"/>
    </xf>
    <xf numFmtId="0" fontId="59" fillId="0" borderId="26" xfId="167" applyFont="1" applyBorder="1" applyAlignment="1" applyProtection="1">
      <alignment vertical="center"/>
      <protection locked="0"/>
    </xf>
    <xf numFmtId="0" fontId="59" fillId="0" borderId="0" xfId="167" applyFont="1" applyAlignment="1">
      <alignment vertical="center"/>
    </xf>
    <xf numFmtId="0" fontId="68" fillId="0" borderId="42" xfId="167" applyFont="1" applyBorder="1" applyAlignment="1">
      <alignment horizontal="left" vertical="center"/>
    </xf>
    <xf numFmtId="0" fontId="68" fillId="0" borderId="0" xfId="167" applyFont="1" applyAlignment="1">
      <alignment horizontal="center" vertical="center"/>
    </xf>
    <xf numFmtId="177" fontId="68" fillId="0" borderId="0" xfId="167" applyNumberFormat="1" applyFont="1" applyAlignment="1">
      <alignment vertical="center"/>
    </xf>
    <xf numFmtId="177" fontId="68" fillId="0" borderId="40" xfId="167" applyNumberFormat="1" applyFont="1" applyBorder="1" applyAlignment="1">
      <alignment vertical="center"/>
    </xf>
    <xf numFmtId="4" fontId="59" fillId="0" borderId="0" xfId="167" applyNumberFormat="1" applyFont="1" applyAlignment="1">
      <alignment vertical="center"/>
    </xf>
    <xf numFmtId="49" fontId="59" fillId="0" borderId="0" xfId="167" applyNumberFormat="1" applyFont="1" applyAlignment="1" applyProtection="1">
      <alignment horizontal="left" vertical="center" wrapText="1"/>
      <protection locked="0"/>
    </xf>
    <xf numFmtId="4" fontId="59" fillId="0" borderId="0" xfId="167" applyNumberFormat="1" applyFont="1" applyAlignment="1" applyProtection="1">
      <alignment vertical="center"/>
      <protection locked="0"/>
    </xf>
    <xf numFmtId="0" fontId="61" fillId="0" borderId="0" xfId="167" applyFont="1" applyAlignment="1">
      <alignment vertical="center" wrapText="1"/>
    </xf>
    <xf numFmtId="4" fontId="59" fillId="0" borderId="42" xfId="167" applyNumberFormat="1" applyFont="1" applyBorder="1" applyAlignment="1" applyProtection="1">
      <alignment horizontal="center" vertical="center" wrapText="1"/>
      <protection locked="0"/>
    </xf>
    <xf numFmtId="0" fontId="56" fillId="0" borderId="32" xfId="167" applyFont="1" applyBorder="1" applyAlignment="1">
      <alignment horizontal="center" vertical="center"/>
    </xf>
    <xf numFmtId="0" fontId="56" fillId="0" borderId="0" xfId="167" applyFont="1" applyAlignment="1">
      <alignment horizontal="center" vertical="center"/>
    </xf>
    <xf numFmtId="167" fontId="59" fillId="0" borderId="0" xfId="167" applyNumberFormat="1" applyFont="1" applyAlignment="1">
      <alignment horizontal="center" vertical="center"/>
    </xf>
    <xf numFmtId="0" fontId="59" fillId="0" borderId="0" xfId="167" applyFont="1" applyAlignment="1">
      <alignment horizontal="center" vertical="center"/>
    </xf>
    <xf numFmtId="4" fontId="59" fillId="0" borderId="0" xfId="167" applyNumberFormat="1" applyFont="1" applyAlignment="1" applyProtection="1">
      <alignment horizontal="center" vertical="center"/>
      <protection locked="0"/>
    </xf>
    <xf numFmtId="0" fontId="56" fillId="0" borderId="29" xfId="167" applyFont="1" applyBorder="1" applyAlignment="1">
      <alignment horizontal="center" vertical="center"/>
    </xf>
    <xf numFmtId="4" fontId="69" fillId="0" borderId="0" xfId="167" applyNumberFormat="1" applyFont="1" applyAlignment="1">
      <alignment horizontal="center" vertical="center"/>
    </xf>
    <xf numFmtId="4" fontId="72" fillId="0" borderId="0" xfId="167" applyNumberFormat="1" applyFont="1" applyAlignment="1">
      <alignment horizontal="center" vertical="center"/>
    </xf>
    <xf numFmtId="4" fontId="72" fillId="0" borderId="35" xfId="167" applyNumberFormat="1" applyFont="1" applyBorder="1" applyAlignment="1">
      <alignment horizontal="center" vertical="center" wrapText="1"/>
    </xf>
    <xf numFmtId="0" fontId="74" fillId="52" borderId="0" xfId="167" applyFont="1" applyFill="1"/>
    <xf numFmtId="0" fontId="75" fillId="52" borderId="0" xfId="167" applyFont="1" applyFill="1"/>
    <xf numFmtId="0" fontId="76" fillId="0" borderId="0" xfId="167" applyFont="1" applyAlignment="1">
      <alignment horizontal="left" vertical="center"/>
    </xf>
    <xf numFmtId="0" fontId="72" fillId="0" borderId="35" xfId="167" applyFont="1" applyBorder="1" applyAlignment="1">
      <alignment horizontal="left"/>
    </xf>
    <xf numFmtId="4" fontId="72" fillId="0" borderId="35" xfId="167" applyNumberFormat="1" applyFont="1" applyBorder="1" applyAlignment="1">
      <alignment horizontal="left"/>
    </xf>
    <xf numFmtId="4" fontId="72" fillId="0" borderId="27" xfId="167" applyNumberFormat="1" applyFont="1" applyBorder="1"/>
    <xf numFmtId="4" fontId="72" fillId="0" borderId="27" xfId="167" applyNumberFormat="1" applyFont="1" applyBorder="1" applyAlignment="1">
      <alignment horizontal="center" vertical="center" wrapText="1"/>
    </xf>
    <xf numFmtId="4" fontId="72" fillId="0" borderId="41" xfId="167" applyNumberFormat="1" applyFont="1" applyBorder="1" applyAlignment="1">
      <alignment horizontal="center" vertical="center" wrapText="1"/>
    </xf>
    <xf numFmtId="0" fontId="77" fillId="0" borderId="0" xfId="167" applyFont="1" applyAlignment="1">
      <alignment vertical="center"/>
    </xf>
    <xf numFmtId="0" fontId="78" fillId="0" borderId="0" xfId="167" applyFont="1" applyAlignment="1">
      <alignment vertical="center"/>
    </xf>
    <xf numFmtId="0" fontId="58" fillId="0" borderId="0" xfId="167" applyFont="1" applyAlignment="1">
      <alignment horizontal="left" vertical="center"/>
    </xf>
    <xf numFmtId="0" fontId="59" fillId="51" borderId="34" xfId="167" applyFont="1" applyFill="1" applyBorder="1" applyAlignment="1">
      <alignment horizontal="center" vertical="center" wrapText="1"/>
    </xf>
    <xf numFmtId="0" fontId="71" fillId="0" borderId="35" xfId="167" applyFont="1" applyBorder="1"/>
    <xf numFmtId="0" fontId="59" fillId="0" borderId="0" xfId="167" applyFont="1" applyAlignment="1" applyProtection="1">
      <alignment horizontal="center" vertical="center"/>
      <protection locked="0"/>
    </xf>
    <xf numFmtId="49" fontId="59" fillId="0" borderId="42" xfId="167" applyNumberFormat="1" applyFont="1" applyBorder="1" applyAlignment="1" applyProtection="1">
      <alignment horizontal="center" vertical="center"/>
      <protection locked="0"/>
    </xf>
    <xf numFmtId="0" fontId="26" fillId="0" borderId="42" xfId="167" applyFont="1" applyBorder="1" applyAlignment="1" applyProtection="1">
      <alignment horizontal="left" vertical="center" wrapText="1"/>
      <protection locked="0"/>
    </xf>
    <xf numFmtId="4" fontId="71" fillId="0" borderId="0" xfId="167" applyNumberFormat="1" applyFont="1"/>
    <xf numFmtId="4" fontId="58" fillId="0" borderId="27" xfId="167" applyNumberFormat="1" applyFont="1" applyBorder="1"/>
    <xf numFmtId="4" fontId="83" fillId="0" borderId="0" xfId="167" applyNumberFormat="1" applyFont="1"/>
    <xf numFmtId="0" fontId="84" fillId="0" borderId="0" xfId="167" applyFont="1" applyAlignment="1">
      <alignment horizontal="left" vertical="center"/>
    </xf>
    <xf numFmtId="0" fontId="85" fillId="0" borderId="0" xfId="167" applyFont="1" applyAlignment="1">
      <alignment horizontal="left" vertical="center"/>
    </xf>
    <xf numFmtId="0" fontId="89" fillId="0" borderId="0" xfId="0" applyFont="1" applyAlignment="1">
      <alignment horizontal="left" vertical="center"/>
    </xf>
    <xf numFmtId="0" fontId="90" fillId="0" borderId="0" xfId="284"/>
    <xf numFmtId="0" fontId="90" fillId="0" borderId="0" xfId="284" applyAlignment="1">
      <alignment horizontal="left" vertical="center"/>
    </xf>
    <xf numFmtId="0" fontId="90" fillId="0" borderId="31" xfId="284" applyBorder="1"/>
    <xf numFmtId="0" fontId="90" fillId="0" borderId="32" xfId="284" applyBorder="1"/>
    <xf numFmtId="0" fontId="90" fillId="0" borderId="25" xfId="284" applyBorder="1"/>
    <xf numFmtId="0" fontId="92" fillId="0" borderId="0" xfId="284" applyFont="1" applyAlignment="1">
      <alignment horizontal="left" vertical="center"/>
    </xf>
    <xf numFmtId="0" fontId="93" fillId="0" borderId="0" xfId="284" applyFont="1" applyAlignment="1">
      <alignment horizontal="left" vertical="center"/>
    </xf>
    <xf numFmtId="0" fontId="90" fillId="0" borderId="25" xfId="284" applyBorder="1" applyAlignment="1">
      <alignment vertical="center"/>
    </xf>
    <xf numFmtId="0" fontId="90" fillId="0" borderId="0" xfId="284" applyAlignment="1">
      <alignment vertical="center"/>
    </xf>
    <xf numFmtId="0" fontId="94" fillId="0" borderId="0" xfId="284" applyFont="1" applyAlignment="1">
      <alignment horizontal="left" vertical="center"/>
    </xf>
    <xf numFmtId="0" fontId="89" fillId="0" borderId="0" xfId="284" applyFont="1" applyAlignment="1">
      <alignment horizontal="left" vertical="center"/>
    </xf>
    <xf numFmtId="167" fontId="89" fillId="0" borderId="0" xfId="284" applyNumberFormat="1" applyFont="1" applyAlignment="1">
      <alignment horizontal="left" vertical="center"/>
    </xf>
    <xf numFmtId="0" fontId="90" fillId="0" borderId="25" xfId="284" applyBorder="1" applyAlignment="1">
      <alignment vertical="center" wrapText="1"/>
    </xf>
    <xf numFmtId="0" fontId="90" fillId="0" borderId="0" xfId="284" applyAlignment="1">
      <alignment vertical="center" wrapText="1"/>
    </xf>
    <xf numFmtId="0" fontId="89" fillId="0" borderId="0" xfId="284" applyFont="1" applyAlignment="1">
      <alignment horizontal="left" vertical="center" wrapText="1"/>
    </xf>
    <xf numFmtId="0" fontId="90" fillId="0" borderId="43" xfId="284" applyBorder="1" applyAlignment="1">
      <alignment vertical="center"/>
    </xf>
    <xf numFmtId="0" fontId="96" fillId="0" borderId="0" xfId="284" applyFont="1" applyAlignment="1">
      <alignment horizontal="left" vertical="center"/>
    </xf>
    <xf numFmtId="4" fontId="97" fillId="0" borderId="0" xfId="284" applyNumberFormat="1" applyFont="1" applyAlignment="1">
      <alignment vertical="center"/>
    </xf>
    <xf numFmtId="0" fontId="94" fillId="0" borderId="0" xfId="284" applyFont="1" applyAlignment="1">
      <alignment horizontal="right" vertical="center"/>
    </xf>
    <xf numFmtId="0" fontId="98" fillId="0" borderId="0" xfId="284" applyFont="1" applyAlignment="1">
      <alignment horizontal="left" vertical="center"/>
    </xf>
    <xf numFmtId="4" fontId="94" fillId="0" borderId="0" xfId="284" applyNumberFormat="1" applyFont="1" applyAlignment="1">
      <alignment vertical="center"/>
    </xf>
    <xf numFmtId="179" fontId="94" fillId="0" borderId="0" xfId="284" applyNumberFormat="1" applyFont="1" applyAlignment="1">
      <alignment horizontal="right" vertical="center"/>
    </xf>
    <xf numFmtId="0" fontId="90" fillId="51" borderId="0" xfId="284" applyFill="1" applyAlignment="1">
      <alignment vertical="center"/>
    </xf>
    <xf numFmtId="0" fontId="99" fillId="51" borderId="44" xfId="284" applyFont="1" applyFill="1" applyBorder="1" applyAlignment="1">
      <alignment horizontal="left" vertical="center"/>
    </xf>
    <xf numFmtId="0" fontId="90" fillId="51" borderId="45" xfId="284" applyFill="1" applyBorder="1" applyAlignment="1">
      <alignment vertical="center"/>
    </xf>
    <xf numFmtId="0" fontId="99" fillId="51" borderId="45" xfId="284" applyFont="1" applyFill="1" applyBorder="1" applyAlignment="1">
      <alignment horizontal="right" vertical="center"/>
    </xf>
    <xf numFmtId="0" fontId="99" fillId="51" borderId="45" xfId="284" applyFont="1" applyFill="1" applyBorder="1" applyAlignment="1">
      <alignment horizontal="center" vertical="center"/>
    </xf>
    <xf numFmtId="4" fontId="99" fillId="51" borderId="45" xfId="284" applyNumberFormat="1" applyFont="1" applyFill="1" applyBorder="1" applyAlignment="1">
      <alignment vertical="center"/>
    </xf>
    <xf numFmtId="0" fontId="90" fillId="51" borderId="46" xfId="284" applyFill="1" applyBorder="1" applyAlignment="1">
      <alignment vertical="center"/>
    </xf>
    <xf numFmtId="0" fontId="100" fillId="0" borderId="47" xfId="284" applyFont="1" applyBorder="1" applyAlignment="1">
      <alignment horizontal="left" vertical="center"/>
    </xf>
    <xf numFmtId="0" fontId="90" fillId="0" borderId="47" xfId="284" applyBorder="1" applyAlignment="1">
      <alignment vertical="center"/>
    </xf>
    <xf numFmtId="0" fontId="94" fillId="0" borderId="48" xfId="284" applyFont="1" applyBorder="1" applyAlignment="1">
      <alignment horizontal="left" vertical="center"/>
    </xf>
    <xf numFmtId="0" fontId="90" fillId="0" borderId="48" xfId="284" applyBorder="1" applyAlignment="1">
      <alignment vertical="center"/>
    </xf>
    <xf numFmtId="0" fontId="94" fillId="0" borderId="48" xfId="284" applyFont="1" applyBorder="1" applyAlignment="1">
      <alignment horizontal="center" vertical="center"/>
    </xf>
    <xf numFmtId="0" fontId="94" fillId="0" borderId="48" xfId="284" applyFont="1" applyBorder="1" applyAlignment="1">
      <alignment horizontal="right" vertical="center"/>
    </xf>
    <xf numFmtId="0" fontId="90" fillId="0" borderId="28" xfId="284" applyBorder="1" applyAlignment="1">
      <alignment vertical="center"/>
    </xf>
    <xf numFmtId="0" fontId="90" fillId="0" borderId="29" xfId="284" applyBorder="1" applyAlignment="1">
      <alignment vertical="center"/>
    </xf>
    <xf numFmtId="0" fontId="90" fillId="0" borderId="31" xfId="284" applyBorder="1" applyAlignment="1">
      <alignment vertical="center"/>
    </xf>
    <xf numFmtId="0" fontId="90" fillId="0" borderId="32" xfId="284" applyBorder="1" applyAlignment="1">
      <alignment vertical="center"/>
    </xf>
    <xf numFmtId="0" fontId="101" fillId="51" borderId="0" xfId="284" applyFont="1" applyFill="1" applyAlignment="1">
      <alignment horizontal="left" vertical="center"/>
    </xf>
    <xf numFmtId="0" fontId="101" fillId="51" borderId="0" xfId="284" applyFont="1" applyFill="1" applyAlignment="1">
      <alignment horizontal="right" vertical="center"/>
    </xf>
    <xf numFmtId="0" fontId="102" fillId="0" borderId="0" xfId="284" applyFont="1" applyAlignment="1">
      <alignment horizontal="left" vertical="center"/>
    </xf>
    <xf numFmtId="0" fontId="103" fillId="0" borderId="25" xfId="284" applyFont="1" applyBorder="1" applyAlignment="1">
      <alignment vertical="center"/>
    </xf>
    <xf numFmtId="0" fontId="103" fillId="0" borderId="0" xfId="284" applyFont="1" applyAlignment="1">
      <alignment vertical="center"/>
    </xf>
    <xf numFmtId="0" fontId="103" fillId="0" borderId="49" xfId="284" applyFont="1" applyBorder="1" applyAlignment="1">
      <alignment horizontal="left" vertical="center"/>
    </xf>
    <xf numFmtId="0" fontId="103" fillId="0" borderId="49" xfId="284" applyFont="1" applyBorder="1" applyAlignment="1">
      <alignment vertical="center"/>
    </xf>
    <xf numFmtId="4" fontId="103" fillId="0" borderId="49" xfId="284" applyNumberFormat="1" applyFont="1" applyBorder="1" applyAlignment="1">
      <alignment vertical="center"/>
    </xf>
    <xf numFmtId="0" fontId="104" fillId="0" borderId="25" xfId="284" applyFont="1" applyBorder="1" applyAlignment="1">
      <alignment vertical="center"/>
    </xf>
    <xf numFmtId="0" fontId="104" fillId="0" borderId="0" xfId="284" applyFont="1" applyAlignment="1">
      <alignment vertical="center"/>
    </xf>
    <xf numFmtId="0" fontId="104" fillId="0" borderId="49" xfId="284" applyFont="1" applyBorder="1" applyAlignment="1">
      <alignment horizontal="left" vertical="center"/>
    </xf>
    <xf numFmtId="0" fontId="104" fillId="0" borderId="49" xfId="284" applyFont="1" applyBorder="1" applyAlignment="1">
      <alignment vertical="center"/>
    </xf>
    <xf numFmtId="4" fontId="104" fillId="0" borderId="49" xfId="284" applyNumberFormat="1" applyFont="1" applyBorder="1" applyAlignment="1">
      <alignment vertical="center"/>
    </xf>
    <xf numFmtId="0" fontId="90" fillId="0" borderId="25" xfId="284" applyBorder="1" applyAlignment="1">
      <alignment horizontal="center" vertical="center" wrapText="1"/>
    </xf>
    <xf numFmtId="0" fontId="101" fillId="51" borderId="50" xfId="284" applyFont="1" applyFill="1" applyBorder="1" applyAlignment="1">
      <alignment horizontal="center" vertical="center" wrapText="1"/>
    </xf>
    <xf numFmtId="0" fontId="101" fillId="51" borderId="51" xfId="284" applyFont="1" applyFill="1" applyBorder="1" applyAlignment="1">
      <alignment horizontal="center" vertical="center" wrapText="1"/>
    </xf>
    <xf numFmtId="0" fontId="101" fillId="51" borderId="52" xfId="284" applyFont="1" applyFill="1" applyBorder="1" applyAlignment="1">
      <alignment horizontal="center" vertical="center" wrapText="1"/>
    </xf>
    <xf numFmtId="0" fontId="105" fillId="0" borderId="50" xfId="284" applyFont="1" applyBorder="1" applyAlignment="1">
      <alignment horizontal="center" vertical="center" wrapText="1"/>
    </xf>
    <xf numFmtId="0" fontId="105" fillId="0" borderId="51" xfId="284" applyFont="1" applyBorder="1" applyAlignment="1">
      <alignment horizontal="center" vertical="center" wrapText="1"/>
    </xf>
    <xf numFmtId="0" fontId="105" fillId="0" borderId="52" xfId="284" applyFont="1" applyBorder="1" applyAlignment="1">
      <alignment horizontal="center" vertical="center" wrapText="1"/>
    </xf>
    <xf numFmtId="0" fontId="90" fillId="0" borderId="0" xfId="284" applyAlignment="1">
      <alignment horizontal="center" vertical="center" wrapText="1"/>
    </xf>
    <xf numFmtId="0" fontId="97" fillId="0" borderId="0" xfId="284" applyFont="1" applyAlignment="1">
      <alignment horizontal="left" vertical="center"/>
    </xf>
    <xf numFmtId="4" fontId="97" fillId="0" borderId="0" xfId="284" applyNumberFormat="1" applyFont="1"/>
    <xf numFmtId="0" fontId="90" fillId="0" borderId="53" xfId="284" applyBorder="1" applyAlignment="1">
      <alignment vertical="center"/>
    </xf>
    <xf numFmtId="177" fontId="106" fillId="0" borderId="43" xfId="284" applyNumberFormat="1" applyFont="1" applyBorder="1"/>
    <xf numFmtId="177" fontId="106" fillId="0" borderId="54" xfId="284" applyNumberFormat="1" applyFont="1" applyBorder="1"/>
    <xf numFmtId="4" fontId="107" fillId="0" borderId="0" xfId="284" applyNumberFormat="1" applyFont="1" applyAlignment="1">
      <alignment vertical="center"/>
    </xf>
    <xf numFmtId="0" fontId="108" fillId="0" borderId="25" xfId="284" applyFont="1" applyBorder="1"/>
    <xf numFmtId="0" fontId="108" fillId="0" borderId="0" xfId="284" applyFont="1"/>
    <xf numFmtId="0" fontId="108" fillId="0" borderId="0" xfId="284" applyFont="1" applyAlignment="1">
      <alignment horizontal="left"/>
    </xf>
    <xf numFmtId="0" fontId="103" fillId="0" borderId="0" xfId="284" applyFont="1" applyAlignment="1">
      <alignment horizontal="left"/>
    </xf>
    <xf numFmtId="4" fontId="103" fillId="0" borderId="0" xfId="284" applyNumberFormat="1" applyFont="1"/>
    <xf numFmtId="0" fontId="108" fillId="0" borderId="55" xfId="284" applyFont="1" applyBorder="1"/>
    <xf numFmtId="177" fontId="108" fillId="0" borderId="0" xfId="284" applyNumberFormat="1" applyFont="1"/>
    <xf numFmtId="177" fontId="108" fillId="0" borderId="56" xfId="284" applyNumberFormat="1" applyFont="1" applyBorder="1"/>
    <xf numFmtId="0" fontId="108" fillId="0" borderId="0" xfId="284" applyFont="1" applyAlignment="1">
      <alignment horizontal="center"/>
    </xf>
    <xf numFmtId="4" fontId="108" fillId="0" borderId="0" xfId="284" applyNumberFormat="1" applyFont="1" applyAlignment="1">
      <alignment vertical="center"/>
    </xf>
    <xf numFmtId="0" fontId="104" fillId="0" borderId="0" xfId="284" applyFont="1" applyAlignment="1">
      <alignment horizontal="left"/>
    </xf>
    <xf numFmtId="4" fontId="104" fillId="0" borderId="0" xfId="284" applyNumberFormat="1" applyFont="1"/>
    <xf numFmtId="0" fontId="90" fillId="0" borderId="25" xfId="284" applyBorder="1" applyAlignment="1" applyProtection="1">
      <alignment vertical="center"/>
      <protection locked="0"/>
    </xf>
    <xf numFmtId="0" fontId="101" fillId="0" borderId="57" xfId="284" applyFont="1" applyBorder="1" applyAlignment="1" applyProtection="1">
      <alignment horizontal="center" vertical="center"/>
      <protection locked="0"/>
    </xf>
    <xf numFmtId="49" fontId="101" fillId="0" borderId="57" xfId="284" applyNumberFormat="1" applyFont="1" applyBorder="1" applyAlignment="1" applyProtection="1">
      <alignment horizontal="left" vertical="center" wrapText="1"/>
      <protection locked="0"/>
    </xf>
    <xf numFmtId="0" fontId="101" fillId="0" borderId="57" xfId="284" applyFont="1" applyBorder="1" applyAlignment="1" applyProtection="1">
      <alignment horizontal="left" vertical="center" wrapText="1"/>
      <protection locked="0"/>
    </xf>
    <xf numFmtId="0" fontId="101" fillId="0" borderId="57" xfId="284" applyFont="1" applyBorder="1" applyAlignment="1" applyProtection="1">
      <alignment horizontal="center" vertical="center" wrapText="1"/>
      <protection locked="0"/>
    </xf>
    <xf numFmtId="178" fontId="101" fillId="0" borderId="57" xfId="284" applyNumberFormat="1" applyFont="1" applyBorder="1" applyAlignment="1" applyProtection="1">
      <alignment vertical="center"/>
      <protection locked="0"/>
    </xf>
    <xf numFmtId="4" fontId="101" fillId="0" borderId="57" xfId="284" applyNumberFormat="1" applyFont="1" applyBorder="1" applyAlignment="1" applyProtection="1">
      <alignment vertical="center"/>
      <protection locked="0"/>
    </xf>
    <xf numFmtId="0" fontId="105" fillId="0" borderId="55" xfId="284" applyFont="1" applyBorder="1" applyAlignment="1">
      <alignment horizontal="left" vertical="center"/>
    </xf>
    <xf numFmtId="0" fontId="105" fillId="0" borderId="0" xfId="284" applyFont="1" applyAlignment="1">
      <alignment horizontal="center" vertical="center"/>
    </xf>
    <xf numFmtId="177" fontId="105" fillId="0" borderId="0" xfId="284" applyNumberFormat="1" applyFont="1" applyAlignment="1">
      <alignment vertical="center"/>
    </xf>
    <xf numFmtId="177" fontId="105" fillId="0" borderId="56" xfId="284" applyNumberFormat="1" applyFont="1" applyBorder="1" applyAlignment="1">
      <alignment vertical="center"/>
    </xf>
    <xf numFmtId="0" fontId="101" fillId="0" borderId="0" xfId="284" applyFont="1" applyAlignment="1">
      <alignment horizontal="left" vertical="center"/>
    </xf>
    <xf numFmtId="4" fontId="90" fillId="0" borderId="0" xfId="284" applyNumberFormat="1" applyAlignment="1">
      <alignment vertical="center"/>
    </xf>
    <xf numFmtId="0" fontId="109" fillId="0" borderId="25" xfId="284" applyFont="1" applyBorder="1" applyAlignment="1">
      <alignment vertical="center"/>
    </xf>
    <xf numFmtId="0" fontId="109" fillId="0" borderId="0" xfId="284" applyFont="1" applyAlignment="1">
      <alignment vertical="center"/>
    </xf>
    <xf numFmtId="0" fontId="110" fillId="0" borderId="0" xfId="284" applyFont="1" applyAlignment="1">
      <alignment horizontal="left" vertical="center"/>
    </xf>
    <xf numFmtId="0" fontId="109" fillId="0" borderId="0" xfId="284" applyFont="1" applyAlignment="1">
      <alignment horizontal="left" vertical="center"/>
    </xf>
    <xf numFmtId="0" fontId="109" fillId="0" borderId="0" xfId="284" applyFont="1" applyAlignment="1">
      <alignment horizontal="left" vertical="center" wrapText="1"/>
    </xf>
    <xf numFmtId="0" fontId="109" fillId="0" borderId="55" xfId="284" applyFont="1" applyBorder="1" applyAlignment="1">
      <alignment vertical="center"/>
    </xf>
    <xf numFmtId="0" fontId="109" fillId="0" borderId="56" xfId="284" applyFont="1" applyBorder="1" applyAlignment="1">
      <alignment vertical="center"/>
    </xf>
    <xf numFmtId="0" fontId="111" fillId="0" borderId="25" xfId="284" applyFont="1" applyBorder="1" applyAlignment="1">
      <alignment vertical="center"/>
    </xf>
    <xf numFmtId="0" fontId="111" fillId="0" borderId="0" xfId="284" applyFont="1" applyAlignment="1">
      <alignment vertical="center"/>
    </xf>
    <xf numFmtId="0" fontId="111" fillId="0" borderId="0" xfId="284" applyFont="1" applyAlignment="1">
      <alignment horizontal="left" vertical="center"/>
    </xf>
    <xf numFmtId="0" fontId="111" fillId="0" borderId="0" xfId="284" applyFont="1" applyAlignment="1">
      <alignment horizontal="left" vertical="center" wrapText="1"/>
    </xf>
    <xf numFmtId="178" fontId="111" fillId="0" borderId="0" xfId="284" applyNumberFormat="1" applyFont="1" applyAlignment="1">
      <alignment vertical="center"/>
    </xf>
    <xf numFmtId="0" fontId="111" fillId="0" borderId="55" xfId="284" applyFont="1" applyBorder="1" applyAlignment="1">
      <alignment vertical="center"/>
    </xf>
    <xf numFmtId="0" fontId="111" fillId="0" borderId="56" xfId="284" applyFont="1" applyBorder="1" applyAlignment="1">
      <alignment vertical="center"/>
    </xf>
    <xf numFmtId="0" fontId="112" fillId="0" borderId="57" xfId="284" applyFont="1" applyBorder="1" applyAlignment="1" applyProtection="1">
      <alignment horizontal="center" vertical="center"/>
      <protection locked="0"/>
    </xf>
    <xf numFmtId="49" fontId="112" fillId="0" borderId="57" xfId="284" applyNumberFormat="1" applyFont="1" applyBorder="1" applyAlignment="1" applyProtection="1">
      <alignment horizontal="left" vertical="center" wrapText="1"/>
      <protection locked="0"/>
    </xf>
    <xf numFmtId="0" fontId="112" fillId="0" borderId="57" xfId="284" applyFont="1" applyBorder="1" applyAlignment="1" applyProtection="1">
      <alignment horizontal="left" vertical="center" wrapText="1"/>
      <protection locked="0"/>
    </xf>
    <xf numFmtId="0" fontId="112" fillId="0" borderId="57" xfId="284" applyFont="1" applyBorder="1" applyAlignment="1" applyProtection="1">
      <alignment horizontal="center" vertical="center" wrapText="1"/>
      <protection locked="0"/>
    </xf>
    <xf numFmtId="178" fontId="112" fillId="0" borderId="57" xfId="284" applyNumberFormat="1" applyFont="1" applyBorder="1" applyAlignment="1" applyProtection="1">
      <alignment vertical="center"/>
      <protection locked="0"/>
    </xf>
    <xf numFmtId="4" fontId="112" fillId="0" borderId="57" xfId="284" applyNumberFormat="1" applyFont="1" applyBorder="1" applyAlignment="1" applyProtection="1">
      <alignment vertical="center"/>
      <protection locked="0"/>
    </xf>
    <xf numFmtId="0" fontId="113" fillId="0" borderId="25" xfId="284" applyFont="1" applyBorder="1" applyAlignment="1">
      <alignment vertical="center"/>
    </xf>
    <xf numFmtId="0" fontId="112" fillId="0" borderId="55" xfId="284" applyFont="1" applyBorder="1" applyAlignment="1">
      <alignment horizontal="left" vertical="center"/>
    </xf>
    <xf numFmtId="0" fontId="112" fillId="0" borderId="0" xfId="284" applyFont="1" applyAlignment="1">
      <alignment horizontal="center" vertical="center"/>
    </xf>
    <xf numFmtId="0" fontId="114" fillId="0" borderId="25" xfId="284" applyFont="1" applyBorder="1" applyAlignment="1">
      <alignment vertical="center"/>
    </xf>
    <xf numFmtId="0" fontId="114" fillId="0" borderId="0" xfId="284" applyFont="1" applyAlignment="1">
      <alignment vertical="center"/>
    </xf>
    <xf numFmtId="0" fontId="114" fillId="0" borderId="0" xfId="284" applyFont="1" applyAlignment="1">
      <alignment horizontal="left" vertical="center"/>
    </xf>
    <xf numFmtId="0" fontId="114" fillId="0" borderId="0" xfId="284" applyFont="1" applyAlignment="1">
      <alignment horizontal="left" vertical="center" wrapText="1"/>
    </xf>
    <xf numFmtId="178" fontId="114" fillId="0" borderId="0" xfId="284" applyNumberFormat="1" applyFont="1" applyAlignment="1">
      <alignment vertical="center"/>
    </xf>
    <xf numFmtId="0" fontId="114" fillId="0" borderId="55" xfId="284" applyFont="1" applyBorder="1" applyAlignment="1">
      <alignment vertical="center"/>
    </xf>
    <xf numFmtId="0" fontId="114" fillId="0" borderId="56" xfId="284" applyFont="1" applyBorder="1" applyAlignment="1">
      <alignment vertical="center"/>
    </xf>
    <xf numFmtId="0" fontId="115" fillId="0" borderId="0" xfId="284" applyFont="1" applyAlignment="1">
      <alignment vertical="center" wrapText="1"/>
    </xf>
    <xf numFmtId="0" fontId="90" fillId="0" borderId="55" xfId="284" applyBorder="1" applyAlignment="1">
      <alignment vertical="center"/>
    </xf>
    <xf numFmtId="0" fontId="90" fillId="0" borderId="56" xfId="284" applyBorder="1" applyAlignment="1">
      <alignment vertical="center"/>
    </xf>
    <xf numFmtId="0" fontId="105" fillId="0" borderId="58" xfId="284" applyFont="1" applyBorder="1" applyAlignment="1">
      <alignment horizontal="left" vertical="center"/>
    </xf>
    <xf numFmtId="0" fontId="105" fillId="0" borderId="49" xfId="284" applyFont="1" applyBorder="1" applyAlignment="1">
      <alignment horizontal="center" vertical="center"/>
    </xf>
    <xf numFmtId="177" fontId="105" fillId="0" borderId="49" xfId="284" applyNumberFormat="1" applyFont="1" applyBorder="1" applyAlignment="1">
      <alignment vertical="center"/>
    </xf>
    <xf numFmtId="177" fontId="105" fillId="0" borderId="59" xfId="284" applyNumberFormat="1" applyFont="1" applyBorder="1" applyAlignment="1">
      <alignment vertical="center"/>
    </xf>
    <xf numFmtId="0" fontId="116" fillId="0" borderId="0" xfId="285" applyFont="1"/>
    <xf numFmtId="0" fontId="1" fillId="0" borderId="0" xfId="285"/>
    <xf numFmtId="3" fontId="1" fillId="0" borderId="0" xfId="285" applyNumberFormat="1"/>
    <xf numFmtId="0" fontId="117" fillId="0" borderId="0" xfId="286" applyFont="1" applyAlignment="1">
      <alignment horizontal="left" vertical="center"/>
    </xf>
    <xf numFmtId="49" fontId="117" fillId="0" borderId="0" xfId="286" applyNumberFormat="1" applyFont="1" applyAlignment="1">
      <alignment horizontal="left" vertical="center"/>
    </xf>
    <xf numFmtId="49" fontId="117" fillId="54" borderId="0" xfId="286" applyNumberFormat="1" applyFont="1" applyFill="1" applyAlignment="1">
      <alignment horizontal="left" vertical="center"/>
    </xf>
    <xf numFmtId="2" fontId="117" fillId="54" borderId="0" xfId="286" applyNumberFormat="1" applyFont="1" applyFill="1" applyAlignment="1">
      <alignment horizontal="left" vertical="center"/>
    </xf>
    <xf numFmtId="44" fontId="1" fillId="0" borderId="0" xfId="285" applyNumberFormat="1"/>
    <xf numFmtId="180" fontId="1" fillId="0" borderId="0" xfId="285" applyNumberFormat="1"/>
    <xf numFmtId="49" fontId="118" fillId="0" borderId="60" xfId="286" applyNumberFormat="1" applyFont="1" applyBorder="1" applyAlignment="1">
      <alignment horizontal="center" vertical="center" wrapText="1"/>
    </xf>
    <xf numFmtId="0" fontId="118" fillId="0" borderId="13" xfId="286" applyFont="1" applyBorder="1" applyAlignment="1">
      <alignment horizontal="center" vertical="center" wrapText="1"/>
    </xf>
    <xf numFmtId="3" fontId="118" fillId="0" borderId="61" xfId="286" applyNumberFormat="1" applyFont="1" applyBorder="1" applyAlignment="1">
      <alignment horizontal="center" vertical="center" wrapText="1"/>
    </xf>
    <xf numFmtId="3" fontId="1" fillId="0" borderId="0" xfId="285" applyNumberFormat="1" applyAlignment="1">
      <alignment horizontal="center" vertical="center" wrapText="1"/>
    </xf>
    <xf numFmtId="0" fontId="1" fillId="0" borderId="0" xfId="285" applyAlignment="1">
      <alignment horizontal="center" vertical="center" wrapText="1"/>
    </xf>
    <xf numFmtId="0" fontId="119" fillId="55" borderId="6" xfId="286" applyFont="1" applyFill="1" applyBorder="1" applyAlignment="1">
      <alignment horizontal="left"/>
    </xf>
    <xf numFmtId="181" fontId="119" fillId="55" borderId="23" xfId="287" applyNumberFormat="1" applyFont="1" applyFill="1" applyBorder="1" applyAlignment="1">
      <alignment vertical="center"/>
    </xf>
    <xf numFmtId="3" fontId="120" fillId="0" borderId="0" xfId="285" applyNumberFormat="1" applyFont="1"/>
    <xf numFmtId="0" fontId="120" fillId="0" borderId="0" xfId="285" applyFont="1"/>
    <xf numFmtId="49" fontId="118" fillId="0" borderId="63" xfId="286" applyNumberFormat="1" applyFont="1" applyBorder="1" applyAlignment="1">
      <alignment horizontal="center"/>
    </xf>
    <xf numFmtId="0" fontId="121" fillId="0" borderId="0" xfId="286" applyFont="1" applyAlignment="1">
      <alignment horizontal="left" vertical="center" wrapText="1"/>
    </xf>
    <xf numFmtId="181" fontId="121" fillId="0" borderId="64" xfId="287" applyNumberFormat="1" applyFont="1" applyBorder="1" applyAlignment="1">
      <alignment vertical="center"/>
    </xf>
    <xf numFmtId="49" fontId="118" fillId="54" borderId="60" xfId="286" applyNumberFormat="1" applyFont="1" applyFill="1" applyBorder="1" applyAlignment="1">
      <alignment horizontal="left"/>
    </xf>
    <xf numFmtId="3" fontId="118" fillId="54" borderId="13" xfId="286" applyNumberFormat="1" applyFont="1" applyFill="1" applyBorder="1" applyAlignment="1">
      <alignment vertical="center"/>
    </xf>
    <xf numFmtId="3" fontId="121" fillId="54" borderId="13" xfId="286" applyNumberFormat="1" applyFont="1" applyFill="1" applyBorder="1" applyAlignment="1">
      <alignment vertical="center"/>
    </xf>
    <xf numFmtId="181" fontId="118" fillId="54" borderId="61" xfId="287" applyNumberFormat="1" applyFont="1" applyFill="1" applyBorder="1" applyAlignment="1">
      <alignment vertical="center"/>
    </xf>
    <xf numFmtId="182" fontId="122" fillId="0" borderId="0" xfId="288" applyNumberFormat="1" applyFont="1"/>
    <xf numFmtId="49" fontId="118" fillId="0" borderId="60" xfId="286" applyNumberFormat="1" applyFont="1" applyBorder="1" applyAlignment="1">
      <alignment horizontal="left"/>
    </xf>
    <xf numFmtId="3" fontId="118" fillId="0" borderId="13" xfId="286" applyNumberFormat="1" applyFont="1" applyBorder="1" applyAlignment="1">
      <alignment vertical="center"/>
    </xf>
    <xf numFmtId="3" fontId="121" fillId="0" borderId="13" xfId="286" applyNumberFormat="1" applyFont="1" applyBorder="1" applyAlignment="1">
      <alignment vertical="center"/>
    </xf>
    <xf numFmtId="181" fontId="118" fillId="0" borderId="61" xfId="287" applyNumberFormat="1" applyFont="1" applyFill="1" applyBorder="1" applyAlignment="1">
      <alignment vertical="center"/>
    </xf>
    <xf numFmtId="0" fontId="121" fillId="0" borderId="63" xfId="285" applyFont="1" applyBorder="1"/>
    <xf numFmtId="0" fontId="121" fillId="0" borderId="0" xfId="285" applyFont="1"/>
    <xf numFmtId="181" fontId="118" fillId="0" borderId="64" xfId="287" applyNumberFormat="1" applyFont="1" applyBorder="1"/>
    <xf numFmtId="0" fontId="88" fillId="0" borderId="0" xfId="285" applyFont="1" applyAlignment="1">
      <alignment horizontal="right"/>
    </xf>
    <xf numFmtId="49" fontId="117" fillId="54" borderId="0" xfId="286" applyNumberFormat="1" applyFont="1" applyFill="1" applyAlignment="1">
      <alignment horizontal="left" vertical="center"/>
    </xf>
    <xf numFmtId="0" fontId="119" fillId="55" borderId="62" xfId="286" applyFont="1" applyFill="1" applyBorder="1" applyAlignment="1">
      <alignment horizontal="left"/>
    </xf>
    <xf numFmtId="0" fontId="119" fillId="55" borderId="6" xfId="286" applyFont="1" applyFill="1" applyBorder="1" applyAlignment="1">
      <alignment horizontal="left"/>
    </xf>
    <xf numFmtId="0" fontId="91" fillId="53" borderId="0" xfId="284" applyFont="1" applyFill="1" applyAlignment="1">
      <alignment horizontal="center" vertical="center"/>
    </xf>
    <xf numFmtId="0" fontId="95" fillId="0" borderId="0" xfId="284" applyFont="1" applyAlignment="1">
      <alignment horizontal="left" vertical="center" wrapText="1"/>
    </xf>
    <xf numFmtId="0" fontId="89" fillId="0" borderId="0" xfId="284" applyFont="1" applyAlignment="1">
      <alignment horizontal="left" vertical="center" wrapText="1"/>
    </xf>
    <xf numFmtId="0" fontId="90" fillId="0" borderId="0" xfId="284" applyAlignment="1">
      <alignment vertical="center"/>
    </xf>
    <xf numFmtId="0" fontId="57" fillId="0" borderId="0" xfId="167" applyFont="1" applyAlignment="1">
      <alignment horizontal="center" vertical="center"/>
    </xf>
    <xf numFmtId="0" fontId="56" fillId="0" borderId="0" xfId="167" applyFont="1" applyAlignment="1">
      <alignment vertical="center"/>
    </xf>
    <xf numFmtId="0" fontId="58" fillId="0" borderId="0" xfId="167" applyFont="1" applyAlignment="1">
      <alignment horizontal="left" vertical="center" wrapText="1"/>
    </xf>
  </cellXfs>
  <cellStyles count="289">
    <cellStyle name="_Ceník CBC - 03,2007" xfId="1" xr:uid="{00000000-0005-0000-0000-000000000000}"/>
    <cellStyle name="_Ceník CBC - 03,2007_m.č.120 Víceúčelový sál - kino" xfId="2" xr:uid="{00000000-0005-0000-0000-000001000000}"/>
    <cellStyle name="_Ceník CBC - 03,2007_NDKV" xfId="3" xr:uid="{00000000-0005-0000-0000-000002000000}"/>
    <cellStyle name="_Ceník CBC - 03,2007_zesilovače" xfId="4" xr:uid="{00000000-0005-0000-0000-000003000000}"/>
    <cellStyle name="_E.1 SO BAZÉN_4" xfId="5" xr:uid="{00000000-0005-0000-0000-000004000000}"/>
    <cellStyle name="_F6_BS_SO 01+04_6SX01" xfId="6" xr:uid="{00000000-0005-0000-0000-000005000000}"/>
    <cellStyle name="_F6_BS_SO 01+04_6SX01 2" xfId="7" xr:uid="{00000000-0005-0000-0000-000006000000}"/>
    <cellStyle name="20 % – Zvýraznění1 2" xfId="8" xr:uid="{00000000-0005-0000-0000-000007000000}"/>
    <cellStyle name="20 % – Zvýraznění1 3" xfId="9" xr:uid="{00000000-0005-0000-0000-000008000000}"/>
    <cellStyle name="20 % – Zvýraznění2 2" xfId="10" xr:uid="{00000000-0005-0000-0000-000009000000}"/>
    <cellStyle name="20 % – Zvýraznění2 3" xfId="11" xr:uid="{00000000-0005-0000-0000-00000A000000}"/>
    <cellStyle name="20 % – Zvýraznění3 2" xfId="12" xr:uid="{00000000-0005-0000-0000-00000B000000}"/>
    <cellStyle name="20 % – Zvýraznění3 3" xfId="13" xr:uid="{00000000-0005-0000-0000-00000C000000}"/>
    <cellStyle name="20 % – Zvýraznění4 2" xfId="14" xr:uid="{00000000-0005-0000-0000-00000D000000}"/>
    <cellStyle name="20 % – Zvýraznění4 3" xfId="15" xr:uid="{00000000-0005-0000-0000-00000E000000}"/>
    <cellStyle name="20 % – Zvýraznění5 2" xfId="16" xr:uid="{00000000-0005-0000-0000-00000F000000}"/>
    <cellStyle name="20 % – Zvýraznění5 3" xfId="17" xr:uid="{00000000-0005-0000-0000-000010000000}"/>
    <cellStyle name="20 % – Zvýraznění6 2" xfId="18" xr:uid="{00000000-0005-0000-0000-000011000000}"/>
    <cellStyle name="20 % – Zvýraznění6 3" xfId="19" xr:uid="{00000000-0005-0000-0000-000012000000}"/>
    <cellStyle name="40 % – Zvýraznění1 2" xfId="20" xr:uid="{00000000-0005-0000-0000-000013000000}"/>
    <cellStyle name="40 % – Zvýraznění1 3" xfId="21" xr:uid="{00000000-0005-0000-0000-000014000000}"/>
    <cellStyle name="40 % – Zvýraznění2 2" xfId="22" xr:uid="{00000000-0005-0000-0000-000015000000}"/>
    <cellStyle name="40 % – Zvýraznění2 3" xfId="23" xr:uid="{00000000-0005-0000-0000-000016000000}"/>
    <cellStyle name="40 % – Zvýraznění3 2" xfId="24" xr:uid="{00000000-0005-0000-0000-000017000000}"/>
    <cellStyle name="40 % – Zvýraznění3 3" xfId="25" xr:uid="{00000000-0005-0000-0000-000018000000}"/>
    <cellStyle name="40 % – Zvýraznění4 2" xfId="26" xr:uid="{00000000-0005-0000-0000-000019000000}"/>
    <cellStyle name="40 % – Zvýraznění4 3" xfId="27" xr:uid="{00000000-0005-0000-0000-00001A000000}"/>
    <cellStyle name="40 % – Zvýraznění5 2" xfId="28" xr:uid="{00000000-0005-0000-0000-00001B000000}"/>
    <cellStyle name="40 % – Zvýraznění5 3" xfId="29" xr:uid="{00000000-0005-0000-0000-00001C000000}"/>
    <cellStyle name="40 % – Zvýraznění6 2" xfId="30" xr:uid="{00000000-0005-0000-0000-00001D000000}"/>
    <cellStyle name="40 % – Zvýraznění6 3" xfId="31" xr:uid="{00000000-0005-0000-0000-00001E000000}"/>
    <cellStyle name="60 % – Zvýraznění1 2" xfId="32" xr:uid="{00000000-0005-0000-0000-00001F000000}"/>
    <cellStyle name="60 % – Zvýraznění1 3" xfId="33" xr:uid="{00000000-0005-0000-0000-000020000000}"/>
    <cellStyle name="60 % – Zvýraznění2 2" xfId="34" xr:uid="{00000000-0005-0000-0000-000021000000}"/>
    <cellStyle name="60 % – Zvýraznění2 3" xfId="35" xr:uid="{00000000-0005-0000-0000-000022000000}"/>
    <cellStyle name="60 % – Zvýraznění3 2" xfId="36" xr:uid="{00000000-0005-0000-0000-000023000000}"/>
    <cellStyle name="60 % – Zvýraznění3 3" xfId="37" xr:uid="{00000000-0005-0000-0000-000024000000}"/>
    <cellStyle name="60 % – Zvýraznění4 2" xfId="38" xr:uid="{00000000-0005-0000-0000-000025000000}"/>
    <cellStyle name="60 % – Zvýraznění4 3" xfId="39" xr:uid="{00000000-0005-0000-0000-000026000000}"/>
    <cellStyle name="60 % – Zvýraznění5 2" xfId="40" xr:uid="{00000000-0005-0000-0000-000027000000}"/>
    <cellStyle name="60 % – Zvýraznění5 3" xfId="41" xr:uid="{00000000-0005-0000-0000-000028000000}"/>
    <cellStyle name="60 % – Zvýraznění6 2" xfId="42" xr:uid="{00000000-0005-0000-0000-000029000000}"/>
    <cellStyle name="60 % – Zvýraznění6 3" xfId="43" xr:uid="{00000000-0005-0000-0000-00002A000000}"/>
    <cellStyle name="Celkem 2" xfId="44" xr:uid="{00000000-0005-0000-0000-00002B000000}"/>
    <cellStyle name="Comma [0]_laroux" xfId="45" xr:uid="{00000000-0005-0000-0000-00002C000000}"/>
    <cellStyle name="Comma_laroux" xfId="46" xr:uid="{00000000-0005-0000-0000-00002D000000}"/>
    <cellStyle name="Currency [0]_laroux" xfId="47" xr:uid="{00000000-0005-0000-0000-00002E000000}"/>
    <cellStyle name="Currency_laroux" xfId="48" xr:uid="{00000000-0005-0000-0000-00002F000000}"/>
    <cellStyle name="Čárka 2" xfId="287" xr:uid="{45F48540-357C-4146-83E1-A8796ADA1B6D}"/>
    <cellStyle name="čárky 2" xfId="49" xr:uid="{00000000-0005-0000-0000-000030000000}"/>
    <cellStyle name="čárky 3" xfId="50" xr:uid="{00000000-0005-0000-0000-000031000000}"/>
    <cellStyle name="čárky 4" xfId="51" xr:uid="{00000000-0005-0000-0000-000032000000}"/>
    <cellStyle name="Dezimal [0]" xfId="52" xr:uid="{00000000-0005-0000-0000-000033000000}"/>
    <cellStyle name="Dezimal_Compiling Utility Macros" xfId="53" xr:uid="{00000000-0005-0000-0000-000034000000}"/>
    <cellStyle name="DPH (odst. 8)" xfId="54" xr:uid="{00000000-0005-0000-0000-000035000000}"/>
    <cellStyle name="Euro" xfId="55" xr:uid="{00000000-0005-0000-0000-000036000000}"/>
    <cellStyle name="Excel Built-in Normal" xfId="56" xr:uid="{00000000-0005-0000-0000-000037000000}"/>
    <cellStyle name="Hypertextový odkaz 10" xfId="57" xr:uid="{00000000-0005-0000-0000-000038000000}"/>
    <cellStyle name="Hypertextový odkaz 11" xfId="58" xr:uid="{00000000-0005-0000-0000-000039000000}"/>
    <cellStyle name="Hypertextový odkaz 12" xfId="59" xr:uid="{00000000-0005-0000-0000-00003A000000}"/>
    <cellStyle name="Hypertextový odkaz 2" xfId="60" xr:uid="{00000000-0005-0000-0000-00003B000000}"/>
    <cellStyle name="Hypertextový odkaz 3" xfId="61" xr:uid="{00000000-0005-0000-0000-00003C000000}"/>
    <cellStyle name="Hypertextový odkaz 4" xfId="62" xr:uid="{00000000-0005-0000-0000-00003D000000}"/>
    <cellStyle name="Hypertextový odkaz 5" xfId="63" xr:uid="{00000000-0005-0000-0000-00003E000000}"/>
    <cellStyle name="Hypertextový odkaz 6" xfId="64" xr:uid="{00000000-0005-0000-0000-00003F000000}"/>
    <cellStyle name="Hypertextový odkaz 7" xfId="65" xr:uid="{00000000-0005-0000-0000-000040000000}"/>
    <cellStyle name="Hypertextový odkaz 8" xfId="66" xr:uid="{00000000-0005-0000-0000-000041000000}"/>
    <cellStyle name="Hypertextový odkaz 9" xfId="67" xr:uid="{00000000-0005-0000-0000-000042000000}"/>
    <cellStyle name="Chybně 2" xfId="68" xr:uid="{00000000-0005-0000-0000-000043000000}"/>
    <cellStyle name="Chybně 3" xfId="69" xr:uid="{00000000-0005-0000-0000-000044000000}"/>
    <cellStyle name="KAPITOLA" xfId="70" xr:uid="{00000000-0005-0000-0000-000045000000}"/>
    <cellStyle name="Kontrolní buňka 2" xfId="71" xr:uid="{00000000-0005-0000-0000-000046000000}"/>
    <cellStyle name="Kontrolní buňka 3" xfId="72" xr:uid="{00000000-0005-0000-0000-000047000000}"/>
    <cellStyle name="lehký dolní okraj" xfId="73" xr:uid="{00000000-0005-0000-0000-000048000000}"/>
    <cellStyle name="Měna 2" xfId="74" xr:uid="{00000000-0005-0000-0000-000049000000}"/>
    <cellStyle name="Měna 2 2" xfId="75" xr:uid="{00000000-0005-0000-0000-00004A000000}"/>
    <cellStyle name="Měna 3" xfId="288" xr:uid="{E965BDF8-0DD0-433B-85A4-655785EBC95B}"/>
    <cellStyle name="měny 2" xfId="76" xr:uid="{00000000-0005-0000-0000-00004B000000}"/>
    <cellStyle name="měny 2 2" xfId="77" xr:uid="{00000000-0005-0000-0000-00004C000000}"/>
    <cellStyle name="měny 3" xfId="78" xr:uid="{00000000-0005-0000-0000-00004D000000}"/>
    <cellStyle name="měny 4" xfId="79" xr:uid="{00000000-0005-0000-0000-00004E000000}"/>
    <cellStyle name="měny bez des. míst 2" xfId="80" xr:uid="{00000000-0005-0000-0000-00004F000000}"/>
    <cellStyle name="MřížkaNormální" xfId="81" xr:uid="{00000000-0005-0000-0000-000050000000}"/>
    <cellStyle name="nadpis" xfId="82" xr:uid="{00000000-0005-0000-0000-000051000000}"/>
    <cellStyle name="Nadpis - ceny (odst. 5-7)" xfId="83" xr:uid="{00000000-0005-0000-0000-000052000000}"/>
    <cellStyle name="Nadpis - popis (odst. 1-4)" xfId="84" xr:uid="{00000000-0005-0000-0000-000053000000}"/>
    <cellStyle name="Nadpis 1 2" xfId="85" xr:uid="{00000000-0005-0000-0000-000054000000}"/>
    <cellStyle name="Nadpis 2 2" xfId="86" xr:uid="{00000000-0005-0000-0000-000055000000}"/>
    <cellStyle name="Nadpis 3 2" xfId="87" xr:uid="{00000000-0005-0000-0000-000056000000}"/>
    <cellStyle name="Nadpis 4 2" xfId="88" xr:uid="{00000000-0005-0000-0000-000057000000}"/>
    <cellStyle name="Nadpis1" xfId="89" xr:uid="{00000000-0005-0000-0000-000058000000}"/>
    <cellStyle name="Nadpis1 1" xfId="90" xr:uid="{00000000-0005-0000-0000-000059000000}"/>
    <cellStyle name="Nadpis2" xfId="91" xr:uid="{00000000-0005-0000-0000-00005A000000}"/>
    <cellStyle name="Nadpis3" xfId="92" xr:uid="{00000000-0005-0000-0000-00005B000000}"/>
    <cellStyle name="Název 2" xfId="93" xr:uid="{00000000-0005-0000-0000-00005C000000}"/>
    <cellStyle name="Název skupiny" xfId="94" xr:uid="{00000000-0005-0000-0000-00005D000000}"/>
    <cellStyle name="Neutrální 2" xfId="95" xr:uid="{00000000-0005-0000-0000-00005E000000}"/>
    <cellStyle name="Neutrální 3" xfId="96" xr:uid="{00000000-0005-0000-0000-00005F000000}"/>
    <cellStyle name="Normal 3" xfId="97" xr:uid="{00000000-0005-0000-0000-000060000000}"/>
    <cellStyle name="Normal_0201axi2" xfId="98" xr:uid="{00000000-0005-0000-0000-000061000000}"/>
    <cellStyle name="Normale_NEWAY-£" xfId="99" xr:uid="{00000000-0005-0000-0000-000062000000}"/>
    <cellStyle name="normálne_HELIOS" xfId="100" xr:uid="{00000000-0005-0000-0000-000063000000}"/>
    <cellStyle name="Normální" xfId="0" builtinId="0"/>
    <cellStyle name="normální 10" xfId="101" xr:uid="{00000000-0005-0000-0000-000065000000}"/>
    <cellStyle name="normální 10 2" xfId="102" xr:uid="{00000000-0005-0000-0000-000066000000}"/>
    <cellStyle name="normální 10_bezdrátová konference" xfId="103" xr:uid="{00000000-0005-0000-0000-000067000000}"/>
    <cellStyle name="normální 11" xfId="104" xr:uid="{00000000-0005-0000-0000-000068000000}"/>
    <cellStyle name="normální 11 2" xfId="105" xr:uid="{00000000-0005-0000-0000-000069000000}"/>
    <cellStyle name="Normální 12" xfId="106" xr:uid="{00000000-0005-0000-0000-00006A000000}"/>
    <cellStyle name="Normální 12 2" xfId="107" xr:uid="{00000000-0005-0000-0000-00006B000000}"/>
    <cellStyle name="Normální 12 3" xfId="108" xr:uid="{00000000-0005-0000-0000-00006C000000}"/>
    <cellStyle name="Normální 12 4" xfId="109" xr:uid="{00000000-0005-0000-0000-00006D000000}"/>
    <cellStyle name="Normální 12 5" xfId="110" xr:uid="{00000000-0005-0000-0000-00006E000000}"/>
    <cellStyle name="Normální 12 6" xfId="111" xr:uid="{00000000-0005-0000-0000-00006F000000}"/>
    <cellStyle name="Normální 13" xfId="112" xr:uid="{00000000-0005-0000-0000-000070000000}"/>
    <cellStyle name="normální 14" xfId="113" xr:uid="{00000000-0005-0000-0000-000071000000}"/>
    <cellStyle name="normální 14 2" xfId="114" xr:uid="{00000000-0005-0000-0000-000072000000}"/>
    <cellStyle name="normální 15" xfId="115" xr:uid="{00000000-0005-0000-0000-000073000000}"/>
    <cellStyle name="normální 16" xfId="116" xr:uid="{00000000-0005-0000-0000-000074000000}"/>
    <cellStyle name="normální 17" xfId="117" xr:uid="{00000000-0005-0000-0000-000075000000}"/>
    <cellStyle name="normální 18" xfId="118" xr:uid="{00000000-0005-0000-0000-000076000000}"/>
    <cellStyle name="normální 19" xfId="119" xr:uid="{00000000-0005-0000-0000-000077000000}"/>
    <cellStyle name="normální 2" xfId="120" xr:uid="{00000000-0005-0000-0000-000078000000}"/>
    <cellStyle name="Normální 2 10" xfId="121" xr:uid="{00000000-0005-0000-0000-000079000000}"/>
    <cellStyle name="normální 2 2" xfId="122" xr:uid="{00000000-0005-0000-0000-00007A000000}"/>
    <cellStyle name="normální 2 2 2" xfId="123" xr:uid="{00000000-0005-0000-0000-00007B000000}"/>
    <cellStyle name="normální 2 3" xfId="124" xr:uid="{00000000-0005-0000-0000-00007C000000}"/>
    <cellStyle name="Normální 2 4" xfId="125" xr:uid="{00000000-0005-0000-0000-00007D000000}"/>
    <cellStyle name="Normální 2 5" xfId="126" xr:uid="{00000000-0005-0000-0000-00007E000000}"/>
    <cellStyle name="Normální 2 6" xfId="127" xr:uid="{00000000-0005-0000-0000-00007F000000}"/>
    <cellStyle name="Normální 2 7" xfId="128" xr:uid="{00000000-0005-0000-0000-000080000000}"/>
    <cellStyle name="Normální 2 8" xfId="129" xr:uid="{00000000-0005-0000-0000-000081000000}"/>
    <cellStyle name="Normální 2 9" xfId="130" xr:uid="{00000000-0005-0000-0000-000082000000}"/>
    <cellStyle name="normální 2_01.54 Př. m. Velká" xfId="131" xr:uid="{00000000-0005-0000-0000-000083000000}"/>
    <cellStyle name="normální 20" xfId="132" xr:uid="{00000000-0005-0000-0000-000084000000}"/>
    <cellStyle name="normální 21" xfId="133" xr:uid="{00000000-0005-0000-0000-000085000000}"/>
    <cellStyle name="normální 22" xfId="134" xr:uid="{00000000-0005-0000-0000-000086000000}"/>
    <cellStyle name="normální 23" xfId="135" xr:uid="{00000000-0005-0000-0000-000087000000}"/>
    <cellStyle name="normální 23 2" xfId="136" xr:uid="{00000000-0005-0000-0000-000088000000}"/>
    <cellStyle name="normální 24" xfId="137" xr:uid="{00000000-0005-0000-0000-000089000000}"/>
    <cellStyle name="normální 25" xfId="138" xr:uid="{00000000-0005-0000-0000-00008A000000}"/>
    <cellStyle name="normální 26" xfId="139" xr:uid="{00000000-0005-0000-0000-00008B000000}"/>
    <cellStyle name="normální 27" xfId="140" xr:uid="{00000000-0005-0000-0000-00008C000000}"/>
    <cellStyle name="normální 28" xfId="141" xr:uid="{00000000-0005-0000-0000-00008D000000}"/>
    <cellStyle name="normální 29" xfId="142" xr:uid="{00000000-0005-0000-0000-00008E000000}"/>
    <cellStyle name="normální 3" xfId="143" xr:uid="{00000000-0005-0000-0000-00008F000000}"/>
    <cellStyle name="normální 3 2" xfId="144" xr:uid="{00000000-0005-0000-0000-000090000000}"/>
    <cellStyle name="Normální 3 3" xfId="145" xr:uid="{00000000-0005-0000-0000-000091000000}"/>
    <cellStyle name="normální 30" xfId="146" xr:uid="{00000000-0005-0000-0000-000092000000}"/>
    <cellStyle name="normální 31" xfId="147" xr:uid="{00000000-0005-0000-0000-000093000000}"/>
    <cellStyle name="normální 32" xfId="148" xr:uid="{00000000-0005-0000-0000-000094000000}"/>
    <cellStyle name="normální 33" xfId="149" xr:uid="{00000000-0005-0000-0000-000095000000}"/>
    <cellStyle name="normální 34" xfId="150" xr:uid="{00000000-0005-0000-0000-000096000000}"/>
    <cellStyle name="normální 35" xfId="151" xr:uid="{00000000-0005-0000-0000-000097000000}"/>
    <cellStyle name="normální 36" xfId="152" xr:uid="{00000000-0005-0000-0000-000098000000}"/>
    <cellStyle name="normální 37" xfId="153" xr:uid="{00000000-0005-0000-0000-000099000000}"/>
    <cellStyle name="normální 38" xfId="154" xr:uid="{00000000-0005-0000-0000-00009A000000}"/>
    <cellStyle name="normální 39" xfId="155" xr:uid="{00000000-0005-0000-0000-00009B000000}"/>
    <cellStyle name="normální 4" xfId="156" xr:uid="{00000000-0005-0000-0000-00009C000000}"/>
    <cellStyle name="Normální 4 2" xfId="157" xr:uid="{00000000-0005-0000-0000-00009D000000}"/>
    <cellStyle name="normální 40" xfId="158" xr:uid="{00000000-0005-0000-0000-00009E000000}"/>
    <cellStyle name="normální 41" xfId="159" xr:uid="{00000000-0005-0000-0000-00009F000000}"/>
    <cellStyle name="normální 42" xfId="160" xr:uid="{00000000-0005-0000-0000-0000A0000000}"/>
    <cellStyle name="normální 43" xfId="161" xr:uid="{00000000-0005-0000-0000-0000A1000000}"/>
    <cellStyle name="normální 44" xfId="162" xr:uid="{00000000-0005-0000-0000-0000A2000000}"/>
    <cellStyle name="normální 45" xfId="163" xr:uid="{00000000-0005-0000-0000-0000A3000000}"/>
    <cellStyle name="normální 46" xfId="164" xr:uid="{00000000-0005-0000-0000-0000A4000000}"/>
    <cellStyle name="normální 47" xfId="165" xr:uid="{00000000-0005-0000-0000-0000A5000000}"/>
    <cellStyle name="normální 48" xfId="166" xr:uid="{00000000-0005-0000-0000-0000A6000000}"/>
    <cellStyle name="normální 49" xfId="167" xr:uid="{00000000-0005-0000-0000-0000A7000000}"/>
    <cellStyle name="normální 5" xfId="168" xr:uid="{00000000-0005-0000-0000-0000A8000000}"/>
    <cellStyle name="Normální 5 2" xfId="169" xr:uid="{00000000-0005-0000-0000-0000A9000000}"/>
    <cellStyle name="Normální 50" xfId="284" xr:uid="{799EB8F4-DD22-40AD-AA03-B428CB634CA3}"/>
    <cellStyle name="Normální 51" xfId="285" xr:uid="{7F1EE5F0-74A8-47F4-BD51-B9A0112029E6}"/>
    <cellStyle name="normální 6" xfId="170" xr:uid="{00000000-0005-0000-0000-0000AA000000}"/>
    <cellStyle name="Normální 6 2" xfId="171" xr:uid="{00000000-0005-0000-0000-0000AB000000}"/>
    <cellStyle name="normální 6 2 2" xfId="172" xr:uid="{00000000-0005-0000-0000-0000AC000000}"/>
    <cellStyle name="normální 7" xfId="173" xr:uid="{00000000-0005-0000-0000-0000AD000000}"/>
    <cellStyle name="Normální 7 2" xfId="174" xr:uid="{00000000-0005-0000-0000-0000AE000000}"/>
    <cellStyle name="normální 8" xfId="175" xr:uid="{00000000-0005-0000-0000-0000AF000000}"/>
    <cellStyle name="normální 8 2" xfId="176" xr:uid="{00000000-0005-0000-0000-0000B0000000}"/>
    <cellStyle name="normální 9" xfId="177" xr:uid="{00000000-0005-0000-0000-0000B1000000}"/>
    <cellStyle name="Normální 9 2" xfId="178" xr:uid="{00000000-0005-0000-0000-0000B2000000}"/>
    <cellStyle name="normální_073-2006_Kostal_Nabidka_&amp;" xfId="286" xr:uid="{5E8B4352-524B-422D-8E97-609DCF731DC2}"/>
    <cellStyle name="Normalny_Pr1taa2000A" xfId="179" xr:uid="{00000000-0005-0000-0000-0000B3000000}"/>
    <cellStyle name="ODDIL" xfId="180" xr:uid="{00000000-0005-0000-0000-0000B4000000}"/>
    <cellStyle name="POLOŽKA" xfId="181" xr:uid="{00000000-0005-0000-0000-0000B5000000}"/>
    <cellStyle name="Položka - cena (odst. 6-7)" xfId="182" xr:uid="{00000000-0005-0000-0000-0000B6000000}"/>
    <cellStyle name="Položka - množství (odst. 5)" xfId="183" xr:uid="{00000000-0005-0000-0000-0000B7000000}"/>
    <cellStyle name="Položka - popis (odst. 1-4)" xfId="184" xr:uid="{00000000-0005-0000-0000-0000B8000000}"/>
    <cellStyle name="PopisSystému" xfId="185" xr:uid="{00000000-0005-0000-0000-0000B9000000}"/>
    <cellStyle name="Poznámka 10" xfId="186" xr:uid="{00000000-0005-0000-0000-0000BA000000}"/>
    <cellStyle name="Poznámka 10 2" xfId="187" xr:uid="{00000000-0005-0000-0000-0000BB000000}"/>
    <cellStyle name="Poznámka 10 3" xfId="188" xr:uid="{00000000-0005-0000-0000-0000BC000000}"/>
    <cellStyle name="Poznámka 11" xfId="189" xr:uid="{00000000-0005-0000-0000-0000BD000000}"/>
    <cellStyle name="Poznámka 12" xfId="190" xr:uid="{00000000-0005-0000-0000-0000BE000000}"/>
    <cellStyle name="Poznámka 13" xfId="191" xr:uid="{00000000-0005-0000-0000-0000BF000000}"/>
    <cellStyle name="Poznámka 14" xfId="192" xr:uid="{00000000-0005-0000-0000-0000C0000000}"/>
    <cellStyle name="Poznámka 15" xfId="193" xr:uid="{00000000-0005-0000-0000-0000C1000000}"/>
    <cellStyle name="Poznámka 16" xfId="194" xr:uid="{00000000-0005-0000-0000-0000C2000000}"/>
    <cellStyle name="Poznámka 2" xfId="195" xr:uid="{00000000-0005-0000-0000-0000C3000000}"/>
    <cellStyle name="Poznámka 2 2" xfId="196" xr:uid="{00000000-0005-0000-0000-0000C4000000}"/>
    <cellStyle name="Poznámka 3" xfId="197" xr:uid="{00000000-0005-0000-0000-0000C5000000}"/>
    <cellStyle name="Poznámka 3 2" xfId="198" xr:uid="{00000000-0005-0000-0000-0000C6000000}"/>
    <cellStyle name="Poznámka 4" xfId="199" xr:uid="{00000000-0005-0000-0000-0000C7000000}"/>
    <cellStyle name="Poznámka 4 10" xfId="200" xr:uid="{00000000-0005-0000-0000-0000C8000000}"/>
    <cellStyle name="Poznámka 4 11" xfId="201" xr:uid="{00000000-0005-0000-0000-0000C9000000}"/>
    <cellStyle name="Poznámka 4 12" xfId="202" xr:uid="{00000000-0005-0000-0000-0000CA000000}"/>
    <cellStyle name="Poznámka 4 2" xfId="203" xr:uid="{00000000-0005-0000-0000-0000CB000000}"/>
    <cellStyle name="Poznámka 4 2 2" xfId="204" xr:uid="{00000000-0005-0000-0000-0000CC000000}"/>
    <cellStyle name="Poznámka 4 3" xfId="205" xr:uid="{00000000-0005-0000-0000-0000CD000000}"/>
    <cellStyle name="Poznámka 4 3 2" xfId="206" xr:uid="{00000000-0005-0000-0000-0000CE000000}"/>
    <cellStyle name="Poznámka 4 4" xfId="207" xr:uid="{00000000-0005-0000-0000-0000CF000000}"/>
    <cellStyle name="Poznámka 4 4 2" xfId="208" xr:uid="{00000000-0005-0000-0000-0000D0000000}"/>
    <cellStyle name="Poznámka 4 5" xfId="209" xr:uid="{00000000-0005-0000-0000-0000D1000000}"/>
    <cellStyle name="Poznámka 4 5 2" xfId="210" xr:uid="{00000000-0005-0000-0000-0000D2000000}"/>
    <cellStyle name="Poznámka 4 6" xfId="211" xr:uid="{00000000-0005-0000-0000-0000D3000000}"/>
    <cellStyle name="Poznámka 4 6 2" xfId="212" xr:uid="{00000000-0005-0000-0000-0000D4000000}"/>
    <cellStyle name="Poznámka 4 7" xfId="213" xr:uid="{00000000-0005-0000-0000-0000D5000000}"/>
    <cellStyle name="Poznámka 4 8" xfId="214" xr:uid="{00000000-0005-0000-0000-0000D6000000}"/>
    <cellStyle name="Poznámka 4 9" xfId="215" xr:uid="{00000000-0005-0000-0000-0000D7000000}"/>
    <cellStyle name="Poznámka 5" xfId="216" xr:uid="{00000000-0005-0000-0000-0000D8000000}"/>
    <cellStyle name="Poznámka 5 2" xfId="217" xr:uid="{00000000-0005-0000-0000-0000D9000000}"/>
    <cellStyle name="Poznámka 5 2 2" xfId="218" xr:uid="{00000000-0005-0000-0000-0000DA000000}"/>
    <cellStyle name="Poznámka 5 3" xfId="219" xr:uid="{00000000-0005-0000-0000-0000DB000000}"/>
    <cellStyle name="Poznámka 5 3 2" xfId="220" xr:uid="{00000000-0005-0000-0000-0000DC000000}"/>
    <cellStyle name="Poznámka 5 4" xfId="221" xr:uid="{00000000-0005-0000-0000-0000DD000000}"/>
    <cellStyle name="Poznámka 5 4 2" xfId="222" xr:uid="{00000000-0005-0000-0000-0000DE000000}"/>
    <cellStyle name="Poznámka 5 5" xfId="223" xr:uid="{00000000-0005-0000-0000-0000DF000000}"/>
    <cellStyle name="Poznámka 5 5 2" xfId="224" xr:uid="{00000000-0005-0000-0000-0000E0000000}"/>
    <cellStyle name="Poznámka 5 6" xfId="225" xr:uid="{00000000-0005-0000-0000-0000E1000000}"/>
    <cellStyle name="Poznámka 5 6 2" xfId="226" xr:uid="{00000000-0005-0000-0000-0000E2000000}"/>
    <cellStyle name="Poznámka 5 7" xfId="227" xr:uid="{00000000-0005-0000-0000-0000E3000000}"/>
    <cellStyle name="Poznámka 6" xfId="228" xr:uid="{00000000-0005-0000-0000-0000E4000000}"/>
    <cellStyle name="Poznámka 6 2" xfId="229" xr:uid="{00000000-0005-0000-0000-0000E5000000}"/>
    <cellStyle name="Poznámka 6 3" xfId="230" xr:uid="{00000000-0005-0000-0000-0000E6000000}"/>
    <cellStyle name="Poznámka 7" xfId="231" xr:uid="{00000000-0005-0000-0000-0000E7000000}"/>
    <cellStyle name="Poznámka 7 2" xfId="232" xr:uid="{00000000-0005-0000-0000-0000E8000000}"/>
    <cellStyle name="Poznámka 7 3" xfId="233" xr:uid="{00000000-0005-0000-0000-0000E9000000}"/>
    <cellStyle name="Poznámka 8" xfId="234" xr:uid="{00000000-0005-0000-0000-0000EA000000}"/>
    <cellStyle name="Poznámka 8 2" xfId="235" xr:uid="{00000000-0005-0000-0000-0000EB000000}"/>
    <cellStyle name="Poznámka 8 3" xfId="236" xr:uid="{00000000-0005-0000-0000-0000EC000000}"/>
    <cellStyle name="Poznámka 9" xfId="237" xr:uid="{00000000-0005-0000-0000-0000ED000000}"/>
    <cellStyle name="Poznámka 9 2" xfId="238" xr:uid="{00000000-0005-0000-0000-0000EE000000}"/>
    <cellStyle name="Poznámka 9 3" xfId="239" xr:uid="{00000000-0005-0000-0000-0000EF000000}"/>
    <cellStyle name="procent 2" xfId="240" xr:uid="{00000000-0005-0000-0000-0000F0000000}"/>
    <cellStyle name="procent 3" xfId="241" xr:uid="{00000000-0005-0000-0000-0000F1000000}"/>
    <cellStyle name="procent 3 2" xfId="242" xr:uid="{00000000-0005-0000-0000-0000F2000000}"/>
    <cellStyle name="Propojená buňka 2" xfId="243" xr:uid="{00000000-0005-0000-0000-0000F3000000}"/>
    <cellStyle name="rozpočet" xfId="244" xr:uid="{00000000-0005-0000-0000-0000F4000000}"/>
    <cellStyle name="Správně 2" xfId="245" xr:uid="{00000000-0005-0000-0000-0000F5000000}"/>
    <cellStyle name="Správně 3" xfId="246" xr:uid="{00000000-0005-0000-0000-0000F6000000}"/>
    <cellStyle name="st1" xfId="247" xr:uid="{00000000-0005-0000-0000-0000F7000000}"/>
    <cellStyle name="st1 2" xfId="248" xr:uid="{00000000-0005-0000-0000-0000F8000000}"/>
    <cellStyle name="st2" xfId="249" xr:uid="{00000000-0005-0000-0000-0000F9000000}"/>
    <cellStyle name="st2 2" xfId="250" xr:uid="{00000000-0005-0000-0000-0000FA000000}"/>
    <cellStyle name="st3" xfId="251" xr:uid="{00000000-0005-0000-0000-0000FB000000}"/>
    <cellStyle name="st3 2" xfId="252" xr:uid="{00000000-0005-0000-0000-0000FC000000}"/>
    <cellStyle name="Standard_Anpassen der Amortisation" xfId="253" xr:uid="{00000000-0005-0000-0000-0000FD000000}"/>
    <cellStyle name="Styl 1" xfId="254" xr:uid="{00000000-0005-0000-0000-0000FE000000}"/>
    <cellStyle name="Styl 1 2" xfId="255" xr:uid="{00000000-0005-0000-0000-0000FF000000}"/>
    <cellStyle name="Styl 1 2 2" xfId="256" xr:uid="{00000000-0005-0000-0000-000000010000}"/>
    <cellStyle name="Styl 1 3" xfId="257" xr:uid="{00000000-0005-0000-0000-000001010000}"/>
    <cellStyle name="Styl 1_SO 01 - ZT" xfId="258" xr:uid="{00000000-0005-0000-0000-000002010000}"/>
    <cellStyle name="Text upozornění 2" xfId="259" xr:uid="{00000000-0005-0000-0000-000003010000}"/>
    <cellStyle name="TYP ŘÁDKU_1" xfId="260" xr:uid="{00000000-0005-0000-0000-000004010000}"/>
    <cellStyle name="Vstup 2" xfId="261" xr:uid="{00000000-0005-0000-0000-000005010000}"/>
    <cellStyle name="Vstup 3" xfId="262" xr:uid="{00000000-0005-0000-0000-000006010000}"/>
    <cellStyle name="Výkaz výměr položky" xfId="263" xr:uid="{00000000-0005-0000-0000-000007010000}"/>
    <cellStyle name="Výpočet 2" xfId="264" xr:uid="{00000000-0005-0000-0000-000008010000}"/>
    <cellStyle name="Výpočet 3" xfId="265" xr:uid="{00000000-0005-0000-0000-000009010000}"/>
    <cellStyle name="Výstup 2" xfId="266" xr:uid="{00000000-0005-0000-0000-00000A010000}"/>
    <cellStyle name="Výstup 3" xfId="267" xr:uid="{00000000-0005-0000-0000-00000B010000}"/>
    <cellStyle name="Vysvětlující text 2" xfId="268" xr:uid="{00000000-0005-0000-0000-00000C010000}"/>
    <cellStyle name="Währung [0]" xfId="269" xr:uid="{00000000-0005-0000-0000-00000D010000}"/>
    <cellStyle name="Währung_Compiling Utility Macros" xfId="270" xr:uid="{00000000-0005-0000-0000-00000E010000}"/>
    <cellStyle name="WindingsStyle" xfId="271" xr:uid="{00000000-0005-0000-0000-00000F010000}"/>
    <cellStyle name="Zvýraznění 1 2" xfId="272" xr:uid="{00000000-0005-0000-0000-000010010000}"/>
    <cellStyle name="Zvýraznění 1 3" xfId="273" xr:uid="{00000000-0005-0000-0000-000011010000}"/>
    <cellStyle name="Zvýraznění 2 2" xfId="274" xr:uid="{00000000-0005-0000-0000-000012010000}"/>
    <cellStyle name="Zvýraznění 2 3" xfId="275" xr:uid="{00000000-0005-0000-0000-000013010000}"/>
    <cellStyle name="Zvýraznění 3 2" xfId="276" xr:uid="{00000000-0005-0000-0000-000014010000}"/>
    <cellStyle name="Zvýraznění 3 3" xfId="277" xr:uid="{00000000-0005-0000-0000-000015010000}"/>
    <cellStyle name="Zvýraznění 4 2" xfId="278" xr:uid="{00000000-0005-0000-0000-000016010000}"/>
    <cellStyle name="Zvýraznění 4 3" xfId="279" xr:uid="{00000000-0005-0000-0000-000017010000}"/>
    <cellStyle name="Zvýraznění 5 2" xfId="280" xr:uid="{00000000-0005-0000-0000-000018010000}"/>
    <cellStyle name="Zvýraznění 5 3" xfId="281" xr:uid="{00000000-0005-0000-0000-000019010000}"/>
    <cellStyle name="Zvýraznění 6 2" xfId="282" xr:uid="{00000000-0005-0000-0000-00001A010000}"/>
    <cellStyle name="Zvýraznění 6 3" xfId="283" xr:uid="{00000000-0005-0000-0000-00001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4F6FB539-6EE2-431A-B079-17CDB0F3F38E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vlcek\Documents\Projekty\TUL\PD\v&#253;kazy%20v&#253;m&#283;r\STAVBA%20TUL%20-%20rozpo&#269;et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systemscz-my.sharepoint.com/personal/rigoci_spsystems_cz/Documents/projekty/projekty%2011-%20999%20kWp/FVE%20M&#352;%20Ho&#345;ovice/DPS/EDIT/Stavebni%20cast/FVE%20M&#352;%20Ho&#345;ovice_Rozpocet%20oceneny_2025-03-17.xlsx" TargetMode="External"/><Relationship Id="rId1" Type="http://schemas.openxmlformats.org/officeDocument/2006/relationships/externalLinkPath" Target="Stavebni%20cast/FVE%20M&#352;%20Ho&#345;ovice_Rozpocet%20oceneny_2025-03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i list"/>
      <sheetName val="Rekapitulace"/>
      <sheetName val="Zakazka"/>
      <sheetName val="Figury"/>
    </sheetNames>
    <sheetDataSet>
      <sheetData sheetId="0">
        <row r="3">
          <cell r="C3" t="str">
            <v>Vybudování datového centra TUL - Technická univerzita v Liberci</v>
          </cell>
        </row>
      </sheetData>
      <sheetData sheetId="1"/>
      <sheetData sheetId="2">
        <row r="5">
          <cell r="I5" t="str">
            <v>01: Vybudování datového centra TUL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2025-03-17 - FVE MŠ Hořovice"/>
    </sheetNames>
    <sheetDataSet>
      <sheetData sheetId="0">
        <row r="8">
          <cell r="AN8" t="str">
            <v>17. 3. 2025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F90C-B253-47BB-A235-AD230D5C1091}">
  <sheetPr>
    <tabColor theme="1"/>
    <pageSetUpPr fitToPage="1"/>
  </sheetPr>
  <dimension ref="B1:H22"/>
  <sheetViews>
    <sheetView tabSelected="1" view="pageBreakPreview" topLeftCell="B1" zoomScale="145" zoomScaleNormal="80" zoomScaleSheetLayoutView="145" workbookViewId="0">
      <selection activeCell="F22" sqref="F22"/>
    </sheetView>
  </sheetViews>
  <sheetFormatPr defaultColWidth="9.140625" defaultRowHeight="15"/>
  <cols>
    <col min="1" max="1" width="3.28515625" style="217" customWidth="1"/>
    <col min="2" max="2" width="6.28515625" style="217" bestFit="1" customWidth="1"/>
    <col min="3" max="3" width="34.5703125" style="217" customWidth="1"/>
    <col min="4" max="4" width="14.28515625" style="217" customWidth="1"/>
    <col min="5" max="5" width="23.7109375" style="217" customWidth="1"/>
    <col min="6" max="6" width="18.5703125" style="217" customWidth="1"/>
    <col min="7" max="7" width="67.42578125" style="218" customWidth="1"/>
    <col min="8" max="8" width="10.7109375" style="218" bestFit="1" customWidth="1"/>
    <col min="9" max="16384" width="9.140625" style="217"/>
  </cols>
  <sheetData>
    <row r="1" spans="2:8" ht="21">
      <c r="B1" s="216" t="s">
        <v>661</v>
      </c>
    </row>
    <row r="2" spans="2:8" ht="15.6" customHeight="1">
      <c r="B2" s="216"/>
      <c r="F2" s="219"/>
    </row>
    <row r="3" spans="2:8" ht="15.6" customHeight="1">
      <c r="B3" s="216"/>
      <c r="F3" s="220"/>
    </row>
    <row r="4" spans="2:8" ht="15.6" customHeight="1">
      <c r="C4" s="221" t="s">
        <v>662</v>
      </c>
      <c r="D4" s="221" t="s">
        <v>109</v>
      </c>
      <c r="E4" s="222"/>
    </row>
    <row r="5" spans="2:8" ht="15.6" customHeight="1">
      <c r="C5" s="221" t="s">
        <v>199</v>
      </c>
      <c r="D5" s="221" t="s">
        <v>185</v>
      </c>
      <c r="E5" s="222"/>
    </row>
    <row r="6" spans="2:8" ht="15.75">
      <c r="C6" s="221" t="s">
        <v>663</v>
      </c>
      <c r="D6" s="222" t="s">
        <v>664</v>
      </c>
      <c r="E6" s="222"/>
      <c r="F6" s="223"/>
    </row>
    <row r="7" spans="2:8" ht="15.75">
      <c r="C7" s="221" t="s">
        <v>665</v>
      </c>
      <c r="D7" s="250" t="s">
        <v>669</v>
      </c>
      <c r="E7" s="250"/>
      <c r="F7" s="224"/>
    </row>
    <row r="8" spans="2:8" ht="15.75">
      <c r="C8" s="221" t="s">
        <v>2</v>
      </c>
      <c r="D8" s="250" t="s">
        <v>89</v>
      </c>
      <c r="E8" s="250"/>
      <c r="F8" s="224"/>
    </row>
    <row r="9" spans="2:8" ht="15.75">
      <c r="C9" s="220"/>
      <c r="D9" s="220"/>
      <c r="E9" s="220"/>
      <c r="F9" s="224"/>
    </row>
    <row r="10" spans="2:8" ht="15.75">
      <c r="C10" s="220"/>
      <c r="D10" s="220"/>
      <c r="E10" s="220"/>
      <c r="F10" s="224"/>
    </row>
    <row r="11" spans="2:8" ht="15.75">
      <c r="C11" s="220"/>
      <c r="D11" s="220"/>
      <c r="E11" s="220"/>
      <c r="F11" s="224"/>
    </row>
    <row r="12" spans="2:8">
      <c r="F12" s="224"/>
    </row>
    <row r="13" spans="2:8" s="229" customFormat="1" ht="14.45" customHeight="1">
      <c r="B13" s="225"/>
      <c r="C13" s="226"/>
      <c r="D13" s="226"/>
      <c r="E13" s="226"/>
      <c r="F13" s="227"/>
      <c r="G13" s="228"/>
      <c r="H13" s="228"/>
    </row>
    <row r="14" spans="2:8" s="233" customFormat="1" ht="17.25">
      <c r="B14" s="251" t="s">
        <v>661</v>
      </c>
      <c r="C14" s="252"/>
      <c r="D14" s="230"/>
      <c r="E14" s="230"/>
      <c r="F14" s="231">
        <f>SUM(F16:F21)</f>
        <v>4000</v>
      </c>
      <c r="G14" s="232"/>
      <c r="H14" s="232"/>
    </row>
    <row r="15" spans="2:8">
      <c r="B15" s="234"/>
      <c r="C15" s="235"/>
      <c r="D15" s="235"/>
      <c r="E15" s="235"/>
      <c r="F15" s="236"/>
    </row>
    <row r="16" spans="2:8" ht="21">
      <c r="B16" s="237" t="s">
        <v>667</v>
      </c>
      <c r="C16" s="238"/>
      <c r="D16" s="238"/>
      <c r="E16" s="239"/>
      <c r="F16" s="240">
        <f>'Stavební úpravy'!J94</f>
        <v>0</v>
      </c>
      <c r="G16" s="241"/>
    </row>
    <row r="17" spans="2:6">
      <c r="B17" s="242"/>
      <c r="C17" s="243"/>
      <c r="D17" s="243"/>
      <c r="E17" s="244"/>
      <c r="F17" s="245"/>
    </row>
    <row r="18" spans="2:6">
      <c r="B18" s="237" t="s">
        <v>668</v>
      </c>
      <c r="C18" s="238"/>
      <c r="D18" s="238"/>
      <c r="E18" s="239"/>
      <c r="F18" s="240">
        <f>'Technologie FVE'!I24</f>
        <v>4000</v>
      </c>
    </row>
    <row r="19" spans="2:6">
      <c r="B19" s="246"/>
      <c r="C19" s="247"/>
      <c r="D19" s="247"/>
      <c r="E19" s="247"/>
      <c r="F19" s="248"/>
    </row>
    <row r="20" spans="2:6">
      <c r="B20" s="237" t="s">
        <v>675</v>
      </c>
      <c r="C20" s="238"/>
      <c r="D20" s="238"/>
      <c r="E20" s="239"/>
      <c r="F20" s="240">
        <f>'Ochranna před bleskem'!I24</f>
        <v>0</v>
      </c>
    </row>
    <row r="21" spans="2:6">
      <c r="B21" s="246"/>
      <c r="C21" s="247"/>
      <c r="D21" s="247"/>
      <c r="E21" s="247"/>
      <c r="F21" s="248"/>
    </row>
    <row r="22" spans="2:6">
      <c r="F22" s="249" t="s">
        <v>666</v>
      </c>
    </row>
  </sheetData>
  <mergeCells count="3">
    <mergeCell ref="D7:E7"/>
    <mergeCell ref="D8:E8"/>
    <mergeCell ref="B14:C1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9E4C-1769-4C60-A0D7-C96A2F76D071}">
  <sheetPr>
    <pageSetUpPr fitToPage="1"/>
  </sheetPr>
  <dimension ref="B1:BM362"/>
  <sheetViews>
    <sheetView showGridLines="0" topLeftCell="A80" workbookViewId="0">
      <selection activeCell="F157" sqref="F157"/>
    </sheetView>
  </sheetViews>
  <sheetFormatPr defaultRowHeight="11.25"/>
  <cols>
    <col min="1" max="1" width="7.140625" style="88" customWidth="1"/>
    <col min="2" max="2" width="1" style="88" customWidth="1"/>
    <col min="3" max="3" width="3.5703125" style="88" customWidth="1"/>
    <col min="4" max="4" width="3.7109375" style="88" customWidth="1"/>
    <col min="5" max="5" width="14.7109375" style="88" customWidth="1"/>
    <col min="6" max="6" width="43.5703125" style="88" customWidth="1"/>
    <col min="7" max="7" width="6.42578125" style="88" customWidth="1"/>
    <col min="8" max="8" width="12" style="88" customWidth="1"/>
    <col min="9" max="9" width="13.5703125" style="88" customWidth="1"/>
    <col min="10" max="11" width="19.140625" style="88" customWidth="1"/>
    <col min="12" max="12" width="8" style="88" customWidth="1"/>
    <col min="13" max="13" width="9.28515625" style="88" hidden="1" customWidth="1"/>
    <col min="14" max="14" width="9.140625" style="88"/>
    <col min="15" max="20" width="12.140625" style="88" hidden="1" customWidth="1"/>
    <col min="21" max="21" width="14" style="88" hidden="1" customWidth="1"/>
    <col min="22" max="22" width="10.5703125" style="88" customWidth="1"/>
    <col min="23" max="23" width="14" style="88" customWidth="1"/>
    <col min="24" max="24" width="10.5703125" style="88" customWidth="1"/>
    <col min="25" max="25" width="12.85546875" style="88" customWidth="1"/>
    <col min="26" max="26" width="9.42578125" style="88" customWidth="1"/>
    <col min="27" max="27" width="12.85546875" style="88" customWidth="1"/>
    <col min="28" max="28" width="14" style="88" customWidth="1"/>
    <col min="29" max="29" width="9.42578125" style="88" customWidth="1"/>
    <col min="30" max="30" width="12.85546875" style="88" customWidth="1"/>
    <col min="31" max="31" width="14" style="88" customWidth="1"/>
    <col min="32" max="16384" width="9.140625" style="88"/>
  </cols>
  <sheetData>
    <row r="1" spans="2:46" hidden="1"/>
    <row r="2" spans="2:46" ht="36.950000000000003" hidden="1" customHeight="1">
      <c r="L2" s="253" t="s">
        <v>189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89" t="s">
        <v>190</v>
      </c>
    </row>
    <row r="3" spans="2:46" ht="6.95" hidden="1" customHeight="1">
      <c r="B3" s="90"/>
      <c r="C3" s="91"/>
      <c r="D3" s="91"/>
      <c r="E3" s="91"/>
      <c r="F3" s="91"/>
      <c r="G3" s="91"/>
      <c r="H3" s="91"/>
      <c r="I3" s="91"/>
      <c r="J3" s="91"/>
      <c r="K3" s="91"/>
      <c r="L3" s="92"/>
      <c r="AT3" s="89" t="s">
        <v>191</v>
      </c>
    </row>
    <row r="4" spans="2:46" ht="24.95" hidden="1" customHeight="1">
      <c r="B4" s="92"/>
      <c r="D4" s="93" t="s">
        <v>192</v>
      </c>
      <c r="L4" s="92"/>
      <c r="M4" s="94" t="s">
        <v>193</v>
      </c>
      <c r="AT4" s="89" t="s">
        <v>194</v>
      </c>
    </row>
    <row r="5" spans="2:46" ht="6.95" hidden="1" customHeight="1">
      <c r="B5" s="92"/>
      <c r="L5" s="92"/>
    </row>
    <row r="6" spans="2:46" s="96" customFormat="1" ht="12" hidden="1" customHeight="1">
      <c r="B6" s="95"/>
      <c r="D6" s="97" t="s">
        <v>0</v>
      </c>
      <c r="L6" s="95"/>
    </row>
    <row r="7" spans="2:46" s="96" customFormat="1" ht="16.5" hidden="1" customHeight="1">
      <c r="B7" s="95"/>
      <c r="E7" s="254" t="s">
        <v>109</v>
      </c>
      <c r="F7" s="254"/>
      <c r="G7" s="254"/>
      <c r="H7" s="254"/>
      <c r="L7" s="95"/>
    </row>
    <row r="8" spans="2:46" s="96" customFormat="1" hidden="1">
      <c r="B8" s="95"/>
      <c r="L8" s="95"/>
    </row>
    <row r="9" spans="2:46" s="96" customFormat="1" ht="12" hidden="1" customHeight="1">
      <c r="B9" s="95"/>
      <c r="D9" s="97" t="s">
        <v>195</v>
      </c>
      <c r="F9" s="98" t="s">
        <v>19</v>
      </c>
      <c r="I9" s="97" t="s">
        <v>196</v>
      </c>
      <c r="J9" s="98" t="s">
        <v>19</v>
      </c>
      <c r="L9" s="95"/>
    </row>
    <row r="10" spans="2:46" s="96" customFormat="1" ht="12" hidden="1" customHeight="1">
      <c r="B10" s="95"/>
      <c r="D10" s="97" t="s">
        <v>197</v>
      </c>
      <c r="F10" s="98" t="s">
        <v>198</v>
      </c>
      <c r="I10" s="97" t="s">
        <v>2</v>
      </c>
      <c r="J10" s="99" t="str">
        <f>'[2]Rekapitulace stavby'!AN8</f>
        <v>17. 3. 2025</v>
      </c>
      <c r="L10" s="95"/>
    </row>
    <row r="11" spans="2:46" s="96" customFormat="1" ht="10.9" hidden="1" customHeight="1">
      <c r="B11" s="95"/>
      <c r="L11" s="95"/>
    </row>
    <row r="12" spans="2:46" s="96" customFormat="1" ht="12" hidden="1" customHeight="1">
      <c r="B12" s="95"/>
      <c r="D12" s="97" t="s">
        <v>199</v>
      </c>
      <c r="I12" s="97" t="s">
        <v>200</v>
      </c>
      <c r="J12" s="98" t="s">
        <v>19</v>
      </c>
      <c r="L12" s="95"/>
    </row>
    <row r="13" spans="2:46" s="96" customFormat="1" ht="18" hidden="1" customHeight="1">
      <c r="B13" s="95"/>
      <c r="E13" s="98" t="s">
        <v>185</v>
      </c>
      <c r="I13" s="97" t="s">
        <v>201</v>
      </c>
      <c r="J13" s="98" t="s">
        <v>19</v>
      </c>
      <c r="L13" s="95"/>
    </row>
    <row r="14" spans="2:46" s="96" customFormat="1" ht="6.95" hidden="1" customHeight="1">
      <c r="B14" s="95"/>
      <c r="L14" s="95"/>
    </row>
    <row r="15" spans="2:46" s="96" customFormat="1" ht="12" hidden="1" customHeight="1">
      <c r="B15" s="95"/>
      <c r="D15" s="97" t="s">
        <v>21</v>
      </c>
      <c r="I15" s="97" t="s">
        <v>200</v>
      </c>
      <c r="J15" s="98" t="s">
        <v>19</v>
      </c>
      <c r="L15" s="95"/>
    </row>
    <row r="16" spans="2:46" s="96" customFormat="1" ht="18" hidden="1" customHeight="1">
      <c r="B16" s="95"/>
      <c r="E16" s="98" t="s">
        <v>186</v>
      </c>
      <c r="I16" s="97" t="s">
        <v>201</v>
      </c>
      <c r="J16" s="98" t="s">
        <v>19</v>
      </c>
      <c r="L16" s="95"/>
    </row>
    <row r="17" spans="2:12" s="96" customFormat="1" ht="6.95" hidden="1" customHeight="1">
      <c r="B17" s="95"/>
      <c r="L17" s="95"/>
    </row>
    <row r="18" spans="2:12" s="96" customFormat="1" ht="12" hidden="1" customHeight="1">
      <c r="B18" s="95"/>
      <c r="D18" s="97" t="s">
        <v>3</v>
      </c>
      <c r="I18" s="97" t="s">
        <v>200</v>
      </c>
      <c r="J18" s="98" t="s">
        <v>19</v>
      </c>
      <c r="L18" s="95"/>
    </row>
    <row r="19" spans="2:12" s="96" customFormat="1" ht="18" hidden="1" customHeight="1">
      <c r="B19" s="95"/>
      <c r="E19" s="98" t="s">
        <v>202</v>
      </c>
      <c r="I19" s="97" t="s">
        <v>201</v>
      </c>
      <c r="J19" s="98" t="s">
        <v>19</v>
      </c>
      <c r="L19" s="95"/>
    </row>
    <row r="20" spans="2:12" s="96" customFormat="1" ht="6.95" hidden="1" customHeight="1">
      <c r="B20" s="95"/>
      <c r="L20" s="95"/>
    </row>
    <row r="21" spans="2:12" s="96" customFormat="1" ht="12" hidden="1" customHeight="1">
      <c r="B21" s="95"/>
      <c r="D21" s="97" t="s">
        <v>22</v>
      </c>
      <c r="I21" s="97" t="s">
        <v>200</v>
      </c>
      <c r="J21" s="98" t="s">
        <v>19</v>
      </c>
      <c r="L21" s="95"/>
    </row>
    <row r="22" spans="2:12" s="96" customFormat="1" ht="18" hidden="1" customHeight="1">
      <c r="B22" s="95"/>
      <c r="E22" s="98" t="s">
        <v>202</v>
      </c>
      <c r="I22" s="97" t="s">
        <v>201</v>
      </c>
      <c r="J22" s="98" t="s">
        <v>19</v>
      </c>
      <c r="L22" s="95"/>
    </row>
    <row r="23" spans="2:12" s="96" customFormat="1" ht="6.95" hidden="1" customHeight="1">
      <c r="B23" s="95"/>
      <c r="L23" s="95"/>
    </row>
    <row r="24" spans="2:12" s="96" customFormat="1" ht="12" hidden="1" customHeight="1">
      <c r="B24" s="95"/>
      <c r="D24" s="97" t="s">
        <v>203</v>
      </c>
      <c r="L24" s="95"/>
    </row>
    <row r="25" spans="2:12" s="101" customFormat="1" ht="16.5" hidden="1" customHeight="1">
      <c r="B25" s="100"/>
      <c r="E25" s="255" t="s">
        <v>19</v>
      </c>
      <c r="F25" s="255"/>
      <c r="G25" s="255"/>
      <c r="H25" s="255"/>
      <c r="L25" s="100"/>
    </row>
    <row r="26" spans="2:12" s="96" customFormat="1" ht="6.95" hidden="1" customHeight="1">
      <c r="B26" s="95"/>
      <c r="L26" s="95"/>
    </row>
    <row r="27" spans="2:12" s="96" customFormat="1" ht="6.95" hidden="1" customHeight="1">
      <c r="B27" s="95"/>
      <c r="D27" s="103"/>
      <c r="E27" s="103"/>
      <c r="F27" s="103"/>
      <c r="G27" s="103"/>
      <c r="H27" s="103"/>
      <c r="I27" s="103"/>
      <c r="J27" s="103"/>
      <c r="K27" s="103"/>
      <c r="L27" s="95"/>
    </row>
    <row r="28" spans="2:12" s="96" customFormat="1" ht="25.35" hidden="1" customHeight="1">
      <c r="B28" s="95"/>
      <c r="D28" s="104" t="s">
        <v>204</v>
      </c>
      <c r="J28" s="105">
        <f>ROUND(J136, 2)</f>
        <v>0</v>
      </c>
      <c r="L28" s="95"/>
    </row>
    <row r="29" spans="2:12" s="96" customFormat="1" ht="6.95" hidden="1" customHeight="1">
      <c r="B29" s="95"/>
      <c r="D29" s="103"/>
      <c r="E29" s="103"/>
      <c r="F29" s="103"/>
      <c r="G29" s="103"/>
      <c r="H29" s="103"/>
      <c r="I29" s="103"/>
      <c r="J29" s="103"/>
      <c r="K29" s="103"/>
      <c r="L29" s="95"/>
    </row>
    <row r="30" spans="2:12" s="96" customFormat="1" ht="14.45" hidden="1" customHeight="1">
      <c r="B30" s="95"/>
      <c r="F30" s="106" t="s">
        <v>205</v>
      </c>
      <c r="I30" s="106" t="s">
        <v>206</v>
      </c>
      <c r="J30" s="106" t="s">
        <v>207</v>
      </c>
      <c r="L30" s="95"/>
    </row>
    <row r="31" spans="2:12" s="96" customFormat="1" ht="14.45" hidden="1" customHeight="1">
      <c r="B31" s="95"/>
      <c r="D31" s="107" t="s">
        <v>4</v>
      </c>
      <c r="E31" s="97" t="s">
        <v>5</v>
      </c>
      <c r="F31" s="108">
        <f>ROUND((SUM(BE136:BE361)),  2)</f>
        <v>0</v>
      </c>
      <c r="I31" s="109">
        <v>0.21</v>
      </c>
      <c r="J31" s="108">
        <f>ROUND(((SUM(BE136:BE361))*I31),  2)</f>
        <v>0</v>
      </c>
      <c r="L31" s="95"/>
    </row>
    <row r="32" spans="2:12" s="96" customFormat="1" ht="14.45" hidden="1" customHeight="1">
      <c r="B32" s="95"/>
      <c r="E32" s="97" t="s">
        <v>208</v>
      </c>
      <c r="F32" s="108">
        <f>ROUND((SUM(BF136:BF361)),  2)</f>
        <v>0</v>
      </c>
      <c r="I32" s="109">
        <v>0.12</v>
      </c>
      <c r="J32" s="108">
        <f>ROUND(((SUM(BF136:BF361))*I32),  2)</f>
        <v>0</v>
      </c>
      <c r="L32" s="95"/>
    </row>
    <row r="33" spans="2:12" s="96" customFormat="1" ht="14.45" hidden="1" customHeight="1">
      <c r="B33" s="95"/>
      <c r="E33" s="97" t="s">
        <v>209</v>
      </c>
      <c r="F33" s="108">
        <f>ROUND((SUM(BG136:BG361)),  2)</f>
        <v>0</v>
      </c>
      <c r="I33" s="109">
        <v>0.21</v>
      </c>
      <c r="J33" s="108">
        <f>0</f>
        <v>0</v>
      </c>
      <c r="L33" s="95"/>
    </row>
    <row r="34" spans="2:12" s="96" customFormat="1" ht="14.45" hidden="1" customHeight="1">
      <c r="B34" s="95"/>
      <c r="E34" s="97" t="s">
        <v>210</v>
      </c>
      <c r="F34" s="108">
        <f>ROUND((SUM(BH136:BH361)),  2)</f>
        <v>0</v>
      </c>
      <c r="I34" s="109">
        <v>0.12</v>
      </c>
      <c r="J34" s="108">
        <f>0</f>
        <v>0</v>
      </c>
      <c r="L34" s="95"/>
    </row>
    <row r="35" spans="2:12" s="96" customFormat="1" ht="14.45" hidden="1" customHeight="1">
      <c r="B35" s="95"/>
      <c r="E35" s="97" t="s">
        <v>211</v>
      </c>
      <c r="F35" s="108">
        <f>ROUND((SUM(BI136:BI361)),  2)</f>
        <v>0</v>
      </c>
      <c r="I35" s="109">
        <v>0</v>
      </c>
      <c r="J35" s="108">
        <f>0</f>
        <v>0</v>
      </c>
      <c r="L35" s="95"/>
    </row>
    <row r="36" spans="2:12" s="96" customFormat="1" ht="6.95" hidden="1" customHeight="1">
      <c r="B36" s="95"/>
      <c r="L36" s="95"/>
    </row>
    <row r="37" spans="2:12" s="96" customFormat="1" ht="25.35" hidden="1" customHeight="1">
      <c r="B37" s="95"/>
      <c r="C37" s="110"/>
      <c r="D37" s="111" t="s">
        <v>212</v>
      </c>
      <c r="E37" s="112"/>
      <c r="F37" s="112"/>
      <c r="G37" s="113" t="s">
        <v>213</v>
      </c>
      <c r="H37" s="114" t="s">
        <v>214</v>
      </c>
      <c r="I37" s="112"/>
      <c r="J37" s="115">
        <f>SUM(J28:J35)</f>
        <v>0</v>
      </c>
      <c r="K37" s="116"/>
      <c r="L37" s="95"/>
    </row>
    <row r="38" spans="2:12" s="96" customFormat="1" ht="14.45" hidden="1" customHeight="1">
      <c r="B38" s="95"/>
      <c r="L38" s="95"/>
    </row>
    <row r="39" spans="2:12" ht="14.45" hidden="1" customHeight="1">
      <c r="B39" s="92"/>
      <c r="L39" s="92"/>
    </row>
    <row r="40" spans="2:12" ht="14.45" hidden="1" customHeight="1">
      <c r="B40" s="92"/>
      <c r="L40" s="92"/>
    </row>
    <row r="41" spans="2:12" ht="14.45" hidden="1" customHeight="1">
      <c r="B41" s="92"/>
      <c r="L41" s="92"/>
    </row>
    <row r="42" spans="2:12" ht="14.45" hidden="1" customHeight="1">
      <c r="B42" s="92"/>
      <c r="L42" s="92"/>
    </row>
    <row r="43" spans="2:12" ht="14.45" hidden="1" customHeight="1">
      <c r="B43" s="92"/>
      <c r="L43" s="92"/>
    </row>
    <row r="44" spans="2:12" ht="14.45" hidden="1" customHeight="1">
      <c r="B44" s="92"/>
      <c r="L44" s="92"/>
    </row>
    <row r="45" spans="2:12" ht="14.45" hidden="1" customHeight="1">
      <c r="B45" s="92"/>
      <c r="L45" s="92"/>
    </row>
    <row r="46" spans="2:12" ht="14.45" hidden="1" customHeight="1">
      <c r="B46" s="92"/>
      <c r="L46" s="92"/>
    </row>
    <row r="47" spans="2:12" ht="14.45" hidden="1" customHeight="1">
      <c r="B47" s="92"/>
      <c r="L47" s="92"/>
    </row>
    <row r="48" spans="2:12" ht="14.45" hidden="1" customHeight="1">
      <c r="B48" s="92"/>
      <c r="L48" s="92"/>
    </row>
    <row r="49" spans="2:12" ht="14.45" hidden="1" customHeight="1">
      <c r="B49" s="92"/>
      <c r="L49" s="92"/>
    </row>
    <row r="50" spans="2:12" s="96" customFormat="1" ht="14.45" hidden="1" customHeight="1">
      <c r="B50" s="95"/>
      <c r="D50" s="117" t="s">
        <v>215</v>
      </c>
      <c r="E50" s="118"/>
      <c r="F50" s="118"/>
      <c r="G50" s="117" t="s">
        <v>216</v>
      </c>
      <c r="H50" s="118"/>
      <c r="I50" s="118"/>
      <c r="J50" s="118"/>
      <c r="K50" s="118"/>
      <c r="L50" s="95"/>
    </row>
    <row r="51" spans="2:12" hidden="1">
      <c r="B51" s="92"/>
      <c r="L51" s="92"/>
    </row>
    <row r="52" spans="2:12" hidden="1">
      <c r="B52" s="92"/>
      <c r="L52" s="92"/>
    </row>
    <row r="53" spans="2:12" hidden="1">
      <c r="B53" s="92"/>
      <c r="L53" s="92"/>
    </row>
    <row r="54" spans="2:12" hidden="1">
      <c r="B54" s="92"/>
      <c r="L54" s="92"/>
    </row>
    <row r="55" spans="2:12" hidden="1">
      <c r="B55" s="92"/>
      <c r="L55" s="92"/>
    </row>
    <row r="56" spans="2:12" hidden="1">
      <c r="B56" s="92"/>
      <c r="L56" s="92"/>
    </row>
    <row r="57" spans="2:12" hidden="1">
      <c r="B57" s="92"/>
      <c r="L57" s="92"/>
    </row>
    <row r="58" spans="2:12" hidden="1">
      <c r="B58" s="92"/>
      <c r="L58" s="92"/>
    </row>
    <row r="59" spans="2:12" hidden="1">
      <c r="B59" s="92"/>
      <c r="L59" s="92"/>
    </row>
    <row r="60" spans="2:12" hidden="1">
      <c r="B60" s="92"/>
      <c r="L60" s="92"/>
    </row>
    <row r="61" spans="2:12" s="96" customFormat="1" ht="12.75" hidden="1">
      <c r="B61" s="95"/>
      <c r="D61" s="119" t="s">
        <v>217</v>
      </c>
      <c r="E61" s="120"/>
      <c r="F61" s="121" t="s">
        <v>218</v>
      </c>
      <c r="G61" s="119" t="s">
        <v>217</v>
      </c>
      <c r="H61" s="120"/>
      <c r="I61" s="120"/>
      <c r="J61" s="122" t="s">
        <v>218</v>
      </c>
      <c r="K61" s="120"/>
      <c r="L61" s="95"/>
    </row>
    <row r="62" spans="2:12" hidden="1">
      <c r="B62" s="92"/>
      <c r="L62" s="92"/>
    </row>
    <row r="63" spans="2:12" hidden="1">
      <c r="B63" s="92"/>
      <c r="L63" s="92"/>
    </row>
    <row r="64" spans="2:12" hidden="1">
      <c r="B64" s="92"/>
      <c r="L64" s="92"/>
    </row>
    <row r="65" spans="2:12" s="96" customFormat="1" ht="12.75" hidden="1">
      <c r="B65" s="95"/>
      <c r="D65" s="117" t="s">
        <v>219</v>
      </c>
      <c r="E65" s="118"/>
      <c r="F65" s="118"/>
      <c r="G65" s="117" t="s">
        <v>220</v>
      </c>
      <c r="H65" s="118"/>
      <c r="I65" s="118"/>
      <c r="J65" s="118"/>
      <c r="K65" s="118"/>
      <c r="L65" s="95"/>
    </row>
    <row r="66" spans="2:12" hidden="1">
      <c r="B66" s="92"/>
      <c r="L66" s="92"/>
    </row>
    <row r="67" spans="2:12" hidden="1">
      <c r="B67" s="92"/>
      <c r="L67" s="92"/>
    </row>
    <row r="68" spans="2:12" hidden="1">
      <c r="B68" s="92"/>
      <c r="L68" s="92"/>
    </row>
    <row r="69" spans="2:12" hidden="1">
      <c r="B69" s="92"/>
      <c r="L69" s="92"/>
    </row>
    <row r="70" spans="2:12" hidden="1">
      <c r="B70" s="92"/>
      <c r="L70" s="92"/>
    </row>
    <row r="71" spans="2:12" hidden="1">
      <c r="B71" s="92"/>
      <c r="L71" s="92"/>
    </row>
    <row r="72" spans="2:12" hidden="1">
      <c r="B72" s="92"/>
      <c r="L72" s="92"/>
    </row>
    <row r="73" spans="2:12" hidden="1">
      <c r="B73" s="92"/>
      <c r="L73" s="92"/>
    </row>
    <row r="74" spans="2:12" hidden="1">
      <c r="B74" s="92"/>
      <c r="L74" s="92"/>
    </row>
    <row r="75" spans="2:12" hidden="1">
      <c r="B75" s="92"/>
      <c r="L75" s="92"/>
    </row>
    <row r="76" spans="2:12" s="96" customFormat="1" ht="12.75" hidden="1">
      <c r="B76" s="95"/>
      <c r="D76" s="119" t="s">
        <v>217</v>
      </c>
      <c r="E76" s="120"/>
      <c r="F76" s="121" t="s">
        <v>218</v>
      </c>
      <c r="G76" s="119" t="s">
        <v>217</v>
      </c>
      <c r="H76" s="120"/>
      <c r="I76" s="120"/>
      <c r="J76" s="122" t="s">
        <v>218</v>
      </c>
      <c r="K76" s="120"/>
      <c r="L76" s="95"/>
    </row>
    <row r="77" spans="2:12" s="96" customFormat="1" ht="14.45" hidden="1" customHeight="1">
      <c r="B77" s="123"/>
      <c r="C77" s="124"/>
      <c r="D77" s="124"/>
      <c r="E77" s="124"/>
      <c r="F77" s="124"/>
      <c r="G77" s="124"/>
      <c r="H77" s="124"/>
      <c r="I77" s="124"/>
      <c r="J77" s="124"/>
      <c r="K77" s="124"/>
      <c r="L77" s="95"/>
    </row>
    <row r="78" spans="2:12" hidden="1"/>
    <row r="79" spans="2:12" hidden="1"/>
    <row r="81" spans="2:47" s="96" customFormat="1" ht="6.95" customHeight="1">
      <c r="B81" s="125"/>
      <c r="C81" s="126"/>
      <c r="D81" s="126"/>
      <c r="E81" s="126"/>
      <c r="F81" s="126"/>
      <c r="G81" s="126"/>
      <c r="H81" s="126"/>
      <c r="I81" s="126"/>
      <c r="J81" s="126"/>
      <c r="K81" s="126"/>
      <c r="L81" s="95"/>
    </row>
    <row r="82" spans="2:47" s="96" customFormat="1" ht="24.95" customHeight="1">
      <c r="B82" s="95"/>
      <c r="C82" s="93" t="s">
        <v>678</v>
      </c>
      <c r="L82" s="95"/>
    </row>
    <row r="83" spans="2:47" s="96" customFormat="1" ht="6.95" customHeight="1">
      <c r="B83" s="95"/>
      <c r="L83" s="95"/>
    </row>
    <row r="84" spans="2:47" s="96" customFormat="1" ht="12" customHeight="1">
      <c r="B84" s="95"/>
      <c r="C84" s="97" t="s">
        <v>0</v>
      </c>
      <c r="L84" s="95"/>
    </row>
    <row r="85" spans="2:47" s="96" customFormat="1" ht="16.5" customHeight="1">
      <c r="B85" s="95"/>
      <c r="E85" s="254" t="str">
        <f>E7</f>
        <v>FVE MŠ Hořovice</v>
      </c>
      <c r="F85" s="256"/>
      <c r="G85" s="256"/>
      <c r="H85" s="256"/>
      <c r="L85" s="95"/>
    </row>
    <row r="86" spans="2:47" s="96" customFormat="1" ht="6.95" customHeight="1">
      <c r="B86" s="95"/>
      <c r="L86" s="95"/>
    </row>
    <row r="87" spans="2:47" s="96" customFormat="1" ht="12" customHeight="1">
      <c r="B87" s="95"/>
      <c r="C87" s="97" t="s">
        <v>197</v>
      </c>
      <c r="F87" s="98" t="str">
        <f>F10</f>
        <v>Větrná 869/2, Hořovice</v>
      </c>
      <c r="I87" s="97" t="s">
        <v>2</v>
      </c>
      <c r="J87" s="99" t="str">
        <f>IF(J10="","",J10)</f>
        <v>17. 3. 2025</v>
      </c>
      <c r="L87" s="95"/>
    </row>
    <row r="88" spans="2:47" s="96" customFormat="1" ht="6.95" customHeight="1">
      <c r="B88" s="95"/>
      <c r="L88" s="95"/>
    </row>
    <row r="89" spans="2:47" s="96" customFormat="1" ht="15.2" customHeight="1">
      <c r="B89" s="95"/>
      <c r="C89" s="97" t="s">
        <v>199</v>
      </c>
      <c r="F89" s="98" t="str">
        <f>E13</f>
        <v>Město Hořovice</v>
      </c>
      <c r="I89" s="97" t="s">
        <v>3</v>
      </c>
      <c r="J89" s="102" t="str">
        <f>E19</f>
        <v>ing. Luboš Brandeis</v>
      </c>
      <c r="L89" s="95"/>
    </row>
    <row r="90" spans="2:47" s="96" customFormat="1" ht="15.2" customHeight="1">
      <c r="B90" s="95"/>
      <c r="C90" s="97" t="s">
        <v>21</v>
      </c>
      <c r="F90" s="98" t="str">
        <f>IF(E16="","",E16)</f>
        <v>dle VŘ</v>
      </c>
      <c r="I90" s="97" t="s">
        <v>22</v>
      </c>
      <c r="J90" s="102" t="str">
        <f>E22</f>
        <v>ing. Luboš Brandeis</v>
      </c>
      <c r="L90" s="95"/>
    </row>
    <row r="91" spans="2:47" s="96" customFormat="1" ht="10.35" customHeight="1">
      <c r="B91" s="95"/>
      <c r="L91" s="95"/>
    </row>
    <row r="92" spans="2:47" s="96" customFormat="1" ht="29.25" customHeight="1">
      <c r="B92" s="95"/>
      <c r="C92" s="127" t="s">
        <v>221</v>
      </c>
      <c r="D92" s="110"/>
      <c r="E92" s="110"/>
      <c r="F92" s="110"/>
      <c r="G92" s="110"/>
      <c r="H92" s="110"/>
      <c r="I92" s="110"/>
      <c r="J92" s="128" t="s">
        <v>8</v>
      </c>
      <c r="K92" s="110"/>
      <c r="L92" s="95"/>
    </row>
    <row r="93" spans="2:47" s="96" customFormat="1" ht="10.35" customHeight="1">
      <c r="B93" s="95"/>
      <c r="L93" s="95"/>
    </row>
    <row r="94" spans="2:47" s="96" customFormat="1" ht="22.9" customHeight="1">
      <c r="B94" s="95"/>
      <c r="C94" s="129" t="s">
        <v>222</v>
      </c>
      <c r="J94" s="105">
        <f>J136</f>
        <v>0</v>
      </c>
      <c r="L94" s="95"/>
      <c r="AU94" s="89" t="s">
        <v>223</v>
      </c>
    </row>
    <row r="95" spans="2:47" s="131" customFormat="1" ht="24.95" customHeight="1">
      <c r="B95" s="130"/>
      <c r="D95" s="132" t="s">
        <v>224</v>
      </c>
      <c r="E95" s="133"/>
      <c r="F95" s="133"/>
      <c r="G95" s="133"/>
      <c r="H95" s="133"/>
      <c r="I95" s="133"/>
      <c r="J95" s="134">
        <f>J137</f>
        <v>0</v>
      </c>
      <c r="L95" s="130"/>
    </row>
    <row r="96" spans="2:47" s="136" customFormat="1" ht="19.899999999999999" customHeight="1">
      <c r="B96" s="135"/>
      <c r="D96" s="137" t="s">
        <v>225</v>
      </c>
      <c r="E96" s="138"/>
      <c r="F96" s="138"/>
      <c r="G96" s="138"/>
      <c r="H96" s="138"/>
      <c r="I96" s="138"/>
      <c r="J96" s="139">
        <f>J138</f>
        <v>0</v>
      </c>
      <c r="L96" s="135"/>
    </row>
    <row r="97" spans="2:12" s="136" customFormat="1" ht="19.899999999999999" customHeight="1">
      <c r="B97" s="135"/>
      <c r="D97" s="137" t="s">
        <v>226</v>
      </c>
      <c r="E97" s="138"/>
      <c r="F97" s="138"/>
      <c r="G97" s="138"/>
      <c r="H97" s="138"/>
      <c r="I97" s="138"/>
      <c r="J97" s="139">
        <f>J151</f>
        <v>0</v>
      </c>
      <c r="L97" s="135"/>
    </row>
    <row r="98" spans="2:12" s="136" customFormat="1" ht="19.899999999999999" customHeight="1">
      <c r="B98" s="135"/>
      <c r="D98" s="137" t="s">
        <v>227</v>
      </c>
      <c r="E98" s="138"/>
      <c r="F98" s="138"/>
      <c r="G98" s="138"/>
      <c r="H98" s="138"/>
      <c r="I98" s="138"/>
      <c r="J98" s="139">
        <f>J171</f>
        <v>0</v>
      </c>
      <c r="L98" s="135"/>
    </row>
    <row r="99" spans="2:12" s="136" customFormat="1" ht="19.899999999999999" customHeight="1">
      <c r="B99" s="135"/>
      <c r="D99" s="137" t="s">
        <v>228</v>
      </c>
      <c r="E99" s="138"/>
      <c r="F99" s="138"/>
      <c r="G99" s="138"/>
      <c r="H99" s="138"/>
      <c r="I99" s="138"/>
      <c r="J99" s="139">
        <f>J194</f>
        <v>0</v>
      </c>
      <c r="L99" s="135"/>
    </row>
    <row r="100" spans="2:12" s="136" customFormat="1" ht="19.899999999999999" customHeight="1">
      <c r="B100" s="135"/>
      <c r="D100" s="137" t="s">
        <v>229</v>
      </c>
      <c r="E100" s="138"/>
      <c r="F100" s="138"/>
      <c r="G100" s="138"/>
      <c r="H100" s="138"/>
      <c r="I100" s="138"/>
      <c r="J100" s="139">
        <f>J217</f>
        <v>0</v>
      </c>
      <c r="L100" s="135"/>
    </row>
    <row r="101" spans="2:12" s="136" customFormat="1" ht="19.899999999999999" customHeight="1">
      <c r="B101" s="135"/>
      <c r="D101" s="137" t="s">
        <v>230</v>
      </c>
      <c r="E101" s="138"/>
      <c r="F101" s="138"/>
      <c r="G101" s="138"/>
      <c r="H101" s="138"/>
      <c r="I101" s="138"/>
      <c r="J101" s="139">
        <f>J227</f>
        <v>0</v>
      </c>
      <c r="L101" s="135"/>
    </row>
    <row r="102" spans="2:12" s="131" customFormat="1" ht="24.95" customHeight="1">
      <c r="B102" s="130"/>
      <c r="D102" s="132" t="s">
        <v>231</v>
      </c>
      <c r="E102" s="133"/>
      <c r="F102" s="133"/>
      <c r="G102" s="133"/>
      <c r="H102" s="133"/>
      <c r="I102" s="133"/>
      <c r="J102" s="134">
        <f>J229</f>
        <v>0</v>
      </c>
      <c r="L102" s="130"/>
    </row>
    <row r="103" spans="2:12" s="136" customFormat="1" ht="19.899999999999999" customHeight="1">
      <c r="B103" s="135"/>
      <c r="D103" s="137" t="s">
        <v>232</v>
      </c>
      <c r="E103" s="138"/>
      <c r="F103" s="138"/>
      <c r="G103" s="138"/>
      <c r="H103" s="138"/>
      <c r="I103" s="138"/>
      <c r="J103" s="139">
        <f>J230</f>
        <v>0</v>
      </c>
      <c r="L103" s="135"/>
    </row>
    <row r="104" spans="2:12" s="136" customFormat="1" ht="19.899999999999999" customHeight="1">
      <c r="B104" s="135"/>
      <c r="D104" s="137" t="s">
        <v>233</v>
      </c>
      <c r="E104" s="138"/>
      <c r="F104" s="138"/>
      <c r="G104" s="138"/>
      <c r="H104" s="138"/>
      <c r="I104" s="138"/>
      <c r="J104" s="139">
        <f>J235</f>
        <v>0</v>
      </c>
      <c r="L104" s="135"/>
    </row>
    <row r="105" spans="2:12" s="136" customFormat="1" ht="19.899999999999999" customHeight="1">
      <c r="B105" s="135"/>
      <c r="D105" s="137" t="s">
        <v>234</v>
      </c>
      <c r="E105" s="138"/>
      <c r="F105" s="138"/>
      <c r="G105" s="138"/>
      <c r="H105" s="138"/>
      <c r="I105" s="138"/>
      <c r="J105" s="139">
        <f>J237</f>
        <v>0</v>
      </c>
      <c r="L105" s="135"/>
    </row>
    <row r="106" spans="2:12" s="136" customFormat="1" ht="19.899999999999999" customHeight="1">
      <c r="B106" s="135"/>
      <c r="D106" s="137" t="s">
        <v>235</v>
      </c>
      <c r="E106" s="138"/>
      <c r="F106" s="138"/>
      <c r="G106" s="138"/>
      <c r="H106" s="138"/>
      <c r="I106" s="138"/>
      <c r="J106" s="139">
        <f>J239</f>
        <v>0</v>
      </c>
      <c r="L106" s="135"/>
    </row>
    <row r="107" spans="2:12" s="136" customFormat="1" ht="19.899999999999999" customHeight="1">
      <c r="B107" s="135"/>
      <c r="D107" s="137" t="s">
        <v>236</v>
      </c>
      <c r="E107" s="138"/>
      <c r="F107" s="138"/>
      <c r="G107" s="138"/>
      <c r="H107" s="138"/>
      <c r="I107" s="138"/>
      <c r="J107" s="139">
        <f>J245</f>
        <v>0</v>
      </c>
      <c r="L107" s="135"/>
    </row>
    <row r="108" spans="2:12" s="136" customFormat="1" ht="19.899999999999999" customHeight="1">
      <c r="B108" s="135"/>
      <c r="D108" s="137" t="s">
        <v>237</v>
      </c>
      <c r="E108" s="138"/>
      <c r="F108" s="138"/>
      <c r="G108" s="138"/>
      <c r="H108" s="138"/>
      <c r="I108" s="138"/>
      <c r="J108" s="139">
        <f>J250</f>
        <v>0</v>
      </c>
      <c r="L108" s="135"/>
    </row>
    <row r="109" spans="2:12" s="136" customFormat="1" ht="19.899999999999999" customHeight="1">
      <c r="B109" s="135"/>
      <c r="D109" s="137" t="s">
        <v>238</v>
      </c>
      <c r="E109" s="138"/>
      <c r="F109" s="138"/>
      <c r="G109" s="138"/>
      <c r="H109" s="138"/>
      <c r="I109" s="138"/>
      <c r="J109" s="139">
        <f>J253</f>
        <v>0</v>
      </c>
      <c r="L109" s="135"/>
    </row>
    <row r="110" spans="2:12" s="136" customFormat="1" ht="19.899999999999999" customHeight="1">
      <c r="B110" s="135"/>
      <c r="D110" s="137" t="s">
        <v>239</v>
      </c>
      <c r="E110" s="138"/>
      <c r="F110" s="138"/>
      <c r="G110" s="138"/>
      <c r="H110" s="138"/>
      <c r="I110" s="138"/>
      <c r="J110" s="139">
        <f>J273</f>
        <v>0</v>
      </c>
      <c r="L110" s="135"/>
    </row>
    <row r="111" spans="2:12" s="136" customFormat="1" ht="19.899999999999999" customHeight="1">
      <c r="B111" s="135"/>
      <c r="D111" s="137" t="s">
        <v>240</v>
      </c>
      <c r="E111" s="138"/>
      <c r="F111" s="138"/>
      <c r="G111" s="138"/>
      <c r="H111" s="138"/>
      <c r="I111" s="138"/>
      <c r="J111" s="139">
        <f>J283</f>
        <v>0</v>
      </c>
      <c r="L111" s="135"/>
    </row>
    <row r="112" spans="2:12" s="136" customFormat="1" ht="19.899999999999999" customHeight="1">
      <c r="B112" s="135"/>
      <c r="D112" s="137" t="s">
        <v>241</v>
      </c>
      <c r="E112" s="138"/>
      <c r="F112" s="138"/>
      <c r="G112" s="138"/>
      <c r="H112" s="138"/>
      <c r="I112" s="138"/>
      <c r="J112" s="139">
        <f>J297</f>
        <v>0</v>
      </c>
      <c r="L112" s="135"/>
    </row>
    <row r="113" spans="2:12" s="136" customFormat="1" ht="19.899999999999999" customHeight="1">
      <c r="B113" s="135"/>
      <c r="D113" s="137" t="s">
        <v>242</v>
      </c>
      <c r="E113" s="138"/>
      <c r="F113" s="138"/>
      <c r="G113" s="138"/>
      <c r="H113" s="138"/>
      <c r="I113" s="138"/>
      <c r="J113" s="139">
        <f>J304</f>
        <v>0</v>
      </c>
      <c r="L113" s="135"/>
    </row>
    <row r="114" spans="2:12" s="136" customFormat="1" ht="19.899999999999999" customHeight="1">
      <c r="B114" s="135"/>
      <c r="D114" s="137" t="s">
        <v>243</v>
      </c>
      <c r="E114" s="138"/>
      <c r="F114" s="138"/>
      <c r="G114" s="138"/>
      <c r="H114" s="138"/>
      <c r="I114" s="138"/>
      <c r="J114" s="139">
        <f>J317</f>
        <v>0</v>
      </c>
      <c r="L114" s="135"/>
    </row>
    <row r="115" spans="2:12" s="131" customFormat="1" ht="24.95" customHeight="1">
      <c r="B115" s="130"/>
      <c r="D115" s="132" t="s">
        <v>244</v>
      </c>
      <c r="E115" s="133"/>
      <c r="F115" s="133"/>
      <c r="G115" s="133"/>
      <c r="H115" s="133"/>
      <c r="I115" s="133"/>
      <c r="J115" s="134">
        <f>J351</f>
        <v>0</v>
      </c>
      <c r="L115" s="130"/>
    </row>
    <row r="116" spans="2:12" s="136" customFormat="1" ht="19.899999999999999" customHeight="1">
      <c r="B116" s="135"/>
      <c r="D116" s="137" t="s">
        <v>245</v>
      </c>
      <c r="E116" s="138"/>
      <c r="F116" s="138"/>
      <c r="G116" s="138"/>
      <c r="H116" s="138"/>
      <c r="I116" s="138"/>
      <c r="J116" s="139">
        <f>J352</f>
        <v>0</v>
      </c>
      <c r="L116" s="135"/>
    </row>
    <row r="117" spans="2:12" s="136" customFormat="1" ht="19.899999999999999" customHeight="1">
      <c r="B117" s="135"/>
      <c r="D117" s="137" t="s">
        <v>246</v>
      </c>
      <c r="E117" s="138"/>
      <c r="F117" s="138"/>
      <c r="G117" s="138"/>
      <c r="H117" s="138"/>
      <c r="I117" s="138"/>
      <c r="J117" s="139">
        <f>J354</f>
        <v>0</v>
      </c>
      <c r="L117" s="135"/>
    </row>
    <row r="118" spans="2:12" s="136" customFormat="1" ht="19.899999999999999" customHeight="1">
      <c r="B118" s="135"/>
      <c r="D118" s="137" t="s">
        <v>247</v>
      </c>
      <c r="E118" s="138"/>
      <c r="F118" s="138"/>
      <c r="G118" s="138"/>
      <c r="H118" s="138"/>
      <c r="I118" s="138"/>
      <c r="J118" s="139">
        <f>J360</f>
        <v>0</v>
      </c>
      <c r="L118" s="135"/>
    </row>
    <row r="119" spans="2:12" s="96" customFormat="1" ht="21.75" customHeight="1">
      <c r="B119" s="95"/>
      <c r="L119" s="95"/>
    </row>
    <row r="120" spans="2:12" s="96" customFormat="1" ht="6.95" customHeight="1">
      <c r="B120" s="123"/>
      <c r="C120" s="124"/>
      <c r="D120" s="124"/>
      <c r="E120" s="124"/>
      <c r="F120" s="124"/>
      <c r="G120" s="124"/>
      <c r="H120" s="124"/>
      <c r="I120" s="124"/>
      <c r="J120" s="124"/>
      <c r="K120" s="124"/>
      <c r="L120" s="95"/>
    </row>
    <row r="124" spans="2:12" s="96" customFormat="1" ht="6.95" customHeight="1">
      <c r="B124" s="125"/>
      <c r="C124" s="126"/>
      <c r="D124" s="126"/>
      <c r="E124" s="126"/>
      <c r="F124" s="126"/>
      <c r="G124" s="126"/>
      <c r="H124" s="126"/>
      <c r="I124" s="126"/>
      <c r="J124" s="126"/>
      <c r="K124" s="126"/>
      <c r="L124" s="95"/>
    </row>
    <row r="125" spans="2:12" s="96" customFormat="1" ht="24.95" customHeight="1">
      <c r="B125" s="95"/>
      <c r="C125" s="93" t="s">
        <v>248</v>
      </c>
      <c r="L125" s="95"/>
    </row>
    <row r="126" spans="2:12" s="96" customFormat="1" ht="6.95" customHeight="1">
      <c r="B126" s="95"/>
      <c r="L126" s="95"/>
    </row>
    <row r="127" spans="2:12" s="96" customFormat="1" ht="12" customHeight="1">
      <c r="B127" s="95"/>
      <c r="C127" s="97" t="s">
        <v>0</v>
      </c>
      <c r="L127" s="95"/>
    </row>
    <row r="128" spans="2:12" s="96" customFormat="1" ht="16.5" customHeight="1">
      <c r="B128" s="95"/>
      <c r="E128" s="254" t="str">
        <f>E7</f>
        <v>FVE MŠ Hořovice</v>
      </c>
      <c r="F128" s="256"/>
      <c r="G128" s="256"/>
      <c r="H128" s="256"/>
      <c r="L128" s="95"/>
    </row>
    <row r="129" spans="2:65" s="96" customFormat="1" ht="6.95" customHeight="1">
      <c r="B129" s="95"/>
      <c r="L129" s="95"/>
    </row>
    <row r="130" spans="2:65" s="96" customFormat="1" ht="12" customHeight="1">
      <c r="B130" s="95"/>
      <c r="C130" s="97" t="s">
        <v>197</v>
      </c>
      <c r="F130" s="98" t="str">
        <f>F10</f>
        <v>Větrná 869/2, Hořovice</v>
      </c>
      <c r="I130" s="97" t="s">
        <v>2</v>
      </c>
      <c r="J130" s="99" t="str">
        <f>IF(J10="","",J10)</f>
        <v>17. 3. 2025</v>
      </c>
      <c r="L130" s="95"/>
    </row>
    <row r="131" spans="2:65" s="96" customFormat="1" ht="6.95" customHeight="1">
      <c r="B131" s="95"/>
      <c r="L131" s="95"/>
    </row>
    <row r="132" spans="2:65" s="96" customFormat="1" ht="15.2" customHeight="1">
      <c r="B132" s="95"/>
      <c r="C132" s="97" t="s">
        <v>199</v>
      </c>
      <c r="F132" s="98" t="str">
        <f>E13</f>
        <v>Město Hořovice</v>
      </c>
      <c r="I132" s="97" t="s">
        <v>3</v>
      </c>
      <c r="J132" s="102" t="str">
        <f>E19</f>
        <v>ing. Luboš Brandeis</v>
      </c>
      <c r="L132" s="95"/>
    </row>
    <row r="133" spans="2:65" s="96" customFormat="1" ht="15.2" customHeight="1">
      <c r="B133" s="95"/>
      <c r="C133" s="97" t="s">
        <v>21</v>
      </c>
      <c r="F133" s="98" t="str">
        <f>IF(E16="","",E16)</f>
        <v>dle VŘ</v>
      </c>
      <c r="I133" s="97" t="s">
        <v>22</v>
      </c>
      <c r="J133" s="102" t="str">
        <f>E22</f>
        <v>ing. Luboš Brandeis</v>
      </c>
      <c r="L133" s="95"/>
    </row>
    <row r="134" spans="2:65" s="96" customFormat="1" ht="10.35" customHeight="1">
      <c r="B134" s="95"/>
      <c r="L134" s="95"/>
    </row>
    <row r="135" spans="2:65" s="147" customFormat="1" ht="29.25" customHeight="1">
      <c r="B135" s="140"/>
      <c r="C135" s="141" t="s">
        <v>9</v>
      </c>
      <c r="D135" s="142" t="s">
        <v>249</v>
      </c>
      <c r="E135" s="142" t="s">
        <v>6</v>
      </c>
      <c r="F135" s="142" t="s">
        <v>10</v>
      </c>
      <c r="G135" s="142" t="s">
        <v>11</v>
      </c>
      <c r="H135" s="142" t="s">
        <v>12</v>
      </c>
      <c r="I135" s="142" t="s">
        <v>13</v>
      </c>
      <c r="J135" s="142" t="s">
        <v>8</v>
      </c>
      <c r="K135" s="143" t="s">
        <v>250</v>
      </c>
      <c r="L135" s="140"/>
      <c r="M135" s="144" t="s">
        <v>19</v>
      </c>
      <c r="N135" s="145" t="s">
        <v>4</v>
      </c>
      <c r="O135" s="145" t="s">
        <v>15</v>
      </c>
      <c r="P135" s="145" t="s">
        <v>16</v>
      </c>
      <c r="Q135" s="145" t="s">
        <v>251</v>
      </c>
      <c r="R135" s="145" t="s">
        <v>252</v>
      </c>
      <c r="S135" s="145" t="s">
        <v>17</v>
      </c>
      <c r="T135" s="146" t="s">
        <v>18</v>
      </c>
    </row>
    <row r="136" spans="2:65" s="96" customFormat="1" ht="22.9" customHeight="1">
      <c r="B136" s="95"/>
      <c r="C136" s="148" t="s">
        <v>253</v>
      </c>
      <c r="J136" s="149">
        <f>BK136</f>
        <v>0</v>
      </c>
      <c r="L136" s="95"/>
      <c r="M136" s="150"/>
      <c r="N136" s="103"/>
      <c r="O136" s="103"/>
      <c r="P136" s="151">
        <f>P137+P229+P351</f>
        <v>157.10978800000001</v>
      </c>
      <c r="Q136" s="103"/>
      <c r="R136" s="151">
        <f>R137+R229+R351</f>
        <v>4.7663286199999995</v>
      </c>
      <c r="S136" s="103"/>
      <c r="T136" s="152">
        <f>T137+T229+T351</f>
        <v>2.8308416000000003</v>
      </c>
      <c r="AT136" s="89" t="s">
        <v>254</v>
      </c>
      <c r="AU136" s="89" t="s">
        <v>223</v>
      </c>
      <c r="BK136" s="153">
        <f>BK137+BK229+BK351</f>
        <v>0</v>
      </c>
    </row>
    <row r="137" spans="2:65" s="155" customFormat="1" ht="25.9" customHeight="1">
      <c r="B137" s="154"/>
      <c r="D137" s="156" t="s">
        <v>254</v>
      </c>
      <c r="E137" s="157" t="s">
        <v>255</v>
      </c>
      <c r="F137" s="157" t="s">
        <v>256</v>
      </c>
      <c r="J137" s="158">
        <f>BK137</f>
        <v>0</v>
      </c>
      <c r="L137" s="154"/>
      <c r="M137" s="159"/>
      <c r="P137" s="160">
        <f>P138+P151+P171+P194+P217+P227</f>
        <v>90.857724000000019</v>
      </c>
      <c r="R137" s="160">
        <f>R138+R151+R171+R194+R217+R227</f>
        <v>4.0173092199999996</v>
      </c>
      <c r="T137" s="161">
        <f>T138+T151+T171+T194+T217+T227</f>
        <v>2.6769240000000001</v>
      </c>
      <c r="AR137" s="156" t="s">
        <v>257</v>
      </c>
      <c r="AT137" s="162" t="s">
        <v>254</v>
      </c>
      <c r="AU137" s="162" t="s">
        <v>258</v>
      </c>
      <c r="AY137" s="156" t="s">
        <v>259</v>
      </c>
      <c r="BK137" s="163">
        <f>BK138+BK151+BK171+BK194+BK217+BK227</f>
        <v>0</v>
      </c>
    </row>
    <row r="138" spans="2:65" s="155" customFormat="1" ht="22.9" customHeight="1">
      <c r="B138" s="154"/>
      <c r="D138" s="156" t="s">
        <v>254</v>
      </c>
      <c r="E138" s="164" t="s">
        <v>257</v>
      </c>
      <c r="F138" s="164" t="s">
        <v>260</v>
      </c>
      <c r="J138" s="165">
        <f>BK138</f>
        <v>0</v>
      </c>
      <c r="L138" s="154"/>
      <c r="M138" s="159"/>
      <c r="P138" s="160">
        <f>SUM(P139:P150)</f>
        <v>1.0727200000000001</v>
      </c>
      <c r="R138" s="160">
        <f>SUM(R139:R150)</f>
        <v>0</v>
      </c>
      <c r="T138" s="161">
        <f>SUM(T139:T150)</f>
        <v>0.46920000000000001</v>
      </c>
      <c r="AR138" s="156" t="s">
        <v>257</v>
      </c>
      <c r="AT138" s="162" t="s">
        <v>254</v>
      </c>
      <c r="AU138" s="162" t="s">
        <v>257</v>
      </c>
      <c r="AY138" s="156" t="s">
        <v>259</v>
      </c>
      <c r="BK138" s="163">
        <f>SUM(BK139:BK150)</f>
        <v>0</v>
      </c>
    </row>
    <row r="139" spans="2:65" s="96" customFormat="1" ht="24.2" customHeight="1">
      <c r="B139" s="166"/>
      <c r="C139" s="167" t="s">
        <v>257</v>
      </c>
      <c r="D139" s="167" t="s">
        <v>261</v>
      </c>
      <c r="E139" s="168" t="s">
        <v>262</v>
      </c>
      <c r="F139" s="169" t="s">
        <v>263</v>
      </c>
      <c r="G139" s="170" t="s">
        <v>264</v>
      </c>
      <c r="H139" s="171">
        <v>1.84</v>
      </c>
      <c r="I139" s="172"/>
      <c r="J139" s="172">
        <f>ROUND(I139*H139,2)</f>
        <v>0</v>
      </c>
      <c r="K139" s="169" t="s">
        <v>265</v>
      </c>
      <c r="L139" s="95"/>
      <c r="M139" s="173" t="s">
        <v>19</v>
      </c>
      <c r="N139" s="174" t="s">
        <v>5</v>
      </c>
      <c r="O139" s="175">
        <v>0.20799999999999999</v>
      </c>
      <c r="P139" s="175">
        <f>O139*H139</f>
        <v>0.38272</v>
      </c>
      <c r="Q139" s="175">
        <v>0</v>
      </c>
      <c r="R139" s="175">
        <f>Q139*H139</f>
        <v>0</v>
      </c>
      <c r="S139" s="175">
        <v>0.255</v>
      </c>
      <c r="T139" s="176">
        <f>S139*H139</f>
        <v>0.46920000000000001</v>
      </c>
      <c r="AR139" s="177" t="s">
        <v>266</v>
      </c>
      <c r="AT139" s="177" t="s">
        <v>261</v>
      </c>
      <c r="AU139" s="177" t="s">
        <v>191</v>
      </c>
      <c r="AY139" s="89" t="s">
        <v>259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89" t="s">
        <v>257</v>
      </c>
      <c r="BK139" s="178">
        <f>ROUND(I139*H139,2)</f>
        <v>0</v>
      </c>
      <c r="BL139" s="89" t="s">
        <v>266</v>
      </c>
      <c r="BM139" s="177" t="s">
        <v>267</v>
      </c>
    </row>
    <row r="140" spans="2:65" s="180" customFormat="1" ht="22.5">
      <c r="B140" s="179"/>
      <c r="D140" s="181" t="s">
        <v>268</v>
      </c>
      <c r="E140" s="182" t="s">
        <v>19</v>
      </c>
      <c r="F140" s="183" t="s">
        <v>269</v>
      </c>
      <c r="H140" s="182" t="s">
        <v>19</v>
      </c>
      <c r="L140" s="179"/>
      <c r="M140" s="184"/>
      <c r="T140" s="185"/>
      <c r="AT140" s="182" t="s">
        <v>268</v>
      </c>
      <c r="AU140" s="182" t="s">
        <v>191</v>
      </c>
      <c r="AV140" s="180" t="s">
        <v>257</v>
      </c>
      <c r="AW140" s="180" t="s">
        <v>270</v>
      </c>
      <c r="AX140" s="180" t="s">
        <v>258</v>
      </c>
      <c r="AY140" s="182" t="s">
        <v>259</v>
      </c>
    </row>
    <row r="141" spans="2:65" s="187" customFormat="1">
      <c r="B141" s="186"/>
      <c r="D141" s="181" t="s">
        <v>268</v>
      </c>
      <c r="E141" s="188" t="s">
        <v>19</v>
      </c>
      <c r="F141" s="189" t="s">
        <v>271</v>
      </c>
      <c r="H141" s="190">
        <v>1.84</v>
      </c>
      <c r="L141" s="186"/>
      <c r="M141" s="191"/>
      <c r="T141" s="192"/>
      <c r="AT141" s="188" t="s">
        <v>268</v>
      </c>
      <c r="AU141" s="188" t="s">
        <v>191</v>
      </c>
      <c r="AV141" s="187" t="s">
        <v>191</v>
      </c>
      <c r="AW141" s="187" t="s">
        <v>270</v>
      </c>
      <c r="AX141" s="187" t="s">
        <v>257</v>
      </c>
      <c r="AY141" s="188" t="s">
        <v>259</v>
      </c>
    </row>
    <row r="142" spans="2:65" s="96" customFormat="1" ht="24.2" customHeight="1">
      <c r="B142" s="166"/>
      <c r="C142" s="167" t="s">
        <v>191</v>
      </c>
      <c r="D142" s="167" t="s">
        <v>261</v>
      </c>
      <c r="E142" s="168" t="s">
        <v>272</v>
      </c>
      <c r="F142" s="169" t="s">
        <v>273</v>
      </c>
      <c r="G142" s="170" t="s">
        <v>274</v>
      </c>
      <c r="H142" s="171">
        <v>0.184</v>
      </c>
      <c r="I142" s="172"/>
      <c r="J142" s="172">
        <f>ROUND(I142*H142,2)</f>
        <v>0</v>
      </c>
      <c r="K142" s="169" t="s">
        <v>265</v>
      </c>
      <c r="L142" s="95"/>
      <c r="M142" s="173" t="s">
        <v>19</v>
      </c>
      <c r="N142" s="174" t="s">
        <v>5</v>
      </c>
      <c r="O142" s="175">
        <v>3.613</v>
      </c>
      <c r="P142" s="175">
        <f>O142*H142</f>
        <v>0.66479199999999994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AR142" s="177" t="s">
        <v>266</v>
      </c>
      <c r="AT142" s="177" t="s">
        <v>261</v>
      </c>
      <c r="AU142" s="177" t="s">
        <v>191</v>
      </c>
      <c r="AY142" s="89" t="s">
        <v>259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89" t="s">
        <v>257</v>
      </c>
      <c r="BK142" s="178">
        <f>ROUND(I142*H142,2)</f>
        <v>0</v>
      </c>
      <c r="BL142" s="89" t="s">
        <v>266</v>
      </c>
      <c r="BM142" s="177" t="s">
        <v>275</v>
      </c>
    </row>
    <row r="143" spans="2:65" s="180" customFormat="1">
      <c r="B143" s="179"/>
      <c r="D143" s="181" t="s">
        <v>268</v>
      </c>
      <c r="E143" s="182" t="s">
        <v>19</v>
      </c>
      <c r="F143" s="183" t="s">
        <v>276</v>
      </c>
      <c r="H143" s="182" t="s">
        <v>19</v>
      </c>
      <c r="L143" s="179"/>
      <c r="M143" s="184"/>
      <c r="T143" s="185"/>
      <c r="AT143" s="182" t="s">
        <v>268</v>
      </c>
      <c r="AU143" s="182" t="s">
        <v>191</v>
      </c>
      <c r="AV143" s="180" t="s">
        <v>257</v>
      </c>
      <c r="AW143" s="180" t="s">
        <v>270</v>
      </c>
      <c r="AX143" s="180" t="s">
        <v>258</v>
      </c>
      <c r="AY143" s="182" t="s">
        <v>259</v>
      </c>
    </row>
    <row r="144" spans="2:65" s="187" customFormat="1">
      <c r="B144" s="186"/>
      <c r="D144" s="181" t="s">
        <v>268</v>
      </c>
      <c r="E144" s="188" t="s">
        <v>19</v>
      </c>
      <c r="F144" s="189" t="s">
        <v>277</v>
      </c>
      <c r="H144" s="190">
        <v>0.184</v>
      </c>
      <c r="L144" s="186"/>
      <c r="M144" s="191"/>
      <c r="T144" s="192"/>
      <c r="AT144" s="188" t="s">
        <v>268</v>
      </c>
      <c r="AU144" s="188" t="s">
        <v>191</v>
      </c>
      <c r="AV144" s="187" t="s">
        <v>191</v>
      </c>
      <c r="AW144" s="187" t="s">
        <v>270</v>
      </c>
      <c r="AX144" s="187" t="s">
        <v>257</v>
      </c>
      <c r="AY144" s="188" t="s">
        <v>259</v>
      </c>
    </row>
    <row r="145" spans="2:65" s="96" customFormat="1" ht="37.9" customHeight="1">
      <c r="B145" s="166"/>
      <c r="C145" s="167" t="s">
        <v>278</v>
      </c>
      <c r="D145" s="167" t="s">
        <v>261</v>
      </c>
      <c r="E145" s="168" t="s">
        <v>279</v>
      </c>
      <c r="F145" s="169" t="s">
        <v>280</v>
      </c>
      <c r="G145" s="170" t="s">
        <v>274</v>
      </c>
      <c r="H145" s="171">
        <v>0.184</v>
      </c>
      <c r="I145" s="172"/>
      <c r="J145" s="172">
        <f>ROUND(I145*H145,2)</f>
        <v>0</v>
      </c>
      <c r="K145" s="169" t="s">
        <v>265</v>
      </c>
      <c r="L145" s="95"/>
      <c r="M145" s="173" t="s">
        <v>19</v>
      </c>
      <c r="N145" s="174" t="s">
        <v>5</v>
      </c>
      <c r="O145" s="175">
        <v>8.6999999999999994E-2</v>
      </c>
      <c r="P145" s="175">
        <f>O145*H145</f>
        <v>1.6007999999999998E-2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AR145" s="177" t="s">
        <v>266</v>
      </c>
      <c r="AT145" s="177" t="s">
        <v>261</v>
      </c>
      <c r="AU145" s="177" t="s">
        <v>191</v>
      </c>
      <c r="AY145" s="89" t="s">
        <v>259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89" t="s">
        <v>257</v>
      </c>
      <c r="BK145" s="178">
        <f>ROUND(I145*H145,2)</f>
        <v>0</v>
      </c>
      <c r="BL145" s="89" t="s">
        <v>266</v>
      </c>
      <c r="BM145" s="177" t="s">
        <v>281</v>
      </c>
    </row>
    <row r="146" spans="2:65" s="180" customFormat="1">
      <c r="B146" s="179"/>
      <c r="D146" s="181" t="s">
        <v>268</v>
      </c>
      <c r="E146" s="182" t="s">
        <v>19</v>
      </c>
      <c r="F146" s="183" t="s">
        <v>282</v>
      </c>
      <c r="H146" s="182" t="s">
        <v>19</v>
      </c>
      <c r="L146" s="179"/>
      <c r="M146" s="184"/>
      <c r="T146" s="185"/>
      <c r="AT146" s="182" t="s">
        <v>268</v>
      </c>
      <c r="AU146" s="182" t="s">
        <v>191</v>
      </c>
      <c r="AV146" s="180" t="s">
        <v>257</v>
      </c>
      <c r="AW146" s="180" t="s">
        <v>270</v>
      </c>
      <c r="AX146" s="180" t="s">
        <v>258</v>
      </c>
      <c r="AY146" s="182" t="s">
        <v>259</v>
      </c>
    </row>
    <row r="147" spans="2:65" s="187" customFormat="1">
      <c r="B147" s="186"/>
      <c r="D147" s="181" t="s">
        <v>268</v>
      </c>
      <c r="E147" s="188" t="s">
        <v>19</v>
      </c>
      <c r="F147" s="189" t="s">
        <v>277</v>
      </c>
      <c r="H147" s="190">
        <v>0.184</v>
      </c>
      <c r="L147" s="186"/>
      <c r="M147" s="191"/>
      <c r="T147" s="192"/>
      <c r="AT147" s="188" t="s">
        <v>268</v>
      </c>
      <c r="AU147" s="188" t="s">
        <v>191</v>
      </c>
      <c r="AV147" s="187" t="s">
        <v>191</v>
      </c>
      <c r="AW147" s="187" t="s">
        <v>270</v>
      </c>
      <c r="AX147" s="187" t="s">
        <v>257</v>
      </c>
      <c r="AY147" s="188" t="s">
        <v>259</v>
      </c>
    </row>
    <row r="148" spans="2:65" s="96" customFormat="1" ht="37.9" customHeight="1">
      <c r="B148" s="166"/>
      <c r="C148" s="167" t="s">
        <v>266</v>
      </c>
      <c r="D148" s="167" t="s">
        <v>261</v>
      </c>
      <c r="E148" s="168" t="s">
        <v>283</v>
      </c>
      <c r="F148" s="169" t="s">
        <v>284</v>
      </c>
      <c r="G148" s="170" t="s">
        <v>274</v>
      </c>
      <c r="H148" s="171">
        <v>1.84</v>
      </c>
      <c r="I148" s="172"/>
      <c r="J148" s="172">
        <f>ROUND(I148*H148,2)</f>
        <v>0</v>
      </c>
      <c r="K148" s="169" t="s">
        <v>265</v>
      </c>
      <c r="L148" s="95"/>
      <c r="M148" s="173" t="s">
        <v>19</v>
      </c>
      <c r="N148" s="174" t="s">
        <v>5</v>
      </c>
      <c r="O148" s="175">
        <v>5.0000000000000001E-3</v>
      </c>
      <c r="P148" s="175">
        <f>O148*H148</f>
        <v>9.1999999999999998E-3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AR148" s="177" t="s">
        <v>266</v>
      </c>
      <c r="AT148" s="177" t="s">
        <v>261</v>
      </c>
      <c r="AU148" s="177" t="s">
        <v>191</v>
      </c>
      <c r="AY148" s="89" t="s">
        <v>259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89" t="s">
        <v>257</v>
      </c>
      <c r="BK148" s="178">
        <f>ROUND(I148*H148,2)</f>
        <v>0</v>
      </c>
      <c r="BL148" s="89" t="s">
        <v>266</v>
      </c>
      <c r="BM148" s="177" t="s">
        <v>285</v>
      </c>
    </row>
    <row r="149" spans="2:65" s="180" customFormat="1">
      <c r="B149" s="179"/>
      <c r="D149" s="181" t="s">
        <v>268</v>
      </c>
      <c r="E149" s="182" t="s">
        <v>19</v>
      </c>
      <c r="F149" s="183" t="s">
        <v>286</v>
      </c>
      <c r="H149" s="182" t="s">
        <v>19</v>
      </c>
      <c r="L149" s="179"/>
      <c r="M149" s="184"/>
      <c r="T149" s="185"/>
      <c r="AT149" s="182" t="s">
        <v>268</v>
      </c>
      <c r="AU149" s="182" t="s">
        <v>191</v>
      </c>
      <c r="AV149" s="180" t="s">
        <v>257</v>
      </c>
      <c r="AW149" s="180" t="s">
        <v>270</v>
      </c>
      <c r="AX149" s="180" t="s">
        <v>258</v>
      </c>
      <c r="AY149" s="182" t="s">
        <v>259</v>
      </c>
    </row>
    <row r="150" spans="2:65" s="187" customFormat="1">
      <c r="B150" s="186"/>
      <c r="D150" s="181" t="s">
        <v>268</v>
      </c>
      <c r="E150" s="188" t="s">
        <v>19</v>
      </c>
      <c r="F150" s="189" t="s">
        <v>287</v>
      </c>
      <c r="H150" s="190">
        <v>1.84</v>
      </c>
      <c r="L150" s="186"/>
      <c r="M150" s="191"/>
      <c r="T150" s="192"/>
      <c r="AT150" s="188" t="s">
        <v>268</v>
      </c>
      <c r="AU150" s="188" t="s">
        <v>191</v>
      </c>
      <c r="AV150" s="187" t="s">
        <v>191</v>
      </c>
      <c r="AW150" s="187" t="s">
        <v>270</v>
      </c>
      <c r="AX150" s="187" t="s">
        <v>257</v>
      </c>
      <c r="AY150" s="188" t="s">
        <v>259</v>
      </c>
    </row>
    <row r="151" spans="2:65" s="155" customFormat="1" ht="22.9" customHeight="1">
      <c r="B151" s="154"/>
      <c r="D151" s="156" t="s">
        <v>254</v>
      </c>
      <c r="E151" s="164" t="s">
        <v>191</v>
      </c>
      <c r="F151" s="164" t="s">
        <v>288</v>
      </c>
      <c r="J151" s="165">
        <f>BK151</f>
        <v>0</v>
      </c>
      <c r="L151" s="154"/>
      <c r="M151" s="159"/>
      <c r="P151" s="160">
        <f>SUM(P152:P170)</f>
        <v>2.1479699999999999</v>
      </c>
      <c r="R151" s="160">
        <f>SUM(R152:R170)</f>
        <v>0.99581522</v>
      </c>
      <c r="T151" s="161">
        <f>SUM(T152:T170)</f>
        <v>0</v>
      </c>
      <c r="AR151" s="156" t="s">
        <v>257</v>
      </c>
      <c r="AT151" s="162" t="s">
        <v>254</v>
      </c>
      <c r="AU151" s="162" t="s">
        <v>257</v>
      </c>
      <c r="AY151" s="156" t="s">
        <v>259</v>
      </c>
      <c r="BK151" s="163">
        <f>SUM(BK152:BK170)</f>
        <v>0</v>
      </c>
    </row>
    <row r="152" spans="2:65" s="96" customFormat="1" ht="24.2" customHeight="1">
      <c r="B152" s="166"/>
      <c r="C152" s="167" t="s">
        <v>289</v>
      </c>
      <c r="D152" s="167" t="s">
        <v>261</v>
      </c>
      <c r="E152" s="168" t="s">
        <v>290</v>
      </c>
      <c r="F152" s="169" t="s">
        <v>291</v>
      </c>
      <c r="G152" s="170" t="s">
        <v>264</v>
      </c>
      <c r="H152" s="171">
        <v>2.3919999999999999</v>
      </c>
      <c r="I152" s="172"/>
      <c r="J152" s="172">
        <f>ROUND(I152*H152,2)</f>
        <v>0</v>
      </c>
      <c r="K152" s="169" t="s">
        <v>265</v>
      </c>
      <c r="L152" s="95"/>
      <c r="M152" s="173" t="s">
        <v>19</v>
      </c>
      <c r="N152" s="174" t="s">
        <v>5</v>
      </c>
      <c r="O152" s="175">
        <v>5.8000000000000003E-2</v>
      </c>
      <c r="P152" s="175">
        <f>O152*H152</f>
        <v>0.138736</v>
      </c>
      <c r="Q152" s="175">
        <v>1E-4</v>
      </c>
      <c r="R152" s="175">
        <f>Q152*H152</f>
        <v>2.3920000000000001E-4</v>
      </c>
      <c r="S152" s="175">
        <v>0</v>
      </c>
      <c r="T152" s="176">
        <f>S152*H152</f>
        <v>0</v>
      </c>
      <c r="AR152" s="177" t="s">
        <v>266</v>
      </c>
      <c r="AT152" s="177" t="s">
        <v>261</v>
      </c>
      <c r="AU152" s="177" t="s">
        <v>191</v>
      </c>
      <c r="AY152" s="89" t="s">
        <v>259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89" t="s">
        <v>257</v>
      </c>
      <c r="BK152" s="178">
        <f>ROUND(I152*H152,2)</f>
        <v>0</v>
      </c>
      <c r="BL152" s="89" t="s">
        <v>266</v>
      </c>
      <c r="BM152" s="177" t="s">
        <v>292</v>
      </c>
    </row>
    <row r="153" spans="2:65" s="180" customFormat="1">
      <c r="B153" s="179"/>
      <c r="D153" s="181" t="s">
        <v>268</v>
      </c>
      <c r="E153" s="182" t="s">
        <v>19</v>
      </c>
      <c r="F153" s="183" t="s">
        <v>293</v>
      </c>
      <c r="H153" s="182" t="s">
        <v>19</v>
      </c>
      <c r="L153" s="179"/>
      <c r="M153" s="184"/>
      <c r="T153" s="185"/>
      <c r="AT153" s="182" t="s">
        <v>268</v>
      </c>
      <c r="AU153" s="182" t="s">
        <v>191</v>
      </c>
      <c r="AV153" s="180" t="s">
        <v>257</v>
      </c>
      <c r="AW153" s="180" t="s">
        <v>270</v>
      </c>
      <c r="AX153" s="180" t="s">
        <v>258</v>
      </c>
      <c r="AY153" s="182" t="s">
        <v>259</v>
      </c>
    </row>
    <row r="154" spans="2:65" s="187" customFormat="1">
      <c r="B154" s="186"/>
      <c r="D154" s="181" t="s">
        <v>268</v>
      </c>
      <c r="E154" s="188" t="s">
        <v>19</v>
      </c>
      <c r="F154" s="189" t="s">
        <v>294</v>
      </c>
      <c r="H154" s="190">
        <v>2.3919999999999999</v>
      </c>
      <c r="L154" s="186"/>
      <c r="M154" s="191"/>
      <c r="T154" s="192"/>
      <c r="AT154" s="188" t="s">
        <v>268</v>
      </c>
      <c r="AU154" s="188" t="s">
        <v>191</v>
      </c>
      <c r="AV154" s="187" t="s">
        <v>191</v>
      </c>
      <c r="AW154" s="187" t="s">
        <v>270</v>
      </c>
      <c r="AX154" s="187" t="s">
        <v>257</v>
      </c>
      <c r="AY154" s="188" t="s">
        <v>259</v>
      </c>
    </row>
    <row r="155" spans="2:65" s="96" customFormat="1" ht="24.2" customHeight="1">
      <c r="B155" s="166"/>
      <c r="C155" s="193" t="s">
        <v>295</v>
      </c>
      <c r="D155" s="193" t="s">
        <v>296</v>
      </c>
      <c r="E155" s="194" t="s">
        <v>297</v>
      </c>
      <c r="F155" s="195" t="s">
        <v>298</v>
      </c>
      <c r="G155" s="196" t="s">
        <v>264</v>
      </c>
      <c r="H155" s="197">
        <v>2.3919999999999999</v>
      </c>
      <c r="I155" s="198"/>
      <c r="J155" s="198">
        <f>ROUND(I155*H155,2)</f>
        <v>0</v>
      </c>
      <c r="K155" s="195" t="s">
        <v>265</v>
      </c>
      <c r="L155" s="199"/>
      <c r="M155" s="200" t="s">
        <v>19</v>
      </c>
      <c r="N155" s="201" t="s">
        <v>5</v>
      </c>
      <c r="O155" s="175">
        <v>0</v>
      </c>
      <c r="P155" s="175">
        <f>O155*H155</f>
        <v>0</v>
      </c>
      <c r="Q155" s="175">
        <v>2.0000000000000001E-4</v>
      </c>
      <c r="R155" s="175">
        <f>Q155*H155</f>
        <v>4.7840000000000003E-4</v>
      </c>
      <c r="S155" s="175">
        <v>0</v>
      </c>
      <c r="T155" s="176">
        <f>S155*H155</f>
        <v>0</v>
      </c>
      <c r="AR155" s="177" t="s">
        <v>299</v>
      </c>
      <c r="AT155" s="177" t="s">
        <v>296</v>
      </c>
      <c r="AU155" s="177" t="s">
        <v>191</v>
      </c>
      <c r="AY155" s="89" t="s">
        <v>259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89" t="s">
        <v>257</v>
      </c>
      <c r="BK155" s="178">
        <f>ROUND(I155*H155,2)</f>
        <v>0</v>
      </c>
      <c r="BL155" s="89" t="s">
        <v>266</v>
      </c>
      <c r="BM155" s="177" t="s">
        <v>300</v>
      </c>
    </row>
    <row r="156" spans="2:65" s="187" customFormat="1" ht="22.5">
      <c r="B156" s="186"/>
      <c r="D156" s="181" t="s">
        <v>268</v>
      </c>
      <c r="F156" s="189" t="s">
        <v>301</v>
      </c>
      <c r="H156" s="190">
        <v>2.3919999999999999</v>
      </c>
      <c r="L156" s="186"/>
      <c r="M156" s="191"/>
      <c r="T156" s="192"/>
      <c r="AT156" s="188" t="s">
        <v>268</v>
      </c>
      <c r="AU156" s="188" t="s">
        <v>191</v>
      </c>
      <c r="AV156" s="187" t="s">
        <v>191</v>
      </c>
      <c r="AW156" s="187" t="s">
        <v>194</v>
      </c>
      <c r="AX156" s="187" t="s">
        <v>257</v>
      </c>
      <c r="AY156" s="188" t="s">
        <v>259</v>
      </c>
    </row>
    <row r="157" spans="2:65" s="96" customFormat="1" ht="24.2" customHeight="1">
      <c r="B157" s="166"/>
      <c r="C157" s="167" t="s">
        <v>302</v>
      </c>
      <c r="D157" s="167" t="s">
        <v>261</v>
      </c>
      <c r="E157" s="168" t="s">
        <v>303</v>
      </c>
      <c r="F157" s="169" t="s">
        <v>304</v>
      </c>
      <c r="G157" s="170" t="s">
        <v>274</v>
      </c>
      <c r="H157" s="171">
        <v>0.1</v>
      </c>
      <c r="I157" s="172"/>
      <c r="J157" s="172">
        <f>ROUND(I157*H157,2)</f>
        <v>0</v>
      </c>
      <c r="K157" s="169" t="s">
        <v>265</v>
      </c>
      <c r="L157" s="95"/>
      <c r="M157" s="173" t="s">
        <v>19</v>
      </c>
      <c r="N157" s="174" t="s">
        <v>5</v>
      </c>
      <c r="O157" s="175">
        <v>0.98499999999999999</v>
      </c>
      <c r="P157" s="175">
        <f>O157*H157</f>
        <v>9.8500000000000004E-2</v>
      </c>
      <c r="Q157" s="175">
        <v>2.16</v>
      </c>
      <c r="R157" s="175">
        <f>Q157*H157</f>
        <v>0.21600000000000003</v>
      </c>
      <c r="S157" s="175">
        <v>0</v>
      </c>
      <c r="T157" s="176">
        <f>S157*H157</f>
        <v>0</v>
      </c>
      <c r="AR157" s="177" t="s">
        <v>266</v>
      </c>
      <c r="AT157" s="177" t="s">
        <v>261</v>
      </c>
      <c r="AU157" s="177" t="s">
        <v>191</v>
      </c>
      <c r="AY157" s="89" t="s">
        <v>259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89" t="s">
        <v>257</v>
      </c>
      <c r="BK157" s="178">
        <f>ROUND(I157*H157,2)</f>
        <v>0</v>
      </c>
      <c r="BL157" s="89" t="s">
        <v>266</v>
      </c>
      <c r="BM157" s="177" t="s">
        <v>305</v>
      </c>
    </row>
    <row r="158" spans="2:65" s="180" customFormat="1">
      <c r="B158" s="179"/>
      <c r="D158" s="181" t="s">
        <v>268</v>
      </c>
      <c r="E158" s="182" t="s">
        <v>19</v>
      </c>
      <c r="F158" s="183" t="s">
        <v>306</v>
      </c>
      <c r="H158" s="182" t="s">
        <v>19</v>
      </c>
      <c r="L158" s="179"/>
      <c r="M158" s="184"/>
      <c r="T158" s="185"/>
      <c r="AT158" s="182" t="s">
        <v>268</v>
      </c>
      <c r="AU158" s="182" t="s">
        <v>191</v>
      </c>
      <c r="AV158" s="180" t="s">
        <v>257</v>
      </c>
      <c r="AW158" s="180" t="s">
        <v>270</v>
      </c>
      <c r="AX158" s="180" t="s">
        <v>258</v>
      </c>
      <c r="AY158" s="182" t="s">
        <v>259</v>
      </c>
    </row>
    <row r="159" spans="2:65" s="187" customFormat="1">
      <c r="B159" s="186"/>
      <c r="D159" s="181" t="s">
        <v>268</v>
      </c>
      <c r="E159" s="188" t="s">
        <v>19</v>
      </c>
      <c r="F159" s="189" t="s">
        <v>307</v>
      </c>
      <c r="H159" s="190">
        <v>0.1</v>
      </c>
      <c r="L159" s="186"/>
      <c r="M159" s="191"/>
      <c r="T159" s="192"/>
      <c r="AT159" s="188" t="s">
        <v>268</v>
      </c>
      <c r="AU159" s="188" t="s">
        <v>191</v>
      </c>
      <c r="AV159" s="187" t="s">
        <v>191</v>
      </c>
      <c r="AW159" s="187" t="s">
        <v>270</v>
      </c>
      <c r="AX159" s="187" t="s">
        <v>257</v>
      </c>
      <c r="AY159" s="188" t="s">
        <v>259</v>
      </c>
    </row>
    <row r="160" spans="2:65" s="96" customFormat="1" ht="24.2" customHeight="1">
      <c r="B160" s="166"/>
      <c r="C160" s="167" t="s">
        <v>299</v>
      </c>
      <c r="D160" s="167" t="s">
        <v>261</v>
      </c>
      <c r="E160" s="168" t="s">
        <v>308</v>
      </c>
      <c r="F160" s="169" t="s">
        <v>309</v>
      </c>
      <c r="G160" s="170" t="s">
        <v>274</v>
      </c>
      <c r="H160" s="171">
        <v>0.27600000000000002</v>
      </c>
      <c r="I160" s="172"/>
      <c r="J160" s="172">
        <f>ROUND(I160*H160,2)</f>
        <v>0</v>
      </c>
      <c r="K160" s="169" t="s">
        <v>265</v>
      </c>
      <c r="L160" s="95"/>
      <c r="M160" s="173" t="s">
        <v>19</v>
      </c>
      <c r="N160" s="174" t="s">
        <v>5</v>
      </c>
      <c r="O160" s="175">
        <v>0.629</v>
      </c>
      <c r="P160" s="175">
        <f>O160*H160</f>
        <v>0.17360400000000001</v>
      </c>
      <c r="Q160" s="175">
        <v>2.5018699999999998</v>
      </c>
      <c r="R160" s="175">
        <f>Q160*H160</f>
        <v>0.69051611999999996</v>
      </c>
      <c r="S160" s="175">
        <v>0</v>
      </c>
      <c r="T160" s="176">
        <f>S160*H160</f>
        <v>0</v>
      </c>
      <c r="AR160" s="177" t="s">
        <v>266</v>
      </c>
      <c r="AT160" s="177" t="s">
        <v>261</v>
      </c>
      <c r="AU160" s="177" t="s">
        <v>191</v>
      </c>
      <c r="AY160" s="89" t="s">
        <v>259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89" t="s">
        <v>257</v>
      </c>
      <c r="BK160" s="178">
        <f>ROUND(I160*H160,2)</f>
        <v>0</v>
      </c>
      <c r="BL160" s="89" t="s">
        <v>266</v>
      </c>
      <c r="BM160" s="177" t="s">
        <v>310</v>
      </c>
    </row>
    <row r="161" spans="2:65" s="180" customFormat="1">
      <c r="B161" s="179"/>
      <c r="D161" s="181" t="s">
        <v>268</v>
      </c>
      <c r="E161" s="182" t="s">
        <v>19</v>
      </c>
      <c r="F161" s="183" t="s">
        <v>311</v>
      </c>
      <c r="H161" s="182" t="s">
        <v>19</v>
      </c>
      <c r="L161" s="179"/>
      <c r="M161" s="184"/>
      <c r="T161" s="185"/>
      <c r="AT161" s="182" t="s">
        <v>268</v>
      </c>
      <c r="AU161" s="182" t="s">
        <v>191</v>
      </c>
      <c r="AV161" s="180" t="s">
        <v>257</v>
      </c>
      <c r="AW161" s="180" t="s">
        <v>270</v>
      </c>
      <c r="AX161" s="180" t="s">
        <v>258</v>
      </c>
      <c r="AY161" s="182" t="s">
        <v>259</v>
      </c>
    </row>
    <row r="162" spans="2:65" s="187" customFormat="1">
      <c r="B162" s="186"/>
      <c r="D162" s="181" t="s">
        <v>268</v>
      </c>
      <c r="E162" s="188" t="s">
        <v>19</v>
      </c>
      <c r="F162" s="189" t="s">
        <v>312</v>
      </c>
      <c r="H162" s="190">
        <v>0.27600000000000002</v>
      </c>
      <c r="L162" s="186"/>
      <c r="M162" s="191"/>
      <c r="T162" s="192"/>
      <c r="AT162" s="188" t="s">
        <v>268</v>
      </c>
      <c r="AU162" s="188" t="s">
        <v>191</v>
      </c>
      <c r="AV162" s="187" t="s">
        <v>191</v>
      </c>
      <c r="AW162" s="187" t="s">
        <v>270</v>
      </c>
      <c r="AX162" s="187" t="s">
        <v>257</v>
      </c>
      <c r="AY162" s="188" t="s">
        <v>259</v>
      </c>
    </row>
    <row r="163" spans="2:65" s="96" customFormat="1" ht="24.2" customHeight="1">
      <c r="B163" s="166"/>
      <c r="C163" s="167" t="s">
        <v>313</v>
      </c>
      <c r="D163" s="167" t="s">
        <v>261</v>
      </c>
      <c r="E163" s="168" t="s">
        <v>314</v>
      </c>
      <c r="F163" s="169" t="s">
        <v>315</v>
      </c>
      <c r="G163" s="170" t="s">
        <v>264</v>
      </c>
      <c r="H163" s="171">
        <v>1.84</v>
      </c>
      <c r="I163" s="172"/>
      <c r="J163" s="172">
        <f>ROUND(I163*H163,2)</f>
        <v>0</v>
      </c>
      <c r="K163" s="169" t="s">
        <v>265</v>
      </c>
      <c r="L163" s="95"/>
      <c r="M163" s="173" t="s">
        <v>19</v>
      </c>
      <c r="N163" s="174" t="s">
        <v>5</v>
      </c>
      <c r="O163" s="175">
        <v>0.121</v>
      </c>
      <c r="P163" s="175">
        <f>O163*H163</f>
        <v>0.22264</v>
      </c>
      <c r="Q163" s="175">
        <v>1E-3</v>
      </c>
      <c r="R163" s="175">
        <f>Q163*H163</f>
        <v>1.8400000000000001E-3</v>
      </c>
      <c r="S163" s="175">
        <v>0</v>
      </c>
      <c r="T163" s="176">
        <f>S163*H163</f>
        <v>0</v>
      </c>
      <c r="AR163" s="177" t="s">
        <v>266</v>
      </c>
      <c r="AT163" s="177" t="s">
        <v>261</v>
      </c>
      <c r="AU163" s="177" t="s">
        <v>191</v>
      </c>
      <c r="AY163" s="89" t="s">
        <v>259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89" t="s">
        <v>257</v>
      </c>
      <c r="BK163" s="178">
        <f>ROUND(I163*H163,2)</f>
        <v>0</v>
      </c>
      <c r="BL163" s="89" t="s">
        <v>266</v>
      </c>
      <c r="BM163" s="177" t="s">
        <v>316</v>
      </c>
    </row>
    <row r="164" spans="2:65" s="187" customFormat="1">
      <c r="B164" s="186"/>
      <c r="D164" s="181" t="s">
        <v>268</v>
      </c>
      <c r="E164" s="188" t="s">
        <v>19</v>
      </c>
      <c r="F164" s="189" t="s">
        <v>271</v>
      </c>
      <c r="H164" s="190">
        <v>1.84</v>
      </c>
      <c r="L164" s="186"/>
      <c r="M164" s="191"/>
      <c r="T164" s="192"/>
      <c r="AT164" s="188" t="s">
        <v>268</v>
      </c>
      <c r="AU164" s="188" t="s">
        <v>191</v>
      </c>
      <c r="AV164" s="187" t="s">
        <v>191</v>
      </c>
      <c r="AW164" s="187" t="s">
        <v>270</v>
      </c>
      <c r="AX164" s="187" t="s">
        <v>257</v>
      </c>
      <c r="AY164" s="188" t="s">
        <v>259</v>
      </c>
    </row>
    <row r="165" spans="2:65" s="96" customFormat="1" ht="16.5" customHeight="1">
      <c r="B165" s="166"/>
      <c r="C165" s="167" t="s">
        <v>317</v>
      </c>
      <c r="D165" s="167" t="s">
        <v>261</v>
      </c>
      <c r="E165" s="168" t="s">
        <v>318</v>
      </c>
      <c r="F165" s="169" t="s">
        <v>319</v>
      </c>
      <c r="G165" s="170" t="s">
        <v>264</v>
      </c>
      <c r="H165" s="171">
        <v>0.58499999999999996</v>
      </c>
      <c r="I165" s="172"/>
      <c r="J165" s="172">
        <f>ROUND(I165*H165,2)</f>
        <v>0</v>
      </c>
      <c r="K165" s="169" t="s">
        <v>265</v>
      </c>
      <c r="L165" s="95"/>
      <c r="M165" s="173" t="s">
        <v>19</v>
      </c>
      <c r="N165" s="174" t="s">
        <v>5</v>
      </c>
      <c r="O165" s="175">
        <v>0.35399999999999998</v>
      </c>
      <c r="P165" s="175">
        <f>O165*H165</f>
        <v>0.20708999999999997</v>
      </c>
      <c r="Q165" s="175">
        <v>2.9399999999999999E-3</v>
      </c>
      <c r="R165" s="175">
        <f>Q165*H165</f>
        <v>1.7198999999999999E-3</v>
      </c>
      <c r="S165" s="175">
        <v>0</v>
      </c>
      <c r="T165" s="176">
        <f>S165*H165</f>
        <v>0</v>
      </c>
      <c r="AR165" s="177" t="s">
        <v>266</v>
      </c>
      <c r="AT165" s="177" t="s">
        <v>261</v>
      </c>
      <c r="AU165" s="177" t="s">
        <v>191</v>
      </c>
      <c r="AY165" s="89" t="s">
        <v>259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89" t="s">
        <v>257</v>
      </c>
      <c r="BK165" s="178">
        <f>ROUND(I165*H165,2)</f>
        <v>0</v>
      </c>
      <c r="BL165" s="89" t="s">
        <v>266</v>
      </c>
      <c r="BM165" s="177" t="s">
        <v>320</v>
      </c>
    </row>
    <row r="166" spans="2:65" s="187" customFormat="1">
      <c r="B166" s="186"/>
      <c r="D166" s="181" t="s">
        <v>268</v>
      </c>
      <c r="E166" s="188" t="s">
        <v>19</v>
      </c>
      <c r="F166" s="189" t="s">
        <v>321</v>
      </c>
      <c r="H166" s="190">
        <v>0.58499999999999996</v>
      </c>
      <c r="L166" s="186"/>
      <c r="M166" s="191"/>
      <c r="T166" s="192"/>
      <c r="AT166" s="188" t="s">
        <v>268</v>
      </c>
      <c r="AU166" s="188" t="s">
        <v>191</v>
      </c>
      <c r="AV166" s="187" t="s">
        <v>191</v>
      </c>
      <c r="AW166" s="187" t="s">
        <v>270</v>
      </c>
      <c r="AX166" s="187" t="s">
        <v>257</v>
      </c>
      <c r="AY166" s="188" t="s">
        <v>259</v>
      </c>
    </row>
    <row r="167" spans="2:65" s="96" customFormat="1" ht="16.5" customHeight="1">
      <c r="B167" s="166"/>
      <c r="C167" s="167" t="s">
        <v>322</v>
      </c>
      <c r="D167" s="167" t="s">
        <v>261</v>
      </c>
      <c r="E167" s="168" t="s">
        <v>323</v>
      </c>
      <c r="F167" s="169" t="s">
        <v>324</v>
      </c>
      <c r="G167" s="170" t="s">
        <v>264</v>
      </c>
      <c r="H167" s="171">
        <v>0.58499999999999996</v>
      </c>
      <c r="I167" s="172"/>
      <c r="J167" s="172">
        <f>ROUND(I167*H167,2)</f>
        <v>0</v>
      </c>
      <c r="K167" s="169" t="s">
        <v>265</v>
      </c>
      <c r="L167" s="95"/>
      <c r="M167" s="173" t="s">
        <v>19</v>
      </c>
      <c r="N167" s="174" t="s">
        <v>5</v>
      </c>
      <c r="O167" s="175">
        <v>0.152</v>
      </c>
      <c r="P167" s="175">
        <f>O167*H167</f>
        <v>8.8919999999999999E-2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AR167" s="177" t="s">
        <v>266</v>
      </c>
      <c r="AT167" s="177" t="s">
        <v>261</v>
      </c>
      <c r="AU167" s="177" t="s">
        <v>191</v>
      </c>
      <c r="AY167" s="89" t="s">
        <v>259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89" t="s">
        <v>257</v>
      </c>
      <c r="BK167" s="178">
        <f>ROUND(I167*H167,2)</f>
        <v>0</v>
      </c>
      <c r="BL167" s="89" t="s">
        <v>266</v>
      </c>
      <c r="BM167" s="177" t="s">
        <v>325</v>
      </c>
    </row>
    <row r="168" spans="2:65" s="187" customFormat="1">
      <c r="B168" s="186"/>
      <c r="D168" s="181" t="s">
        <v>268</v>
      </c>
      <c r="E168" s="188" t="s">
        <v>19</v>
      </c>
      <c r="F168" s="189" t="s">
        <v>321</v>
      </c>
      <c r="H168" s="190">
        <v>0.58499999999999996</v>
      </c>
      <c r="L168" s="186"/>
      <c r="M168" s="191"/>
      <c r="T168" s="192"/>
      <c r="AT168" s="188" t="s">
        <v>268</v>
      </c>
      <c r="AU168" s="188" t="s">
        <v>191</v>
      </c>
      <c r="AV168" s="187" t="s">
        <v>191</v>
      </c>
      <c r="AW168" s="187" t="s">
        <v>270</v>
      </c>
      <c r="AX168" s="187" t="s">
        <v>257</v>
      </c>
      <c r="AY168" s="188" t="s">
        <v>259</v>
      </c>
    </row>
    <row r="169" spans="2:65" s="96" customFormat="1" ht="16.5" customHeight="1">
      <c r="B169" s="166"/>
      <c r="C169" s="167" t="s">
        <v>326</v>
      </c>
      <c r="D169" s="167" t="s">
        <v>261</v>
      </c>
      <c r="E169" s="168" t="s">
        <v>327</v>
      </c>
      <c r="F169" s="169" t="s">
        <v>328</v>
      </c>
      <c r="G169" s="170" t="s">
        <v>329</v>
      </c>
      <c r="H169" s="171">
        <v>0.08</v>
      </c>
      <c r="I169" s="172"/>
      <c r="J169" s="172">
        <f>ROUND(I169*H169,2)</f>
        <v>0</v>
      </c>
      <c r="K169" s="169" t="s">
        <v>265</v>
      </c>
      <c r="L169" s="95"/>
      <c r="M169" s="173" t="s">
        <v>19</v>
      </c>
      <c r="N169" s="174" t="s">
        <v>5</v>
      </c>
      <c r="O169" s="175">
        <v>15.231</v>
      </c>
      <c r="P169" s="175">
        <f>O169*H169</f>
        <v>1.21848</v>
      </c>
      <c r="Q169" s="175">
        <v>1.06277</v>
      </c>
      <c r="R169" s="175">
        <f>Q169*H169</f>
        <v>8.5021600000000003E-2</v>
      </c>
      <c r="S169" s="175">
        <v>0</v>
      </c>
      <c r="T169" s="176">
        <f>S169*H169</f>
        <v>0</v>
      </c>
      <c r="AR169" s="177" t="s">
        <v>266</v>
      </c>
      <c r="AT169" s="177" t="s">
        <v>261</v>
      </c>
      <c r="AU169" s="177" t="s">
        <v>191</v>
      </c>
      <c r="AY169" s="89" t="s">
        <v>259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89" t="s">
        <v>257</v>
      </c>
      <c r="BK169" s="178">
        <f>ROUND(I169*H169,2)</f>
        <v>0</v>
      </c>
      <c r="BL169" s="89" t="s">
        <v>266</v>
      </c>
      <c r="BM169" s="177" t="s">
        <v>330</v>
      </c>
    </row>
    <row r="170" spans="2:65" s="187" customFormat="1">
      <c r="B170" s="186"/>
      <c r="D170" s="181" t="s">
        <v>268</v>
      </c>
      <c r="E170" s="188" t="s">
        <v>19</v>
      </c>
      <c r="F170" s="189" t="s">
        <v>331</v>
      </c>
      <c r="H170" s="190">
        <v>0.08</v>
      </c>
      <c r="L170" s="186"/>
      <c r="M170" s="191"/>
      <c r="T170" s="192"/>
      <c r="AT170" s="188" t="s">
        <v>268</v>
      </c>
      <c r="AU170" s="188" t="s">
        <v>191</v>
      </c>
      <c r="AV170" s="187" t="s">
        <v>191</v>
      </c>
      <c r="AW170" s="187" t="s">
        <v>270</v>
      </c>
      <c r="AX170" s="187" t="s">
        <v>257</v>
      </c>
      <c r="AY170" s="188" t="s">
        <v>259</v>
      </c>
    </row>
    <row r="171" spans="2:65" s="155" customFormat="1" ht="22.9" customHeight="1">
      <c r="B171" s="154"/>
      <c r="D171" s="156" t="s">
        <v>254</v>
      </c>
      <c r="E171" s="164" t="s">
        <v>295</v>
      </c>
      <c r="F171" s="164" t="s">
        <v>332</v>
      </c>
      <c r="J171" s="165">
        <f>BK171</f>
        <v>0</v>
      </c>
      <c r="L171" s="154"/>
      <c r="M171" s="159"/>
      <c r="P171" s="160">
        <f>SUM(P172:P193)</f>
        <v>42.949820000000003</v>
      </c>
      <c r="R171" s="160">
        <f>SUM(R172:R193)</f>
        <v>2.8498939999999995</v>
      </c>
      <c r="T171" s="161">
        <f>SUM(T172:T193)</f>
        <v>0</v>
      </c>
      <c r="AR171" s="156" t="s">
        <v>257</v>
      </c>
      <c r="AT171" s="162" t="s">
        <v>254</v>
      </c>
      <c r="AU171" s="162" t="s">
        <v>257</v>
      </c>
      <c r="AY171" s="156" t="s">
        <v>259</v>
      </c>
      <c r="BK171" s="163">
        <f>SUM(BK172:BK193)</f>
        <v>0</v>
      </c>
    </row>
    <row r="172" spans="2:65" s="96" customFormat="1" ht="33" customHeight="1">
      <c r="B172" s="166"/>
      <c r="C172" s="167" t="s">
        <v>333</v>
      </c>
      <c r="D172" s="167" t="s">
        <v>261</v>
      </c>
      <c r="E172" s="168" t="s">
        <v>334</v>
      </c>
      <c r="F172" s="169" t="s">
        <v>335</v>
      </c>
      <c r="G172" s="170" t="s">
        <v>264</v>
      </c>
      <c r="H172" s="171">
        <v>14.11</v>
      </c>
      <c r="I172" s="172"/>
      <c r="J172" s="172">
        <f>ROUND(I172*H172,2)</f>
        <v>0</v>
      </c>
      <c r="K172" s="169" t="s">
        <v>265</v>
      </c>
      <c r="L172" s="95"/>
      <c r="M172" s="173" t="s">
        <v>19</v>
      </c>
      <c r="N172" s="174" t="s">
        <v>5</v>
      </c>
      <c r="O172" s="175">
        <v>0.50700000000000001</v>
      </c>
      <c r="P172" s="175">
        <f>O172*H172</f>
        <v>7.1537699999999997</v>
      </c>
      <c r="Q172" s="175">
        <v>2.9700000000000001E-2</v>
      </c>
      <c r="R172" s="175">
        <f>Q172*H172</f>
        <v>0.41906699999999997</v>
      </c>
      <c r="S172" s="175">
        <v>0</v>
      </c>
      <c r="T172" s="176">
        <f>S172*H172</f>
        <v>0</v>
      </c>
      <c r="AR172" s="177" t="s">
        <v>266</v>
      </c>
      <c r="AT172" s="177" t="s">
        <v>261</v>
      </c>
      <c r="AU172" s="177" t="s">
        <v>191</v>
      </c>
      <c r="AY172" s="89" t="s">
        <v>259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89" t="s">
        <v>257</v>
      </c>
      <c r="BK172" s="178">
        <f>ROUND(I172*H172,2)</f>
        <v>0</v>
      </c>
      <c r="BL172" s="89" t="s">
        <v>266</v>
      </c>
      <c r="BM172" s="177" t="s">
        <v>336</v>
      </c>
    </row>
    <row r="173" spans="2:65" s="180" customFormat="1">
      <c r="B173" s="179"/>
      <c r="D173" s="181" t="s">
        <v>268</v>
      </c>
      <c r="E173" s="182" t="s">
        <v>19</v>
      </c>
      <c r="F173" s="183" t="s">
        <v>337</v>
      </c>
      <c r="H173" s="182" t="s">
        <v>19</v>
      </c>
      <c r="L173" s="179"/>
      <c r="M173" s="184"/>
      <c r="T173" s="185"/>
      <c r="AT173" s="182" t="s">
        <v>268</v>
      </c>
      <c r="AU173" s="182" t="s">
        <v>191</v>
      </c>
      <c r="AV173" s="180" t="s">
        <v>257</v>
      </c>
      <c r="AW173" s="180" t="s">
        <v>270</v>
      </c>
      <c r="AX173" s="180" t="s">
        <v>258</v>
      </c>
      <c r="AY173" s="182" t="s">
        <v>259</v>
      </c>
    </row>
    <row r="174" spans="2:65" s="187" customFormat="1">
      <c r="B174" s="186"/>
      <c r="D174" s="181" t="s">
        <v>268</v>
      </c>
      <c r="E174" s="188" t="s">
        <v>19</v>
      </c>
      <c r="F174" s="189" t="s">
        <v>338</v>
      </c>
      <c r="H174" s="190">
        <v>2.6</v>
      </c>
      <c r="L174" s="186"/>
      <c r="M174" s="191"/>
      <c r="T174" s="192"/>
      <c r="AT174" s="188" t="s">
        <v>268</v>
      </c>
      <c r="AU174" s="188" t="s">
        <v>191</v>
      </c>
      <c r="AV174" s="187" t="s">
        <v>191</v>
      </c>
      <c r="AW174" s="187" t="s">
        <v>270</v>
      </c>
      <c r="AX174" s="187" t="s">
        <v>258</v>
      </c>
      <c r="AY174" s="188" t="s">
        <v>259</v>
      </c>
    </row>
    <row r="175" spans="2:65" s="180" customFormat="1">
      <c r="B175" s="179"/>
      <c r="D175" s="181" t="s">
        <v>268</v>
      </c>
      <c r="E175" s="182" t="s">
        <v>19</v>
      </c>
      <c r="F175" s="183" t="s">
        <v>339</v>
      </c>
      <c r="H175" s="182" t="s">
        <v>19</v>
      </c>
      <c r="L175" s="179"/>
      <c r="M175" s="184"/>
      <c r="T175" s="185"/>
      <c r="AT175" s="182" t="s">
        <v>268</v>
      </c>
      <c r="AU175" s="182" t="s">
        <v>191</v>
      </c>
      <c r="AV175" s="180" t="s">
        <v>257</v>
      </c>
      <c r="AW175" s="180" t="s">
        <v>270</v>
      </c>
      <c r="AX175" s="180" t="s">
        <v>258</v>
      </c>
      <c r="AY175" s="182" t="s">
        <v>259</v>
      </c>
    </row>
    <row r="176" spans="2:65" s="187" customFormat="1">
      <c r="B176" s="186"/>
      <c r="D176" s="181" t="s">
        <v>268</v>
      </c>
      <c r="E176" s="188" t="s">
        <v>19</v>
      </c>
      <c r="F176" s="189" t="s">
        <v>340</v>
      </c>
      <c r="H176" s="190">
        <v>11.51</v>
      </c>
      <c r="L176" s="186"/>
      <c r="M176" s="191"/>
      <c r="T176" s="192"/>
      <c r="AT176" s="188" t="s">
        <v>268</v>
      </c>
      <c r="AU176" s="188" t="s">
        <v>191</v>
      </c>
      <c r="AV176" s="187" t="s">
        <v>191</v>
      </c>
      <c r="AW176" s="187" t="s">
        <v>270</v>
      </c>
      <c r="AX176" s="187" t="s">
        <v>258</v>
      </c>
      <c r="AY176" s="188" t="s">
        <v>259</v>
      </c>
    </row>
    <row r="177" spans="2:65" s="203" customFormat="1">
      <c r="B177" s="202"/>
      <c r="D177" s="181" t="s">
        <v>268</v>
      </c>
      <c r="E177" s="204" t="s">
        <v>19</v>
      </c>
      <c r="F177" s="205" t="s">
        <v>341</v>
      </c>
      <c r="H177" s="206">
        <v>14.11</v>
      </c>
      <c r="L177" s="202"/>
      <c r="M177" s="207"/>
      <c r="T177" s="208"/>
      <c r="AT177" s="204" t="s">
        <v>268</v>
      </c>
      <c r="AU177" s="204" t="s">
        <v>191</v>
      </c>
      <c r="AV177" s="203" t="s">
        <v>266</v>
      </c>
      <c r="AW177" s="203" t="s">
        <v>270</v>
      </c>
      <c r="AX177" s="203" t="s">
        <v>257</v>
      </c>
      <c r="AY177" s="204" t="s">
        <v>259</v>
      </c>
    </row>
    <row r="178" spans="2:65" s="96" customFormat="1" ht="33" customHeight="1">
      <c r="B178" s="166"/>
      <c r="C178" s="167" t="s">
        <v>342</v>
      </c>
      <c r="D178" s="167" t="s">
        <v>261</v>
      </c>
      <c r="E178" s="168" t="s">
        <v>343</v>
      </c>
      <c r="F178" s="169" t="s">
        <v>344</v>
      </c>
      <c r="G178" s="170" t="s">
        <v>264</v>
      </c>
      <c r="H178" s="171">
        <v>56.41</v>
      </c>
      <c r="I178" s="172"/>
      <c r="J178" s="172">
        <f>ROUND(I178*H178,2)</f>
        <v>0</v>
      </c>
      <c r="K178" s="169" t="s">
        <v>265</v>
      </c>
      <c r="L178" s="95"/>
      <c r="M178" s="173" t="s">
        <v>19</v>
      </c>
      <c r="N178" s="174" t="s">
        <v>5</v>
      </c>
      <c r="O178" s="175">
        <v>0.40500000000000003</v>
      </c>
      <c r="P178" s="175">
        <f>O178*H178</f>
        <v>22.846050000000002</v>
      </c>
      <c r="Q178" s="175">
        <v>2.7699999999999999E-2</v>
      </c>
      <c r="R178" s="175">
        <f>Q178*H178</f>
        <v>1.5625569999999998</v>
      </c>
      <c r="S178" s="175">
        <v>0</v>
      </c>
      <c r="T178" s="176">
        <f>S178*H178</f>
        <v>0</v>
      </c>
      <c r="AR178" s="177" t="s">
        <v>266</v>
      </c>
      <c r="AT178" s="177" t="s">
        <v>261</v>
      </c>
      <c r="AU178" s="177" t="s">
        <v>191</v>
      </c>
      <c r="AY178" s="89" t="s">
        <v>259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89" t="s">
        <v>257</v>
      </c>
      <c r="BK178" s="178">
        <f>ROUND(I178*H178,2)</f>
        <v>0</v>
      </c>
      <c r="BL178" s="89" t="s">
        <v>266</v>
      </c>
      <c r="BM178" s="177" t="s">
        <v>345</v>
      </c>
    </row>
    <row r="179" spans="2:65" s="180" customFormat="1">
      <c r="B179" s="179"/>
      <c r="D179" s="181" t="s">
        <v>268</v>
      </c>
      <c r="E179" s="182" t="s">
        <v>19</v>
      </c>
      <c r="F179" s="183" t="s">
        <v>337</v>
      </c>
      <c r="H179" s="182" t="s">
        <v>19</v>
      </c>
      <c r="L179" s="179"/>
      <c r="M179" s="184"/>
      <c r="T179" s="185"/>
      <c r="AT179" s="182" t="s">
        <v>268</v>
      </c>
      <c r="AU179" s="182" t="s">
        <v>191</v>
      </c>
      <c r="AV179" s="180" t="s">
        <v>257</v>
      </c>
      <c r="AW179" s="180" t="s">
        <v>270</v>
      </c>
      <c r="AX179" s="180" t="s">
        <v>258</v>
      </c>
      <c r="AY179" s="182" t="s">
        <v>259</v>
      </c>
    </row>
    <row r="180" spans="2:65" s="187" customFormat="1">
      <c r="B180" s="186"/>
      <c r="D180" s="181" t="s">
        <v>268</v>
      </c>
      <c r="E180" s="188" t="s">
        <v>19</v>
      </c>
      <c r="F180" s="189" t="s">
        <v>346</v>
      </c>
      <c r="H180" s="190">
        <v>16.21</v>
      </c>
      <c r="L180" s="186"/>
      <c r="M180" s="191"/>
      <c r="T180" s="192"/>
      <c r="AT180" s="188" t="s">
        <v>268</v>
      </c>
      <c r="AU180" s="188" t="s">
        <v>191</v>
      </c>
      <c r="AV180" s="187" t="s">
        <v>191</v>
      </c>
      <c r="AW180" s="187" t="s">
        <v>270</v>
      </c>
      <c r="AX180" s="187" t="s">
        <v>258</v>
      </c>
      <c r="AY180" s="188" t="s">
        <v>259</v>
      </c>
    </row>
    <row r="181" spans="2:65" s="180" customFormat="1">
      <c r="B181" s="179"/>
      <c r="D181" s="181" t="s">
        <v>268</v>
      </c>
      <c r="E181" s="182" t="s">
        <v>19</v>
      </c>
      <c r="F181" s="183" t="s">
        <v>339</v>
      </c>
      <c r="H181" s="182" t="s">
        <v>19</v>
      </c>
      <c r="L181" s="179"/>
      <c r="M181" s="184"/>
      <c r="T181" s="185"/>
      <c r="AT181" s="182" t="s">
        <v>268</v>
      </c>
      <c r="AU181" s="182" t="s">
        <v>191</v>
      </c>
      <c r="AV181" s="180" t="s">
        <v>257</v>
      </c>
      <c r="AW181" s="180" t="s">
        <v>270</v>
      </c>
      <c r="AX181" s="180" t="s">
        <v>258</v>
      </c>
      <c r="AY181" s="182" t="s">
        <v>259</v>
      </c>
    </row>
    <row r="182" spans="2:65" s="187" customFormat="1">
      <c r="B182" s="186"/>
      <c r="D182" s="181" t="s">
        <v>268</v>
      </c>
      <c r="E182" s="188" t="s">
        <v>19</v>
      </c>
      <c r="F182" s="189" t="s">
        <v>347</v>
      </c>
      <c r="H182" s="190">
        <v>40.200000000000003</v>
      </c>
      <c r="L182" s="186"/>
      <c r="M182" s="191"/>
      <c r="T182" s="192"/>
      <c r="AT182" s="188" t="s">
        <v>268</v>
      </c>
      <c r="AU182" s="188" t="s">
        <v>191</v>
      </c>
      <c r="AV182" s="187" t="s">
        <v>191</v>
      </c>
      <c r="AW182" s="187" t="s">
        <v>270</v>
      </c>
      <c r="AX182" s="187" t="s">
        <v>258</v>
      </c>
      <c r="AY182" s="188" t="s">
        <v>259</v>
      </c>
    </row>
    <row r="183" spans="2:65" s="203" customFormat="1">
      <c r="B183" s="202"/>
      <c r="D183" s="181" t="s">
        <v>268</v>
      </c>
      <c r="E183" s="204" t="s">
        <v>19</v>
      </c>
      <c r="F183" s="205" t="s">
        <v>341</v>
      </c>
      <c r="H183" s="206">
        <v>56.410000000000004</v>
      </c>
      <c r="L183" s="202"/>
      <c r="M183" s="207"/>
      <c r="T183" s="208"/>
      <c r="AT183" s="204" t="s">
        <v>268</v>
      </c>
      <c r="AU183" s="204" t="s">
        <v>191</v>
      </c>
      <c r="AV183" s="203" t="s">
        <v>266</v>
      </c>
      <c r="AW183" s="203" t="s">
        <v>270</v>
      </c>
      <c r="AX183" s="203" t="s">
        <v>257</v>
      </c>
      <c r="AY183" s="204" t="s">
        <v>259</v>
      </c>
    </row>
    <row r="184" spans="2:65" s="96" customFormat="1" ht="24.2" customHeight="1">
      <c r="B184" s="166"/>
      <c r="C184" s="167" t="s">
        <v>348</v>
      </c>
      <c r="D184" s="167" t="s">
        <v>261</v>
      </c>
      <c r="E184" s="168" t="s">
        <v>349</v>
      </c>
      <c r="F184" s="169" t="s">
        <v>350</v>
      </c>
      <c r="G184" s="170" t="s">
        <v>351</v>
      </c>
      <c r="H184" s="171">
        <v>2</v>
      </c>
      <c r="I184" s="172"/>
      <c r="J184" s="172">
        <f>ROUND(I184*H184,2)</f>
        <v>0</v>
      </c>
      <c r="K184" s="169" t="s">
        <v>265</v>
      </c>
      <c r="L184" s="95"/>
      <c r="M184" s="173" t="s">
        <v>19</v>
      </c>
      <c r="N184" s="174" t="s">
        <v>5</v>
      </c>
      <c r="O184" s="175">
        <v>6.4749999999999996</v>
      </c>
      <c r="P184" s="175">
        <f>O184*H184</f>
        <v>12.95</v>
      </c>
      <c r="Q184" s="175">
        <v>0.42153000000000002</v>
      </c>
      <c r="R184" s="175">
        <f>Q184*H184</f>
        <v>0.84306000000000003</v>
      </c>
      <c r="S184" s="175">
        <v>0</v>
      </c>
      <c r="T184" s="176">
        <f>S184*H184</f>
        <v>0</v>
      </c>
      <c r="AR184" s="177" t="s">
        <v>266</v>
      </c>
      <c r="AT184" s="177" t="s">
        <v>261</v>
      </c>
      <c r="AU184" s="177" t="s">
        <v>191</v>
      </c>
      <c r="AY184" s="89" t="s">
        <v>259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89" t="s">
        <v>257</v>
      </c>
      <c r="BK184" s="178">
        <f>ROUND(I184*H184,2)</f>
        <v>0</v>
      </c>
      <c r="BL184" s="89" t="s">
        <v>266</v>
      </c>
      <c r="BM184" s="177" t="s">
        <v>352</v>
      </c>
    </row>
    <row r="185" spans="2:65" s="180" customFormat="1">
      <c r="B185" s="179"/>
      <c r="D185" s="181" t="s">
        <v>268</v>
      </c>
      <c r="E185" s="182" t="s">
        <v>19</v>
      </c>
      <c r="F185" s="183" t="s">
        <v>353</v>
      </c>
      <c r="H185" s="182" t="s">
        <v>19</v>
      </c>
      <c r="L185" s="179"/>
      <c r="M185" s="184"/>
      <c r="T185" s="185"/>
      <c r="AT185" s="182" t="s">
        <v>268</v>
      </c>
      <c r="AU185" s="182" t="s">
        <v>191</v>
      </c>
      <c r="AV185" s="180" t="s">
        <v>257</v>
      </c>
      <c r="AW185" s="180" t="s">
        <v>270</v>
      </c>
      <c r="AX185" s="180" t="s">
        <v>258</v>
      </c>
      <c r="AY185" s="182" t="s">
        <v>259</v>
      </c>
    </row>
    <row r="186" spans="2:65" s="187" customFormat="1">
      <c r="B186" s="186"/>
      <c r="D186" s="181" t="s">
        <v>268</v>
      </c>
      <c r="E186" s="188" t="s">
        <v>19</v>
      </c>
      <c r="F186" s="189" t="s">
        <v>257</v>
      </c>
      <c r="H186" s="190">
        <v>1</v>
      </c>
      <c r="L186" s="186"/>
      <c r="M186" s="191"/>
      <c r="T186" s="192"/>
      <c r="AT186" s="188" t="s">
        <v>268</v>
      </c>
      <c r="AU186" s="188" t="s">
        <v>191</v>
      </c>
      <c r="AV186" s="187" t="s">
        <v>191</v>
      </c>
      <c r="AW186" s="187" t="s">
        <v>270</v>
      </c>
      <c r="AX186" s="187" t="s">
        <v>258</v>
      </c>
      <c r="AY186" s="188" t="s">
        <v>259</v>
      </c>
    </row>
    <row r="187" spans="2:65" s="180" customFormat="1">
      <c r="B187" s="179"/>
      <c r="D187" s="181" t="s">
        <v>268</v>
      </c>
      <c r="E187" s="182" t="s">
        <v>19</v>
      </c>
      <c r="F187" s="183" t="s">
        <v>354</v>
      </c>
      <c r="H187" s="182" t="s">
        <v>19</v>
      </c>
      <c r="L187" s="179"/>
      <c r="M187" s="184"/>
      <c r="T187" s="185"/>
      <c r="AT187" s="182" t="s">
        <v>268</v>
      </c>
      <c r="AU187" s="182" t="s">
        <v>191</v>
      </c>
      <c r="AV187" s="180" t="s">
        <v>257</v>
      </c>
      <c r="AW187" s="180" t="s">
        <v>270</v>
      </c>
      <c r="AX187" s="180" t="s">
        <v>258</v>
      </c>
      <c r="AY187" s="182" t="s">
        <v>259</v>
      </c>
    </row>
    <row r="188" spans="2:65" s="187" customFormat="1">
      <c r="B188" s="186"/>
      <c r="D188" s="181" t="s">
        <v>268</v>
      </c>
      <c r="E188" s="188" t="s">
        <v>19</v>
      </c>
      <c r="F188" s="189" t="s">
        <v>257</v>
      </c>
      <c r="H188" s="190">
        <v>1</v>
      </c>
      <c r="L188" s="186"/>
      <c r="M188" s="191"/>
      <c r="T188" s="192"/>
      <c r="AT188" s="188" t="s">
        <v>268</v>
      </c>
      <c r="AU188" s="188" t="s">
        <v>191</v>
      </c>
      <c r="AV188" s="187" t="s">
        <v>191</v>
      </c>
      <c r="AW188" s="187" t="s">
        <v>270</v>
      </c>
      <c r="AX188" s="187" t="s">
        <v>258</v>
      </c>
      <c r="AY188" s="188" t="s">
        <v>259</v>
      </c>
    </row>
    <row r="189" spans="2:65" s="203" customFormat="1">
      <c r="B189" s="202"/>
      <c r="D189" s="181" t="s">
        <v>268</v>
      </c>
      <c r="E189" s="204" t="s">
        <v>19</v>
      </c>
      <c r="F189" s="205" t="s">
        <v>341</v>
      </c>
      <c r="H189" s="206">
        <v>2</v>
      </c>
      <c r="L189" s="202"/>
      <c r="M189" s="207"/>
      <c r="T189" s="208"/>
      <c r="AT189" s="204" t="s">
        <v>268</v>
      </c>
      <c r="AU189" s="204" t="s">
        <v>191</v>
      </c>
      <c r="AV189" s="203" t="s">
        <v>266</v>
      </c>
      <c r="AW189" s="203" t="s">
        <v>270</v>
      </c>
      <c r="AX189" s="203" t="s">
        <v>257</v>
      </c>
      <c r="AY189" s="204" t="s">
        <v>259</v>
      </c>
    </row>
    <row r="190" spans="2:65" s="96" customFormat="1" ht="37.9" customHeight="1">
      <c r="B190" s="166"/>
      <c r="C190" s="193" t="s">
        <v>355</v>
      </c>
      <c r="D190" s="193" t="s">
        <v>296</v>
      </c>
      <c r="E190" s="194" t="s">
        <v>356</v>
      </c>
      <c r="F190" s="195" t="s">
        <v>357</v>
      </c>
      <c r="G190" s="196" t="s">
        <v>351</v>
      </c>
      <c r="H190" s="197">
        <v>1</v>
      </c>
      <c r="I190" s="198"/>
      <c r="J190" s="198">
        <f>ROUND(I190*H190,2)</f>
        <v>0</v>
      </c>
      <c r="K190" s="195" t="s">
        <v>265</v>
      </c>
      <c r="L190" s="199"/>
      <c r="M190" s="200" t="s">
        <v>19</v>
      </c>
      <c r="N190" s="201" t="s">
        <v>5</v>
      </c>
      <c r="O190" s="175">
        <v>0</v>
      </c>
      <c r="P190" s="175">
        <f>O190*H190</f>
        <v>0</v>
      </c>
      <c r="Q190" s="175">
        <v>1.2489999999999999E-2</v>
      </c>
      <c r="R190" s="175">
        <f>Q190*H190</f>
        <v>1.2489999999999999E-2</v>
      </c>
      <c r="S190" s="175">
        <v>0</v>
      </c>
      <c r="T190" s="176">
        <f>S190*H190</f>
        <v>0</v>
      </c>
      <c r="AR190" s="177" t="s">
        <v>299</v>
      </c>
      <c r="AT190" s="177" t="s">
        <v>296</v>
      </c>
      <c r="AU190" s="177" t="s">
        <v>191</v>
      </c>
      <c r="AY190" s="89" t="s">
        <v>259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89" t="s">
        <v>257</v>
      </c>
      <c r="BK190" s="178">
        <f>ROUND(I190*H190,2)</f>
        <v>0</v>
      </c>
      <c r="BL190" s="89" t="s">
        <v>266</v>
      </c>
      <c r="BM190" s="177" t="s">
        <v>358</v>
      </c>
    </row>
    <row r="191" spans="2:65" s="96" customFormat="1" ht="19.5">
      <c r="B191" s="95"/>
      <c r="D191" s="181" t="s">
        <v>359</v>
      </c>
      <c r="F191" s="209" t="s">
        <v>360</v>
      </c>
      <c r="L191" s="95"/>
      <c r="M191" s="210"/>
      <c r="T191" s="211"/>
      <c r="AT191" s="89" t="s">
        <v>359</v>
      </c>
      <c r="AU191" s="89" t="s">
        <v>191</v>
      </c>
    </row>
    <row r="192" spans="2:65" s="96" customFormat="1" ht="37.9" customHeight="1">
      <c r="B192" s="166"/>
      <c r="C192" s="193" t="s">
        <v>361</v>
      </c>
      <c r="D192" s="193" t="s">
        <v>296</v>
      </c>
      <c r="E192" s="194" t="s">
        <v>362</v>
      </c>
      <c r="F192" s="195" t="s">
        <v>363</v>
      </c>
      <c r="G192" s="196" t="s">
        <v>351</v>
      </c>
      <c r="H192" s="197">
        <v>1</v>
      </c>
      <c r="I192" s="198"/>
      <c r="J192" s="198">
        <f>ROUND(I192*H192,2)</f>
        <v>0</v>
      </c>
      <c r="K192" s="195" t="s">
        <v>265</v>
      </c>
      <c r="L192" s="199"/>
      <c r="M192" s="200" t="s">
        <v>19</v>
      </c>
      <c r="N192" s="201" t="s">
        <v>5</v>
      </c>
      <c r="O192" s="175">
        <v>0</v>
      </c>
      <c r="P192" s="175">
        <f>O192*H192</f>
        <v>0</v>
      </c>
      <c r="Q192" s="175">
        <v>1.272E-2</v>
      </c>
      <c r="R192" s="175">
        <f>Q192*H192</f>
        <v>1.272E-2</v>
      </c>
      <c r="S192" s="175">
        <v>0</v>
      </c>
      <c r="T192" s="176">
        <f>S192*H192</f>
        <v>0</v>
      </c>
      <c r="AR192" s="177" t="s">
        <v>299</v>
      </c>
      <c r="AT192" s="177" t="s">
        <v>296</v>
      </c>
      <c r="AU192" s="177" t="s">
        <v>191</v>
      </c>
      <c r="AY192" s="89" t="s">
        <v>259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89" t="s">
        <v>257</v>
      </c>
      <c r="BK192" s="178">
        <f>ROUND(I192*H192,2)</f>
        <v>0</v>
      </c>
      <c r="BL192" s="89" t="s">
        <v>266</v>
      </c>
      <c r="BM192" s="177" t="s">
        <v>364</v>
      </c>
    </row>
    <row r="193" spans="2:65" s="96" customFormat="1" ht="19.5">
      <c r="B193" s="95"/>
      <c r="D193" s="181" t="s">
        <v>359</v>
      </c>
      <c r="F193" s="209" t="s">
        <v>360</v>
      </c>
      <c r="L193" s="95"/>
      <c r="M193" s="210"/>
      <c r="T193" s="211"/>
      <c r="AT193" s="89" t="s">
        <v>359</v>
      </c>
      <c r="AU193" s="89" t="s">
        <v>191</v>
      </c>
    </row>
    <row r="194" spans="2:65" s="155" customFormat="1" ht="22.9" customHeight="1">
      <c r="B194" s="154"/>
      <c r="D194" s="156" t="s">
        <v>254</v>
      </c>
      <c r="E194" s="164" t="s">
        <v>313</v>
      </c>
      <c r="F194" s="164" t="s">
        <v>365</v>
      </c>
      <c r="J194" s="165">
        <f>BK194</f>
        <v>0</v>
      </c>
      <c r="L194" s="154"/>
      <c r="M194" s="159"/>
      <c r="P194" s="160">
        <f>SUM(P195:P216)</f>
        <v>27.840991000000002</v>
      </c>
      <c r="R194" s="160">
        <f>SUM(R195:R216)</f>
        <v>0.1716</v>
      </c>
      <c r="T194" s="161">
        <f>SUM(T195:T216)</f>
        <v>2.2077240000000002</v>
      </c>
      <c r="AR194" s="156" t="s">
        <v>257</v>
      </c>
      <c r="AT194" s="162" t="s">
        <v>254</v>
      </c>
      <c r="AU194" s="162" t="s">
        <v>257</v>
      </c>
      <c r="AY194" s="156" t="s">
        <v>259</v>
      </c>
      <c r="BK194" s="163">
        <f>SUM(BK195:BK216)</f>
        <v>0</v>
      </c>
    </row>
    <row r="195" spans="2:65" s="96" customFormat="1" ht="24.2" customHeight="1">
      <c r="B195" s="166"/>
      <c r="C195" s="167" t="s">
        <v>366</v>
      </c>
      <c r="D195" s="167" t="s">
        <v>261</v>
      </c>
      <c r="E195" s="168" t="s">
        <v>367</v>
      </c>
      <c r="F195" s="169" t="s">
        <v>368</v>
      </c>
      <c r="G195" s="170" t="s">
        <v>264</v>
      </c>
      <c r="H195" s="171">
        <v>40</v>
      </c>
      <c r="I195" s="172"/>
      <c r="J195" s="172">
        <f>ROUND(I195*H195,2)</f>
        <v>0</v>
      </c>
      <c r="K195" s="169" t="s">
        <v>265</v>
      </c>
      <c r="L195" s="95"/>
      <c r="M195" s="173" t="s">
        <v>19</v>
      </c>
      <c r="N195" s="174" t="s">
        <v>5</v>
      </c>
      <c r="O195" s="175">
        <v>0.308</v>
      </c>
      <c r="P195" s="175">
        <f>O195*H195</f>
        <v>12.32</v>
      </c>
      <c r="Q195" s="175">
        <v>4.0000000000000003E-5</v>
      </c>
      <c r="R195" s="175">
        <f>Q195*H195</f>
        <v>1.6000000000000001E-3</v>
      </c>
      <c r="S195" s="175">
        <v>0</v>
      </c>
      <c r="T195" s="176">
        <f>S195*H195</f>
        <v>0</v>
      </c>
      <c r="AR195" s="177" t="s">
        <v>266</v>
      </c>
      <c r="AT195" s="177" t="s">
        <v>261</v>
      </c>
      <c r="AU195" s="177" t="s">
        <v>191</v>
      </c>
      <c r="AY195" s="89" t="s">
        <v>259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89" t="s">
        <v>257</v>
      </c>
      <c r="BK195" s="178">
        <f>ROUND(I195*H195,2)</f>
        <v>0</v>
      </c>
      <c r="BL195" s="89" t="s">
        <v>266</v>
      </c>
      <c r="BM195" s="177" t="s">
        <v>369</v>
      </c>
    </row>
    <row r="196" spans="2:65" s="96" customFormat="1" ht="37.9" customHeight="1">
      <c r="B196" s="166"/>
      <c r="C196" s="167" t="s">
        <v>370</v>
      </c>
      <c r="D196" s="167" t="s">
        <v>261</v>
      </c>
      <c r="E196" s="168" t="s">
        <v>371</v>
      </c>
      <c r="F196" s="169" t="s">
        <v>372</v>
      </c>
      <c r="G196" s="170" t="s">
        <v>274</v>
      </c>
      <c r="H196" s="171">
        <v>0.70599999999999996</v>
      </c>
      <c r="I196" s="172"/>
      <c r="J196" s="172">
        <f>ROUND(I196*H196,2)</f>
        <v>0</v>
      </c>
      <c r="K196" s="169" t="s">
        <v>265</v>
      </c>
      <c r="L196" s="95"/>
      <c r="M196" s="173" t="s">
        <v>19</v>
      </c>
      <c r="N196" s="174" t="s">
        <v>5</v>
      </c>
      <c r="O196" s="175">
        <v>10.88</v>
      </c>
      <c r="P196" s="175">
        <f>O196*H196</f>
        <v>7.6812800000000001</v>
      </c>
      <c r="Q196" s="175">
        <v>0</v>
      </c>
      <c r="R196" s="175">
        <f>Q196*H196</f>
        <v>0</v>
      </c>
      <c r="S196" s="175">
        <v>2.2000000000000002</v>
      </c>
      <c r="T196" s="176">
        <f>S196*H196</f>
        <v>1.5532000000000001</v>
      </c>
      <c r="AR196" s="177" t="s">
        <v>266</v>
      </c>
      <c r="AT196" s="177" t="s">
        <v>261</v>
      </c>
      <c r="AU196" s="177" t="s">
        <v>191</v>
      </c>
      <c r="AY196" s="89" t="s">
        <v>259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89" t="s">
        <v>257</v>
      </c>
      <c r="BK196" s="178">
        <f>ROUND(I196*H196,2)</f>
        <v>0</v>
      </c>
      <c r="BL196" s="89" t="s">
        <v>266</v>
      </c>
      <c r="BM196" s="177" t="s">
        <v>373</v>
      </c>
    </row>
    <row r="197" spans="2:65" s="180" customFormat="1">
      <c r="B197" s="179"/>
      <c r="D197" s="181" t="s">
        <v>268</v>
      </c>
      <c r="E197" s="182" t="s">
        <v>19</v>
      </c>
      <c r="F197" s="183" t="s">
        <v>337</v>
      </c>
      <c r="H197" s="182" t="s">
        <v>19</v>
      </c>
      <c r="L197" s="179"/>
      <c r="M197" s="184"/>
      <c r="T197" s="185"/>
      <c r="AT197" s="182" t="s">
        <v>268</v>
      </c>
      <c r="AU197" s="182" t="s">
        <v>191</v>
      </c>
      <c r="AV197" s="180" t="s">
        <v>257</v>
      </c>
      <c r="AW197" s="180" t="s">
        <v>270</v>
      </c>
      <c r="AX197" s="180" t="s">
        <v>258</v>
      </c>
      <c r="AY197" s="182" t="s">
        <v>259</v>
      </c>
    </row>
    <row r="198" spans="2:65" s="187" customFormat="1">
      <c r="B198" s="186"/>
      <c r="D198" s="181" t="s">
        <v>268</v>
      </c>
      <c r="E198" s="188" t="s">
        <v>19</v>
      </c>
      <c r="F198" s="189" t="s">
        <v>374</v>
      </c>
      <c r="H198" s="190">
        <v>0.13</v>
      </c>
      <c r="L198" s="186"/>
      <c r="M198" s="191"/>
      <c r="T198" s="192"/>
      <c r="AT198" s="188" t="s">
        <v>268</v>
      </c>
      <c r="AU198" s="188" t="s">
        <v>191</v>
      </c>
      <c r="AV198" s="187" t="s">
        <v>191</v>
      </c>
      <c r="AW198" s="187" t="s">
        <v>270</v>
      </c>
      <c r="AX198" s="187" t="s">
        <v>258</v>
      </c>
      <c r="AY198" s="188" t="s">
        <v>259</v>
      </c>
    </row>
    <row r="199" spans="2:65" s="180" customFormat="1">
      <c r="B199" s="179"/>
      <c r="D199" s="181" t="s">
        <v>268</v>
      </c>
      <c r="E199" s="182" t="s">
        <v>19</v>
      </c>
      <c r="F199" s="183" t="s">
        <v>339</v>
      </c>
      <c r="H199" s="182" t="s">
        <v>19</v>
      </c>
      <c r="L199" s="179"/>
      <c r="M199" s="184"/>
      <c r="T199" s="185"/>
      <c r="AT199" s="182" t="s">
        <v>268</v>
      </c>
      <c r="AU199" s="182" t="s">
        <v>191</v>
      </c>
      <c r="AV199" s="180" t="s">
        <v>257</v>
      </c>
      <c r="AW199" s="180" t="s">
        <v>270</v>
      </c>
      <c r="AX199" s="180" t="s">
        <v>258</v>
      </c>
      <c r="AY199" s="182" t="s">
        <v>259</v>
      </c>
    </row>
    <row r="200" spans="2:65" s="187" customFormat="1">
      <c r="B200" s="186"/>
      <c r="D200" s="181" t="s">
        <v>268</v>
      </c>
      <c r="E200" s="188" t="s">
        <v>19</v>
      </c>
      <c r="F200" s="189" t="s">
        <v>375</v>
      </c>
      <c r="H200" s="190">
        <v>0.57599999999999996</v>
      </c>
      <c r="L200" s="186"/>
      <c r="M200" s="191"/>
      <c r="T200" s="192"/>
      <c r="AT200" s="188" t="s">
        <v>268</v>
      </c>
      <c r="AU200" s="188" t="s">
        <v>191</v>
      </c>
      <c r="AV200" s="187" t="s">
        <v>191</v>
      </c>
      <c r="AW200" s="187" t="s">
        <v>270</v>
      </c>
      <c r="AX200" s="187" t="s">
        <v>258</v>
      </c>
      <c r="AY200" s="188" t="s">
        <v>259</v>
      </c>
    </row>
    <row r="201" spans="2:65" s="203" customFormat="1">
      <c r="B201" s="202"/>
      <c r="D201" s="181" t="s">
        <v>268</v>
      </c>
      <c r="E201" s="204" t="s">
        <v>19</v>
      </c>
      <c r="F201" s="205" t="s">
        <v>341</v>
      </c>
      <c r="H201" s="206">
        <v>0.70599999999999996</v>
      </c>
      <c r="L201" s="202"/>
      <c r="M201" s="207"/>
      <c r="T201" s="208"/>
      <c r="AT201" s="204" t="s">
        <v>268</v>
      </c>
      <c r="AU201" s="204" t="s">
        <v>191</v>
      </c>
      <c r="AV201" s="203" t="s">
        <v>266</v>
      </c>
      <c r="AW201" s="203" t="s">
        <v>270</v>
      </c>
      <c r="AX201" s="203" t="s">
        <v>257</v>
      </c>
      <c r="AY201" s="204" t="s">
        <v>259</v>
      </c>
    </row>
    <row r="202" spans="2:65" s="96" customFormat="1" ht="21.75" customHeight="1">
      <c r="B202" s="166"/>
      <c r="C202" s="167" t="s">
        <v>376</v>
      </c>
      <c r="D202" s="167" t="s">
        <v>261</v>
      </c>
      <c r="E202" s="168" t="s">
        <v>377</v>
      </c>
      <c r="F202" s="169" t="s">
        <v>378</v>
      </c>
      <c r="G202" s="170" t="s">
        <v>264</v>
      </c>
      <c r="H202" s="171">
        <v>3.3490000000000002</v>
      </c>
      <c r="I202" s="172"/>
      <c r="J202" s="172">
        <f>ROUND(I202*H202,2)</f>
        <v>0</v>
      </c>
      <c r="K202" s="169" t="s">
        <v>265</v>
      </c>
      <c r="L202" s="95"/>
      <c r="M202" s="173" t="s">
        <v>19</v>
      </c>
      <c r="N202" s="174" t="s">
        <v>5</v>
      </c>
      <c r="O202" s="175">
        <v>0.93899999999999995</v>
      </c>
      <c r="P202" s="175">
        <f>O202*H202</f>
        <v>3.144711</v>
      </c>
      <c r="Q202" s="175">
        <v>0</v>
      </c>
      <c r="R202" s="175">
        <f>Q202*H202</f>
        <v>0</v>
      </c>
      <c r="S202" s="175">
        <v>7.5999999999999998E-2</v>
      </c>
      <c r="T202" s="176">
        <f>S202*H202</f>
        <v>0.25452400000000003</v>
      </c>
      <c r="AR202" s="177" t="s">
        <v>266</v>
      </c>
      <c r="AT202" s="177" t="s">
        <v>261</v>
      </c>
      <c r="AU202" s="177" t="s">
        <v>191</v>
      </c>
      <c r="AY202" s="89" t="s">
        <v>259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89" t="s">
        <v>257</v>
      </c>
      <c r="BK202" s="178">
        <f>ROUND(I202*H202,2)</f>
        <v>0</v>
      </c>
      <c r="BL202" s="89" t="s">
        <v>266</v>
      </c>
      <c r="BM202" s="177" t="s">
        <v>379</v>
      </c>
    </row>
    <row r="203" spans="2:65" s="180" customFormat="1">
      <c r="B203" s="179"/>
      <c r="D203" s="181" t="s">
        <v>268</v>
      </c>
      <c r="E203" s="182" t="s">
        <v>19</v>
      </c>
      <c r="F203" s="183" t="s">
        <v>380</v>
      </c>
      <c r="H203" s="182" t="s">
        <v>19</v>
      </c>
      <c r="L203" s="179"/>
      <c r="M203" s="184"/>
      <c r="T203" s="185"/>
      <c r="AT203" s="182" t="s">
        <v>268</v>
      </c>
      <c r="AU203" s="182" t="s">
        <v>191</v>
      </c>
      <c r="AV203" s="180" t="s">
        <v>257</v>
      </c>
      <c r="AW203" s="180" t="s">
        <v>270</v>
      </c>
      <c r="AX203" s="180" t="s">
        <v>258</v>
      </c>
      <c r="AY203" s="182" t="s">
        <v>259</v>
      </c>
    </row>
    <row r="204" spans="2:65" s="187" customFormat="1">
      <c r="B204" s="186"/>
      <c r="D204" s="181" t="s">
        <v>268</v>
      </c>
      <c r="E204" s="188" t="s">
        <v>19</v>
      </c>
      <c r="F204" s="189" t="s">
        <v>381</v>
      </c>
      <c r="H204" s="190">
        <v>1.5760000000000001</v>
      </c>
      <c r="L204" s="186"/>
      <c r="M204" s="191"/>
      <c r="T204" s="192"/>
      <c r="AT204" s="188" t="s">
        <v>268</v>
      </c>
      <c r="AU204" s="188" t="s">
        <v>191</v>
      </c>
      <c r="AV204" s="187" t="s">
        <v>191</v>
      </c>
      <c r="AW204" s="187" t="s">
        <v>270</v>
      </c>
      <c r="AX204" s="187" t="s">
        <v>258</v>
      </c>
      <c r="AY204" s="188" t="s">
        <v>259</v>
      </c>
    </row>
    <row r="205" spans="2:65" s="180" customFormat="1">
      <c r="B205" s="179"/>
      <c r="D205" s="181" t="s">
        <v>268</v>
      </c>
      <c r="E205" s="182" t="s">
        <v>19</v>
      </c>
      <c r="F205" s="183" t="s">
        <v>382</v>
      </c>
      <c r="H205" s="182" t="s">
        <v>19</v>
      </c>
      <c r="L205" s="179"/>
      <c r="M205" s="184"/>
      <c r="T205" s="185"/>
      <c r="AT205" s="182" t="s">
        <v>268</v>
      </c>
      <c r="AU205" s="182" t="s">
        <v>191</v>
      </c>
      <c r="AV205" s="180" t="s">
        <v>257</v>
      </c>
      <c r="AW205" s="180" t="s">
        <v>270</v>
      </c>
      <c r="AX205" s="180" t="s">
        <v>258</v>
      </c>
      <c r="AY205" s="182" t="s">
        <v>259</v>
      </c>
    </row>
    <row r="206" spans="2:65" s="187" customFormat="1">
      <c r="B206" s="186"/>
      <c r="D206" s="181" t="s">
        <v>268</v>
      </c>
      <c r="E206" s="188" t="s">
        <v>19</v>
      </c>
      <c r="F206" s="189" t="s">
        <v>383</v>
      </c>
      <c r="H206" s="190">
        <v>1.7729999999999999</v>
      </c>
      <c r="L206" s="186"/>
      <c r="M206" s="191"/>
      <c r="T206" s="192"/>
      <c r="AT206" s="188" t="s">
        <v>268</v>
      </c>
      <c r="AU206" s="188" t="s">
        <v>191</v>
      </c>
      <c r="AV206" s="187" t="s">
        <v>191</v>
      </c>
      <c r="AW206" s="187" t="s">
        <v>270</v>
      </c>
      <c r="AX206" s="187" t="s">
        <v>258</v>
      </c>
      <c r="AY206" s="188" t="s">
        <v>259</v>
      </c>
    </row>
    <row r="207" spans="2:65" s="203" customFormat="1">
      <c r="B207" s="202"/>
      <c r="D207" s="181" t="s">
        <v>268</v>
      </c>
      <c r="E207" s="204" t="s">
        <v>19</v>
      </c>
      <c r="F207" s="205" t="s">
        <v>341</v>
      </c>
      <c r="H207" s="206">
        <v>3.3490000000000002</v>
      </c>
      <c r="L207" s="202"/>
      <c r="M207" s="207"/>
      <c r="T207" s="208"/>
      <c r="AT207" s="204" t="s">
        <v>268</v>
      </c>
      <c r="AU207" s="204" t="s">
        <v>191</v>
      </c>
      <c r="AV207" s="203" t="s">
        <v>266</v>
      </c>
      <c r="AW207" s="203" t="s">
        <v>270</v>
      </c>
      <c r="AX207" s="203" t="s">
        <v>257</v>
      </c>
      <c r="AY207" s="204" t="s">
        <v>259</v>
      </c>
    </row>
    <row r="208" spans="2:65" s="96" customFormat="1" ht="24.2" customHeight="1">
      <c r="B208" s="166"/>
      <c r="C208" s="167" t="s">
        <v>384</v>
      </c>
      <c r="D208" s="167" t="s">
        <v>261</v>
      </c>
      <c r="E208" s="168" t="s">
        <v>385</v>
      </c>
      <c r="F208" s="169" t="s">
        <v>386</v>
      </c>
      <c r="G208" s="170" t="s">
        <v>30</v>
      </c>
      <c r="H208" s="171">
        <v>1</v>
      </c>
      <c r="I208" s="172"/>
      <c r="J208" s="172">
        <f>ROUND(I208*H208,2)</f>
        <v>0</v>
      </c>
      <c r="K208" s="169" t="s">
        <v>19</v>
      </c>
      <c r="L208" s="95"/>
      <c r="M208" s="173" t="s">
        <v>19</v>
      </c>
      <c r="N208" s="174" t="s">
        <v>5</v>
      </c>
      <c r="O208" s="175">
        <v>0.93899999999999995</v>
      </c>
      <c r="P208" s="175">
        <f>O208*H208</f>
        <v>0.93899999999999995</v>
      </c>
      <c r="Q208" s="175">
        <v>0.09</v>
      </c>
      <c r="R208" s="175">
        <f>Q208*H208</f>
        <v>0.09</v>
      </c>
      <c r="S208" s="175">
        <v>9.6000000000000002E-2</v>
      </c>
      <c r="T208" s="176">
        <f>S208*H208</f>
        <v>9.6000000000000002E-2</v>
      </c>
      <c r="AR208" s="177" t="s">
        <v>266</v>
      </c>
      <c r="AT208" s="177" t="s">
        <v>261</v>
      </c>
      <c r="AU208" s="177" t="s">
        <v>191</v>
      </c>
      <c r="AY208" s="89" t="s">
        <v>259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89" t="s">
        <v>257</v>
      </c>
      <c r="BK208" s="178">
        <f>ROUND(I208*H208,2)</f>
        <v>0</v>
      </c>
      <c r="BL208" s="89" t="s">
        <v>266</v>
      </c>
      <c r="BM208" s="177" t="s">
        <v>387</v>
      </c>
    </row>
    <row r="209" spans="2:65" s="96" customFormat="1" ht="19.5">
      <c r="B209" s="95"/>
      <c r="D209" s="181" t="s">
        <v>359</v>
      </c>
      <c r="F209" s="209" t="s">
        <v>388</v>
      </c>
      <c r="L209" s="95"/>
      <c r="M209" s="210"/>
      <c r="T209" s="211"/>
      <c r="AT209" s="89" t="s">
        <v>359</v>
      </c>
      <c r="AU209" s="89" t="s">
        <v>191</v>
      </c>
    </row>
    <row r="210" spans="2:65" s="96" customFormat="1" ht="16.5" customHeight="1">
      <c r="B210" s="166"/>
      <c r="C210" s="167" t="s">
        <v>389</v>
      </c>
      <c r="D210" s="167" t="s">
        <v>261</v>
      </c>
      <c r="E210" s="168" t="s">
        <v>390</v>
      </c>
      <c r="F210" s="169" t="s">
        <v>391</v>
      </c>
      <c r="G210" s="170" t="s">
        <v>30</v>
      </c>
      <c r="H210" s="171">
        <v>1</v>
      </c>
      <c r="I210" s="172"/>
      <c r="J210" s="172">
        <f>ROUND(I210*H210,2)</f>
        <v>0</v>
      </c>
      <c r="K210" s="169" t="s">
        <v>19</v>
      </c>
      <c r="L210" s="95"/>
      <c r="M210" s="173" t="s">
        <v>19</v>
      </c>
      <c r="N210" s="174" t="s">
        <v>5</v>
      </c>
      <c r="O210" s="175">
        <v>0.93899999999999995</v>
      </c>
      <c r="P210" s="175">
        <f>O210*H210</f>
        <v>0.93899999999999995</v>
      </c>
      <c r="Q210" s="175">
        <v>0</v>
      </c>
      <c r="R210" s="175">
        <f>Q210*H210</f>
        <v>0</v>
      </c>
      <c r="S210" s="175">
        <v>7.5999999999999998E-2</v>
      </c>
      <c r="T210" s="176">
        <f>S210*H210</f>
        <v>7.5999999999999998E-2</v>
      </c>
      <c r="AR210" s="177" t="s">
        <v>266</v>
      </c>
      <c r="AT210" s="177" t="s">
        <v>261</v>
      </c>
      <c r="AU210" s="177" t="s">
        <v>191</v>
      </c>
      <c r="AY210" s="89" t="s">
        <v>259</v>
      </c>
      <c r="BE210" s="178">
        <f>IF(N210="základní",J210,0)</f>
        <v>0</v>
      </c>
      <c r="BF210" s="178">
        <f>IF(N210="snížená",J210,0)</f>
        <v>0</v>
      </c>
      <c r="BG210" s="178">
        <f>IF(N210="zákl. přenesená",J210,0)</f>
        <v>0</v>
      </c>
      <c r="BH210" s="178">
        <f>IF(N210="sníž. přenesená",J210,0)</f>
        <v>0</v>
      </c>
      <c r="BI210" s="178">
        <f>IF(N210="nulová",J210,0)</f>
        <v>0</v>
      </c>
      <c r="BJ210" s="89" t="s">
        <v>257</v>
      </c>
      <c r="BK210" s="178">
        <f>ROUND(I210*H210,2)</f>
        <v>0</v>
      </c>
      <c r="BL210" s="89" t="s">
        <v>266</v>
      </c>
      <c r="BM210" s="177" t="s">
        <v>392</v>
      </c>
    </row>
    <row r="211" spans="2:65" s="96" customFormat="1" ht="19.5">
      <c r="B211" s="95"/>
      <c r="D211" s="181" t="s">
        <v>359</v>
      </c>
      <c r="F211" s="209" t="s">
        <v>393</v>
      </c>
      <c r="L211" s="95"/>
      <c r="M211" s="210"/>
      <c r="T211" s="211"/>
      <c r="AT211" s="89" t="s">
        <v>359</v>
      </c>
      <c r="AU211" s="89" t="s">
        <v>191</v>
      </c>
    </row>
    <row r="212" spans="2:65" s="96" customFormat="1" ht="16.5" customHeight="1">
      <c r="B212" s="166"/>
      <c r="C212" s="167" t="s">
        <v>394</v>
      </c>
      <c r="D212" s="167" t="s">
        <v>261</v>
      </c>
      <c r="E212" s="168" t="s">
        <v>395</v>
      </c>
      <c r="F212" s="169" t="s">
        <v>396</v>
      </c>
      <c r="G212" s="170" t="s">
        <v>30</v>
      </c>
      <c r="H212" s="171">
        <v>1</v>
      </c>
      <c r="I212" s="172"/>
      <c r="J212" s="172">
        <f>ROUND(I212*H212,2)</f>
        <v>0</v>
      </c>
      <c r="K212" s="169" t="s">
        <v>19</v>
      </c>
      <c r="L212" s="95"/>
      <c r="M212" s="173" t="s">
        <v>19</v>
      </c>
      <c r="N212" s="174" t="s">
        <v>5</v>
      </c>
      <c r="O212" s="175">
        <v>0.93899999999999995</v>
      </c>
      <c r="P212" s="175">
        <f>O212*H212</f>
        <v>0.93899999999999995</v>
      </c>
      <c r="Q212" s="175">
        <v>0</v>
      </c>
      <c r="R212" s="175">
        <f>Q212*H212</f>
        <v>0</v>
      </c>
      <c r="S212" s="175">
        <v>7.5999999999999998E-2</v>
      </c>
      <c r="T212" s="176">
        <f>S212*H212</f>
        <v>7.5999999999999998E-2</v>
      </c>
      <c r="AR212" s="177" t="s">
        <v>266</v>
      </c>
      <c r="AT212" s="177" t="s">
        <v>261</v>
      </c>
      <c r="AU212" s="177" t="s">
        <v>191</v>
      </c>
      <c r="AY212" s="89" t="s">
        <v>259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89" t="s">
        <v>257</v>
      </c>
      <c r="BK212" s="178">
        <f>ROUND(I212*H212,2)</f>
        <v>0</v>
      </c>
      <c r="BL212" s="89" t="s">
        <v>266</v>
      </c>
      <c r="BM212" s="177" t="s">
        <v>397</v>
      </c>
    </row>
    <row r="213" spans="2:65" s="96" customFormat="1" ht="19.5">
      <c r="B213" s="95"/>
      <c r="D213" s="181" t="s">
        <v>359</v>
      </c>
      <c r="F213" s="209" t="s">
        <v>398</v>
      </c>
      <c r="L213" s="95"/>
      <c r="M213" s="210"/>
      <c r="T213" s="211"/>
      <c r="AT213" s="89" t="s">
        <v>359</v>
      </c>
      <c r="AU213" s="89" t="s">
        <v>191</v>
      </c>
    </row>
    <row r="214" spans="2:65" s="96" customFormat="1" ht="16.5" customHeight="1">
      <c r="B214" s="166"/>
      <c r="C214" s="167" t="s">
        <v>399</v>
      </c>
      <c r="D214" s="167" t="s">
        <v>261</v>
      </c>
      <c r="E214" s="168" t="s">
        <v>400</v>
      </c>
      <c r="F214" s="169" t="s">
        <v>401</v>
      </c>
      <c r="G214" s="170" t="s">
        <v>30</v>
      </c>
      <c r="H214" s="171">
        <v>1</v>
      </c>
      <c r="I214" s="172"/>
      <c r="J214" s="172">
        <f>ROUND(I214*H214,2)</f>
        <v>0</v>
      </c>
      <c r="K214" s="169" t="s">
        <v>19</v>
      </c>
      <c r="L214" s="95"/>
      <c r="M214" s="173" t="s">
        <v>19</v>
      </c>
      <c r="N214" s="174" t="s">
        <v>5</v>
      </c>
      <c r="O214" s="175">
        <v>0.93899999999999995</v>
      </c>
      <c r="P214" s="175">
        <f>O214*H214</f>
        <v>0.93899999999999995</v>
      </c>
      <c r="Q214" s="175">
        <v>0</v>
      </c>
      <c r="R214" s="175">
        <f>Q214*H214</f>
        <v>0</v>
      </c>
      <c r="S214" s="175">
        <v>7.5999999999999998E-2</v>
      </c>
      <c r="T214" s="176">
        <f>S214*H214</f>
        <v>7.5999999999999998E-2</v>
      </c>
      <c r="AR214" s="177" t="s">
        <v>266</v>
      </c>
      <c r="AT214" s="177" t="s">
        <v>261</v>
      </c>
      <c r="AU214" s="177" t="s">
        <v>191</v>
      </c>
      <c r="AY214" s="89" t="s">
        <v>259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89" t="s">
        <v>257</v>
      </c>
      <c r="BK214" s="178">
        <f>ROUND(I214*H214,2)</f>
        <v>0</v>
      </c>
      <c r="BL214" s="89" t="s">
        <v>266</v>
      </c>
      <c r="BM214" s="177" t="s">
        <v>402</v>
      </c>
    </row>
    <row r="215" spans="2:65" s="96" customFormat="1" ht="16.5" customHeight="1">
      <c r="B215" s="166"/>
      <c r="C215" s="167" t="s">
        <v>403</v>
      </c>
      <c r="D215" s="167" t="s">
        <v>261</v>
      </c>
      <c r="E215" s="168" t="s">
        <v>404</v>
      </c>
      <c r="F215" s="169" t="s">
        <v>405</v>
      </c>
      <c r="G215" s="170" t="s">
        <v>30</v>
      </c>
      <c r="H215" s="171">
        <v>1</v>
      </c>
      <c r="I215" s="172"/>
      <c r="J215" s="172">
        <f>ROUND(I215*H215,2)</f>
        <v>0</v>
      </c>
      <c r="K215" s="169" t="s">
        <v>19</v>
      </c>
      <c r="L215" s="95"/>
      <c r="M215" s="173" t="s">
        <v>19</v>
      </c>
      <c r="N215" s="174" t="s">
        <v>5</v>
      </c>
      <c r="O215" s="175">
        <v>0.93899999999999995</v>
      </c>
      <c r="P215" s="175">
        <f>O215*H215</f>
        <v>0.93899999999999995</v>
      </c>
      <c r="Q215" s="175">
        <v>0.08</v>
      </c>
      <c r="R215" s="175">
        <f>Q215*H215</f>
        <v>0.08</v>
      </c>
      <c r="S215" s="175">
        <v>7.5999999999999998E-2</v>
      </c>
      <c r="T215" s="176">
        <f>S215*H215</f>
        <v>7.5999999999999998E-2</v>
      </c>
      <c r="AR215" s="177" t="s">
        <v>266</v>
      </c>
      <c r="AT215" s="177" t="s">
        <v>261</v>
      </c>
      <c r="AU215" s="177" t="s">
        <v>191</v>
      </c>
      <c r="AY215" s="89" t="s">
        <v>259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89" t="s">
        <v>257</v>
      </c>
      <c r="BK215" s="178">
        <f>ROUND(I215*H215,2)</f>
        <v>0</v>
      </c>
      <c r="BL215" s="89" t="s">
        <v>266</v>
      </c>
      <c r="BM215" s="177" t="s">
        <v>406</v>
      </c>
    </row>
    <row r="216" spans="2:65" s="96" customFormat="1" ht="19.5">
      <c r="B216" s="95"/>
      <c r="D216" s="181" t="s">
        <v>359</v>
      </c>
      <c r="F216" s="209" t="s">
        <v>407</v>
      </c>
      <c r="L216" s="95"/>
      <c r="M216" s="210"/>
      <c r="T216" s="211"/>
      <c r="AT216" s="89" t="s">
        <v>359</v>
      </c>
      <c r="AU216" s="89" t="s">
        <v>191</v>
      </c>
    </row>
    <row r="217" spans="2:65" s="155" customFormat="1" ht="22.9" customHeight="1">
      <c r="B217" s="154"/>
      <c r="D217" s="156" t="s">
        <v>254</v>
      </c>
      <c r="E217" s="164" t="s">
        <v>408</v>
      </c>
      <c r="F217" s="164" t="s">
        <v>409</v>
      </c>
      <c r="J217" s="165">
        <f>BK217</f>
        <v>0</v>
      </c>
      <c r="L217" s="154"/>
      <c r="M217" s="159"/>
      <c r="P217" s="160">
        <f>SUM(P218:P226)</f>
        <v>5.9988889999999992</v>
      </c>
      <c r="R217" s="160">
        <f>SUM(R218:R226)</f>
        <v>0</v>
      </c>
      <c r="T217" s="161">
        <f>SUM(T218:T226)</f>
        <v>0</v>
      </c>
      <c r="AR217" s="156" t="s">
        <v>257</v>
      </c>
      <c r="AT217" s="162" t="s">
        <v>254</v>
      </c>
      <c r="AU217" s="162" t="s">
        <v>257</v>
      </c>
      <c r="AY217" s="156" t="s">
        <v>259</v>
      </c>
      <c r="BK217" s="163">
        <f>SUM(BK218:BK226)</f>
        <v>0</v>
      </c>
    </row>
    <row r="218" spans="2:65" s="96" customFormat="1" ht="33" customHeight="1">
      <c r="B218" s="166"/>
      <c r="C218" s="167" t="s">
        <v>410</v>
      </c>
      <c r="D218" s="167" t="s">
        <v>261</v>
      </c>
      <c r="E218" s="168" t="s">
        <v>411</v>
      </c>
      <c r="F218" s="169" t="s">
        <v>412</v>
      </c>
      <c r="G218" s="170" t="s">
        <v>329</v>
      </c>
      <c r="H218" s="171">
        <v>2.831</v>
      </c>
      <c r="I218" s="172"/>
      <c r="J218" s="172">
        <f>ROUND(I218*H218,2)</f>
        <v>0</v>
      </c>
      <c r="K218" s="169" t="s">
        <v>265</v>
      </c>
      <c r="L218" s="95"/>
      <c r="M218" s="173" t="s">
        <v>19</v>
      </c>
      <c r="N218" s="174" t="s">
        <v>5</v>
      </c>
      <c r="O218" s="175">
        <v>1.88</v>
      </c>
      <c r="P218" s="175">
        <f>O218*H218</f>
        <v>5.3222799999999992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AR218" s="177" t="s">
        <v>266</v>
      </c>
      <c r="AT218" s="177" t="s">
        <v>261</v>
      </c>
      <c r="AU218" s="177" t="s">
        <v>191</v>
      </c>
      <c r="AY218" s="89" t="s">
        <v>259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89" t="s">
        <v>257</v>
      </c>
      <c r="BK218" s="178">
        <f>ROUND(I218*H218,2)</f>
        <v>0</v>
      </c>
      <c r="BL218" s="89" t="s">
        <v>266</v>
      </c>
      <c r="BM218" s="177" t="s">
        <v>413</v>
      </c>
    </row>
    <row r="219" spans="2:65" s="96" customFormat="1" ht="24.2" customHeight="1">
      <c r="B219" s="166"/>
      <c r="C219" s="167" t="s">
        <v>414</v>
      </c>
      <c r="D219" s="167" t="s">
        <v>261</v>
      </c>
      <c r="E219" s="168" t="s">
        <v>415</v>
      </c>
      <c r="F219" s="169" t="s">
        <v>416</v>
      </c>
      <c r="G219" s="170" t="s">
        <v>329</v>
      </c>
      <c r="H219" s="171">
        <v>2.831</v>
      </c>
      <c r="I219" s="172"/>
      <c r="J219" s="172">
        <f>ROUND(I219*H219,2)</f>
        <v>0</v>
      </c>
      <c r="K219" s="169" t="s">
        <v>265</v>
      </c>
      <c r="L219" s="95"/>
      <c r="M219" s="173" t="s">
        <v>19</v>
      </c>
      <c r="N219" s="174" t="s">
        <v>5</v>
      </c>
      <c r="O219" s="175">
        <v>0.125</v>
      </c>
      <c r="P219" s="175">
        <f>O219*H219</f>
        <v>0.353875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AR219" s="177" t="s">
        <v>266</v>
      </c>
      <c r="AT219" s="177" t="s">
        <v>261</v>
      </c>
      <c r="AU219" s="177" t="s">
        <v>191</v>
      </c>
      <c r="AY219" s="89" t="s">
        <v>259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89" t="s">
        <v>257</v>
      </c>
      <c r="BK219" s="178">
        <f>ROUND(I219*H219,2)</f>
        <v>0</v>
      </c>
      <c r="BL219" s="89" t="s">
        <v>266</v>
      </c>
      <c r="BM219" s="177" t="s">
        <v>417</v>
      </c>
    </row>
    <row r="220" spans="2:65" s="96" customFormat="1" ht="24.2" customHeight="1">
      <c r="B220" s="166"/>
      <c r="C220" s="167" t="s">
        <v>418</v>
      </c>
      <c r="D220" s="167" t="s">
        <v>261</v>
      </c>
      <c r="E220" s="168" t="s">
        <v>419</v>
      </c>
      <c r="F220" s="169" t="s">
        <v>420</v>
      </c>
      <c r="G220" s="170" t="s">
        <v>329</v>
      </c>
      <c r="H220" s="171">
        <v>53.789000000000001</v>
      </c>
      <c r="I220" s="172"/>
      <c r="J220" s="172">
        <f>ROUND(I220*H220,2)</f>
        <v>0</v>
      </c>
      <c r="K220" s="169" t="s">
        <v>265</v>
      </c>
      <c r="L220" s="95"/>
      <c r="M220" s="173" t="s">
        <v>19</v>
      </c>
      <c r="N220" s="174" t="s">
        <v>5</v>
      </c>
      <c r="O220" s="175">
        <v>6.0000000000000001E-3</v>
      </c>
      <c r="P220" s="175">
        <f>O220*H220</f>
        <v>0.32273400000000002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AR220" s="177" t="s">
        <v>266</v>
      </c>
      <c r="AT220" s="177" t="s">
        <v>261</v>
      </c>
      <c r="AU220" s="177" t="s">
        <v>191</v>
      </c>
      <c r="AY220" s="89" t="s">
        <v>259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89" t="s">
        <v>257</v>
      </c>
      <c r="BK220" s="178">
        <f>ROUND(I220*H220,2)</f>
        <v>0</v>
      </c>
      <c r="BL220" s="89" t="s">
        <v>266</v>
      </c>
      <c r="BM220" s="177" t="s">
        <v>421</v>
      </c>
    </row>
    <row r="221" spans="2:65" s="180" customFormat="1">
      <c r="B221" s="179"/>
      <c r="D221" s="181" t="s">
        <v>268</v>
      </c>
      <c r="E221" s="182" t="s">
        <v>19</v>
      </c>
      <c r="F221" s="183" t="s">
        <v>422</v>
      </c>
      <c r="H221" s="182" t="s">
        <v>19</v>
      </c>
      <c r="L221" s="179"/>
      <c r="M221" s="184"/>
      <c r="T221" s="185"/>
      <c r="AT221" s="182" t="s">
        <v>268</v>
      </c>
      <c r="AU221" s="182" t="s">
        <v>191</v>
      </c>
      <c r="AV221" s="180" t="s">
        <v>257</v>
      </c>
      <c r="AW221" s="180" t="s">
        <v>270</v>
      </c>
      <c r="AX221" s="180" t="s">
        <v>258</v>
      </c>
      <c r="AY221" s="182" t="s">
        <v>259</v>
      </c>
    </row>
    <row r="222" spans="2:65" s="187" customFormat="1">
      <c r="B222" s="186"/>
      <c r="D222" s="181" t="s">
        <v>268</v>
      </c>
      <c r="E222" s="188" t="s">
        <v>19</v>
      </c>
      <c r="F222" s="189" t="s">
        <v>423</v>
      </c>
      <c r="H222" s="190">
        <v>53.789000000000001</v>
      </c>
      <c r="L222" s="186"/>
      <c r="M222" s="191"/>
      <c r="T222" s="192"/>
      <c r="AT222" s="188" t="s">
        <v>268</v>
      </c>
      <c r="AU222" s="188" t="s">
        <v>191</v>
      </c>
      <c r="AV222" s="187" t="s">
        <v>191</v>
      </c>
      <c r="AW222" s="187" t="s">
        <v>270</v>
      </c>
      <c r="AX222" s="187" t="s">
        <v>257</v>
      </c>
      <c r="AY222" s="188" t="s">
        <v>259</v>
      </c>
    </row>
    <row r="223" spans="2:65" s="96" customFormat="1" ht="44.25" customHeight="1">
      <c r="B223" s="166"/>
      <c r="C223" s="167" t="s">
        <v>424</v>
      </c>
      <c r="D223" s="167" t="s">
        <v>261</v>
      </c>
      <c r="E223" s="168" t="s">
        <v>425</v>
      </c>
      <c r="F223" s="169" t="s">
        <v>426</v>
      </c>
      <c r="G223" s="170" t="s">
        <v>329</v>
      </c>
      <c r="H223" s="171">
        <v>2.831</v>
      </c>
      <c r="I223" s="172"/>
      <c r="J223" s="172">
        <f>ROUND(I223*H223,2)</f>
        <v>0</v>
      </c>
      <c r="K223" s="169" t="s">
        <v>265</v>
      </c>
      <c r="L223" s="95"/>
      <c r="M223" s="173" t="s">
        <v>19</v>
      </c>
      <c r="N223" s="174" t="s">
        <v>5</v>
      </c>
      <c r="O223" s="175">
        <v>0</v>
      </c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AR223" s="177" t="s">
        <v>266</v>
      </c>
      <c r="AT223" s="177" t="s">
        <v>261</v>
      </c>
      <c r="AU223" s="177" t="s">
        <v>191</v>
      </c>
      <c r="AY223" s="89" t="s">
        <v>259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89" t="s">
        <v>257</v>
      </c>
      <c r="BK223" s="178">
        <f>ROUND(I223*H223,2)</f>
        <v>0</v>
      </c>
      <c r="BL223" s="89" t="s">
        <v>266</v>
      </c>
      <c r="BM223" s="177" t="s">
        <v>427</v>
      </c>
    </row>
    <row r="224" spans="2:65" s="96" customFormat="1" ht="44.25" customHeight="1">
      <c r="B224" s="166"/>
      <c r="C224" s="167" t="s">
        <v>428</v>
      </c>
      <c r="D224" s="167" t="s">
        <v>261</v>
      </c>
      <c r="E224" s="168" t="s">
        <v>429</v>
      </c>
      <c r="F224" s="169" t="s">
        <v>430</v>
      </c>
      <c r="G224" s="170" t="s">
        <v>329</v>
      </c>
      <c r="H224" s="171">
        <v>0.36799999999999999</v>
      </c>
      <c r="I224" s="172"/>
      <c r="J224" s="172">
        <f>ROUND(I224*H224,2)</f>
        <v>0</v>
      </c>
      <c r="K224" s="169" t="s">
        <v>265</v>
      </c>
      <c r="L224" s="95"/>
      <c r="M224" s="173" t="s">
        <v>19</v>
      </c>
      <c r="N224" s="174" t="s">
        <v>5</v>
      </c>
      <c r="O224" s="175">
        <v>0</v>
      </c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AR224" s="177" t="s">
        <v>266</v>
      </c>
      <c r="AT224" s="177" t="s">
        <v>261</v>
      </c>
      <c r="AU224" s="177" t="s">
        <v>191</v>
      </c>
      <c r="AY224" s="89" t="s">
        <v>259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89" t="s">
        <v>257</v>
      </c>
      <c r="BK224" s="178">
        <f>ROUND(I224*H224,2)</f>
        <v>0</v>
      </c>
      <c r="BL224" s="89" t="s">
        <v>266</v>
      </c>
      <c r="BM224" s="177" t="s">
        <v>431</v>
      </c>
    </row>
    <row r="225" spans="2:65" s="180" customFormat="1" ht="22.5">
      <c r="B225" s="179"/>
      <c r="D225" s="181" t="s">
        <v>268</v>
      </c>
      <c r="E225" s="182" t="s">
        <v>19</v>
      </c>
      <c r="F225" s="183" t="s">
        <v>432</v>
      </c>
      <c r="H225" s="182" t="s">
        <v>19</v>
      </c>
      <c r="L225" s="179"/>
      <c r="M225" s="184"/>
      <c r="T225" s="185"/>
      <c r="AT225" s="182" t="s">
        <v>268</v>
      </c>
      <c r="AU225" s="182" t="s">
        <v>191</v>
      </c>
      <c r="AV225" s="180" t="s">
        <v>257</v>
      </c>
      <c r="AW225" s="180" t="s">
        <v>270</v>
      </c>
      <c r="AX225" s="180" t="s">
        <v>258</v>
      </c>
      <c r="AY225" s="182" t="s">
        <v>259</v>
      </c>
    </row>
    <row r="226" spans="2:65" s="187" customFormat="1">
      <c r="B226" s="186"/>
      <c r="D226" s="181" t="s">
        <v>268</v>
      </c>
      <c r="E226" s="188" t="s">
        <v>19</v>
      </c>
      <c r="F226" s="189" t="s">
        <v>433</v>
      </c>
      <c r="H226" s="190">
        <v>0.36799999999999999</v>
      </c>
      <c r="L226" s="186"/>
      <c r="M226" s="191"/>
      <c r="T226" s="192"/>
      <c r="AT226" s="188" t="s">
        <v>268</v>
      </c>
      <c r="AU226" s="188" t="s">
        <v>191</v>
      </c>
      <c r="AV226" s="187" t="s">
        <v>191</v>
      </c>
      <c r="AW226" s="187" t="s">
        <v>270</v>
      </c>
      <c r="AX226" s="187" t="s">
        <v>257</v>
      </c>
      <c r="AY226" s="188" t="s">
        <v>259</v>
      </c>
    </row>
    <row r="227" spans="2:65" s="155" customFormat="1" ht="22.9" customHeight="1">
      <c r="B227" s="154"/>
      <c r="D227" s="156" t="s">
        <v>254</v>
      </c>
      <c r="E227" s="164" t="s">
        <v>434</v>
      </c>
      <c r="F227" s="164" t="s">
        <v>435</v>
      </c>
      <c r="J227" s="165">
        <f>BK227</f>
        <v>0</v>
      </c>
      <c r="L227" s="154"/>
      <c r="M227" s="159"/>
      <c r="P227" s="160">
        <f>P228</f>
        <v>10.847334</v>
      </c>
      <c r="R227" s="160">
        <f>R228</f>
        <v>0</v>
      </c>
      <c r="T227" s="161">
        <f>T228</f>
        <v>0</v>
      </c>
      <c r="AR227" s="156" t="s">
        <v>257</v>
      </c>
      <c r="AT227" s="162" t="s">
        <v>254</v>
      </c>
      <c r="AU227" s="162" t="s">
        <v>257</v>
      </c>
      <c r="AY227" s="156" t="s">
        <v>259</v>
      </c>
      <c r="BK227" s="163">
        <f>BK228</f>
        <v>0</v>
      </c>
    </row>
    <row r="228" spans="2:65" s="96" customFormat="1" ht="24.2" customHeight="1">
      <c r="B228" s="166"/>
      <c r="C228" s="167" t="s">
        <v>436</v>
      </c>
      <c r="D228" s="167" t="s">
        <v>261</v>
      </c>
      <c r="E228" s="168" t="s">
        <v>437</v>
      </c>
      <c r="F228" s="169" t="s">
        <v>438</v>
      </c>
      <c r="G228" s="170" t="s">
        <v>329</v>
      </c>
      <c r="H228" s="171">
        <v>4.0220000000000002</v>
      </c>
      <c r="I228" s="172"/>
      <c r="J228" s="172">
        <f>ROUND(I228*H228,2)</f>
        <v>0</v>
      </c>
      <c r="K228" s="169" t="s">
        <v>265</v>
      </c>
      <c r="L228" s="95"/>
      <c r="M228" s="173" t="s">
        <v>19</v>
      </c>
      <c r="N228" s="174" t="s">
        <v>5</v>
      </c>
      <c r="O228" s="175">
        <v>2.6970000000000001</v>
      </c>
      <c r="P228" s="175">
        <f>O228*H228</f>
        <v>10.847334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AR228" s="177" t="s">
        <v>266</v>
      </c>
      <c r="AT228" s="177" t="s">
        <v>261</v>
      </c>
      <c r="AU228" s="177" t="s">
        <v>191</v>
      </c>
      <c r="AY228" s="89" t="s">
        <v>259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89" t="s">
        <v>257</v>
      </c>
      <c r="BK228" s="178">
        <f>ROUND(I228*H228,2)</f>
        <v>0</v>
      </c>
      <c r="BL228" s="89" t="s">
        <v>266</v>
      </c>
      <c r="BM228" s="177" t="s">
        <v>439</v>
      </c>
    </row>
    <row r="229" spans="2:65" s="155" customFormat="1" ht="25.9" customHeight="1">
      <c r="B229" s="154"/>
      <c r="D229" s="156" t="s">
        <v>254</v>
      </c>
      <c r="E229" s="157" t="s">
        <v>440</v>
      </c>
      <c r="F229" s="157" t="s">
        <v>441</v>
      </c>
      <c r="J229" s="158">
        <f>BK229</f>
        <v>0</v>
      </c>
      <c r="L229" s="154"/>
      <c r="M229" s="159"/>
      <c r="P229" s="160">
        <f>P230+P235+P237+P239+P245+P250+P253+P273+P283+P297+P304+P317</f>
        <v>66.25206399999999</v>
      </c>
      <c r="R229" s="160">
        <f>R230+R235+R237+R239+R245+R250+R253+R273+R283+R297+R304+R317</f>
        <v>0.7490194</v>
      </c>
      <c r="T229" s="161">
        <f>T230+T235+T237+T239+T245+T250+T253+T273+T283+T297+T304+T317</f>
        <v>0.15391759999999999</v>
      </c>
      <c r="AR229" s="156" t="s">
        <v>191</v>
      </c>
      <c r="AT229" s="162" t="s">
        <v>254</v>
      </c>
      <c r="AU229" s="162" t="s">
        <v>258</v>
      </c>
      <c r="AY229" s="156" t="s">
        <v>259</v>
      </c>
      <c r="BK229" s="163">
        <f>BK230+BK235+BK237+BK239+BK245+BK250+BK253+BK273+BK283+BK297+BK304+BK317</f>
        <v>0</v>
      </c>
    </row>
    <row r="230" spans="2:65" s="155" customFormat="1" ht="22.9" customHeight="1">
      <c r="B230" s="154"/>
      <c r="D230" s="156" t="s">
        <v>254</v>
      </c>
      <c r="E230" s="164" t="s">
        <v>442</v>
      </c>
      <c r="F230" s="164" t="s">
        <v>443</v>
      </c>
      <c r="J230" s="165">
        <f>BK230</f>
        <v>0</v>
      </c>
      <c r="L230" s="154"/>
      <c r="M230" s="159"/>
      <c r="P230" s="160">
        <f>SUM(P231:P234)</f>
        <v>1.2543500000000001</v>
      </c>
      <c r="R230" s="160">
        <f>SUM(R231:R234)</f>
        <v>2.2799999999999999E-3</v>
      </c>
      <c r="T230" s="161">
        <f>SUM(T231:T234)</f>
        <v>0</v>
      </c>
      <c r="AR230" s="156" t="s">
        <v>191</v>
      </c>
      <c r="AT230" s="162" t="s">
        <v>254</v>
      </c>
      <c r="AU230" s="162" t="s">
        <v>257</v>
      </c>
      <c r="AY230" s="156" t="s">
        <v>259</v>
      </c>
      <c r="BK230" s="163">
        <f>SUM(BK231:BK234)</f>
        <v>0</v>
      </c>
    </row>
    <row r="231" spans="2:65" s="96" customFormat="1" ht="37.9" customHeight="1">
      <c r="B231" s="166"/>
      <c r="C231" s="167" t="s">
        <v>444</v>
      </c>
      <c r="D231" s="167" t="s">
        <v>261</v>
      </c>
      <c r="E231" s="168" t="s">
        <v>445</v>
      </c>
      <c r="F231" s="169" t="s">
        <v>446</v>
      </c>
      <c r="G231" s="170" t="s">
        <v>351</v>
      </c>
      <c r="H231" s="171">
        <v>2</v>
      </c>
      <c r="I231" s="172"/>
      <c r="J231" s="172">
        <f>ROUND(I231*H231,2)</f>
        <v>0</v>
      </c>
      <c r="K231" s="169" t="s">
        <v>265</v>
      </c>
      <c r="L231" s="95"/>
      <c r="M231" s="173" t="s">
        <v>19</v>
      </c>
      <c r="N231" s="174" t="s">
        <v>5</v>
      </c>
      <c r="O231" s="175">
        <v>0.625</v>
      </c>
      <c r="P231" s="175">
        <f>O231*H231</f>
        <v>1.25</v>
      </c>
      <c r="Q231" s="175">
        <v>1.14E-3</v>
      </c>
      <c r="R231" s="175">
        <f>Q231*H231</f>
        <v>2.2799999999999999E-3</v>
      </c>
      <c r="S231" s="175">
        <v>0</v>
      </c>
      <c r="T231" s="176">
        <f>S231*H231</f>
        <v>0</v>
      </c>
      <c r="AR231" s="177" t="s">
        <v>355</v>
      </c>
      <c r="AT231" s="177" t="s">
        <v>261</v>
      </c>
      <c r="AU231" s="177" t="s">
        <v>191</v>
      </c>
      <c r="AY231" s="89" t="s">
        <v>259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89" t="s">
        <v>257</v>
      </c>
      <c r="BK231" s="178">
        <f>ROUND(I231*H231,2)</f>
        <v>0</v>
      </c>
      <c r="BL231" s="89" t="s">
        <v>355</v>
      </c>
      <c r="BM231" s="177" t="s">
        <v>447</v>
      </c>
    </row>
    <row r="232" spans="2:65" s="180" customFormat="1" ht="22.5">
      <c r="B232" s="179"/>
      <c r="D232" s="181" t="s">
        <v>268</v>
      </c>
      <c r="E232" s="182" t="s">
        <v>19</v>
      </c>
      <c r="F232" s="183" t="s">
        <v>448</v>
      </c>
      <c r="H232" s="182" t="s">
        <v>19</v>
      </c>
      <c r="L232" s="179"/>
      <c r="M232" s="184"/>
      <c r="T232" s="185"/>
      <c r="AT232" s="182" t="s">
        <v>268</v>
      </c>
      <c r="AU232" s="182" t="s">
        <v>191</v>
      </c>
      <c r="AV232" s="180" t="s">
        <v>257</v>
      </c>
      <c r="AW232" s="180" t="s">
        <v>270</v>
      </c>
      <c r="AX232" s="180" t="s">
        <v>258</v>
      </c>
      <c r="AY232" s="182" t="s">
        <v>259</v>
      </c>
    </row>
    <row r="233" spans="2:65" s="187" customFormat="1">
      <c r="B233" s="186"/>
      <c r="D233" s="181" t="s">
        <v>268</v>
      </c>
      <c r="E233" s="188" t="s">
        <v>19</v>
      </c>
      <c r="F233" s="189" t="s">
        <v>191</v>
      </c>
      <c r="H233" s="190">
        <v>2</v>
      </c>
      <c r="L233" s="186"/>
      <c r="M233" s="191"/>
      <c r="T233" s="192"/>
      <c r="AT233" s="188" t="s">
        <v>268</v>
      </c>
      <c r="AU233" s="188" t="s">
        <v>191</v>
      </c>
      <c r="AV233" s="187" t="s">
        <v>191</v>
      </c>
      <c r="AW233" s="187" t="s">
        <v>270</v>
      </c>
      <c r="AX233" s="187" t="s">
        <v>257</v>
      </c>
      <c r="AY233" s="188" t="s">
        <v>259</v>
      </c>
    </row>
    <row r="234" spans="2:65" s="96" customFormat="1" ht="24.2" customHeight="1">
      <c r="B234" s="166"/>
      <c r="C234" s="167" t="s">
        <v>449</v>
      </c>
      <c r="D234" s="167" t="s">
        <v>261</v>
      </c>
      <c r="E234" s="168" t="s">
        <v>450</v>
      </c>
      <c r="F234" s="169" t="s">
        <v>451</v>
      </c>
      <c r="G234" s="170" t="s">
        <v>329</v>
      </c>
      <c r="H234" s="171">
        <v>2E-3</v>
      </c>
      <c r="I234" s="172"/>
      <c r="J234" s="172">
        <f>ROUND(I234*H234,2)</f>
        <v>0</v>
      </c>
      <c r="K234" s="169" t="s">
        <v>265</v>
      </c>
      <c r="L234" s="95"/>
      <c r="M234" s="173" t="s">
        <v>19</v>
      </c>
      <c r="N234" s="174" t="s">
        <v>5</v>
      </c>
      <c r="O234" s="175">
        <v>2.1749999999999998</v>
      </c>
      <c r="P234" s="175">
        <f>O234*H234</f>
        <v>4.3499999999999997E-3</v>
      </c>
      <c r="Q234" s="175">
        <v>0</v>
      </c>
      <c r="R234" s="175">
        <f>Q234*H234</f>
        <v>0</v>
      </c>
      <c r="S234" s="175">
        <v>0</v>
      </c>
      <c r="T234" s="176">
        <f>S234*H234</f>
        <v>0</v>
      </c>
      <c r="AR234" s="177" t="s">
        <v>355</v>
      </c>
      <c r="AT234" s="177" t="s">
        <v>261</v>
      </c>
      <c r="AU234" s="177" t="s">
        <v>191</v>
      </c>
      <c r="AY234" s="89" t="s">
        <v>259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89" t="s">
        <v>257</v>
      </c>
      <c r="BK234" s="178">
        <f>ROUND(I234*H234,2)</f>
        <v>0</v>
      </c>
      <c r="BL234" s="89" t="s">
        <v>355</v>
      </c>
      <c r="BM234" s="177" t="s">
        <v>452</v>
      </c>
    </row>
    <row r="235" spans="2:65" s="155" customFormat="1" ht="22.9" customHeight="1">
      <c r="B235" s="154"/>
      <c r="D235" s="156" t="s">
        <v>254</v>
      </c>
      <c r="E235" s="164" t="s">
        <v>453</v>
      </c>
      <c r="F235" s="164" t="s">
        <v>454</v>
      </c>
      <c r="J235" s="165">
        <f>BK235</f>
        <v>0</v>
      </c>
      <c r="L235" s="154"/>
      <c r="M235" s="159"/>
      <c r="P235" s="160">
        <f>P236</f>
        <v>1.6639999999999999</v>
      </c>
      <c r="R235" s="160">
        <f>R236</f>
        <v>0</v>
      </c>
      <c r="T235" s="161">
        <f>T236</f>
        <v>0</v>
      </c>
      <c r="AR235" s="156" t="s">
        <v>191</v>
      </c>
      <c r="AT235" s="162" t="s">
        <v>254</v>
      </c>
      <c r="AU235" s="162" t="s">
        <v>257</v>
      </c>
      <c r="AY235" s="156" t="s">
        <v>259</v>
      </c>
      <c r="BK235" s="163">
        <f>BK236</f>
        <v>0</v>
      </c>
    </row>
    <row r="236" spans="2:65" s="96" customFormat="1" ht="16.5" customHeight="1">
      <c r="B236" s="166"/>
      <c r="C236" s="167" t="s">
        <v>455</v>
      </c>
      <c r="D236" s="167" t="s">
        <v>261</v>
      </c>
      <c r="E236" s="168" t="s">
        <v>456</v>
      </c>
      <c r="F236" s="169" t="s">
        <v>457</v>
      </c>
      <c r="G236" s="170" t="s">
        <v>30</v>
      </c>
      <c r="H236" s="171">
        <v>1</v>
      </c>
      <c r="I236" s="172"/>
      <c r="J236" s="172">
        <f>ROUND(I236*H236,2)</f>
        <v>0</v>
      </c>
      <c r="K236" s="169" t="s">
        <v>19</v>
      </c>
      <c r="L236" s="95"/>
      <c r="M236" s="173" t="s">
        <v>19</v>
      </c>
      <c r="N236" s="174" t="s">
        <v>5</v>
      </c>
      <c r="O236" s="175">
        <v>1.6639999999999999</v>
      </c>
      <c r="P236" s="175">
        <f>O236*H236</f>
        <v>1.6639999999999999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AR236" s="177" t="s">
        <v>355</v>
      </c>
      <c r="AT236" s="177" t="s">
        <v>261</v>
      </c>
      <c r="AU236" s="177" t="s">
        <v>191</v>
      </c>
      <c r="AY236" s="89" t="s">
        <v>259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89" t="s">
        <v>257</v>
      </c>
      <c r="BK236" s="178">
        <f>ROUND(I236*H236,2)</f>
        <v>0</v>
      </c>
      <c r="BL236" s="89" t="s">
        <v>355</v>
      </c>
      <c r="BM236" s="177" t="s">
        <v>458</v>
      </c>
    </row>
    <row r="237" spans="2:65" s="155" customFormat="1" ht="22.9" customHeight="1">
      <c r="B237" s="154"/>
      <c r="D237" s="156" t="s">
        <v>254</v>
      </c>
      <c r="E237" s="164" t="s">
        <v>459</v>
      </c>
      <c r="F237" s="164" t="s">
        <v>460</v>
      </c>
      <c r="J237" s="165">
        <f>BK237</f>
        <v>0</v>
      </c>
      <c r="L237" s="154"/>
      <c r="M237" s="159"/>
      <c r="P237" s="160">
        <f>P238</f>
        <v>0.03</v>
      </c>
      <c r="R237" s="160">
        <f>R238</f>
        <v>1.2E-4</v>
      </c>
      <c r="T237" s="161">
        <f>T238</f>
        <v>0</v>
      </c>
      <c r="AR237" s="156" t="s">
        <v>191</v>
      </c>
      <c r="AT237" s="162" t="s">
        <v>254</v>
      </c>
      <c r="AU237" s="162" t="s">
        <v>257</v>
      </c>
      <c r="AY237" s="156" t="s">
        <v>259</v>
      </c>
      <c r="BK237" s="163">
        <f>BK238</f>
        <v>0</v>
      </c>
    </row>
    <row r="238" spans="2:65" s="96" customFormat="1" ht="16.5" customHeight="1">
      <c r="B238" s="166"/>
      <c r="C238" s="167" t="s">
        <v>461</v>
      </c>
      <c r="D238" s="167" t="s">
        <v>261</v>
      </c>
      <c r="E238" s="168" t="s">
        <v>462</v>
      </c>
      <c r="F238" s="169" t="s">
        <v>463</v>
      </c>
      <c r="G238" s="170" t="s">
        <v>30</v>
      </c>
      <c r="H238" s="171">
        <v>1</v>
      </c>
      <c r="I238" s="172"/>
      <c r="J238" s="172">
        <f>ROUND(I238*H238,2)</f>
        <v>0</v>
      </c>
      <c r="K238" s="169" t="s">
        <v>19</v>
      </c>
      <c r="L238" s="95"/>
      <c r="M238" s="173" t="s">
        <v>19</v>
      </c>
      <c r="N238" s="174" t="s">
        <v>5</v>
      </c>
      <c r="O238" s="175">
        <v>0.03</v>
      </c>
      <c r="P238" s="175">
        <f>O238*H238</f>
        <v>0.03</v>
      </c>
      <c r="Q238" s="175">
        <v>1.2E-4</v>
      </c>
      <c r="R238" s="175">
        <f>Q238*H238</f>
        <v>1.2E-4</v>
      </c>
      <c r="S238" s="175">
        <v>0</v>
      </c>
      <c r="T238" s="176">
        <f>S238*H238</f>
        <v>0</v>
      </c>
      <c r="AR238" s="177" t="s">
        <v>355</v>
      </c>
      <c r="AT238" s="177" t="s">
        <v>261</v>
      </c>
      <c r="AU238" s="177" t="s">
        <v>191</v>
      </c>
      <c r="AY238" s="89" t="s">
        <v>259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89" t="s">
        <v>257</v>
      </c>
      <c r="BK238" s="178">
        <f>ROUND(I238*H238,2)</f>
        <v>0</v>
      </c>
      <c r="BL238" s="89" t="s">
        <v>355</v>
      </c>
      <c r="BM238" s="177" t="s">
        <v>464</v>
      </c>
    </row>
    <row r="239" spans="2:65" s="155" customFormat="1" ht="22.9" customHeight="1">
      <c r="B239" s="154"/>
      <c r="D239" s="156" t="s">
        <v>254</v>
      </c>
      <c r="E239" s="164" t="s">
        <v>465</v>
      </c>
      <c r="F239" s="164" t="s">
        <v>466</v>
      </c>
      <c r="J239" s="165">
        <f>BK239</f>
        <v>0</v>
      </c>
      <c r="L239" s="154"/>
      <c r="M239" s="159"/>
      <c r="P239" s="160">
        <f>SUM(P240:P244)</f>
        <v>1.8959999999999999</v>
      </c>
      <c r="R239" s="160">
        <f>SUM(R240:R244)</f>
        <v>3.5000000000000005E-4</v>
      </c>
      <c r="T239" s="161">
        <f>SUM(T240:T244)</f>
        <v>8.6449999999999999E-2</v>
      </c>
      <c r="AR239" s="156" t="s">
        <v>191</v>
      </c>
      <c r="AT239" s="162" t="s">
        <v>254</v>
      </c>
      <c r="AU239" s="162" t="s">
        <v>257</v>
      </c>
      <c r="AY239" s="156" t="s">
        <v>259</v>
      </c>
      <c r="BK239" s="163">
        <f>SUM(BK240:BK244)</f>
        <v>0</v>
      </c>
    </row>
    <row r="240" spans="2:65" s="96" customFormat="1" ht="24.2" customHeight="1">
      <c r="B240" s="166"/>
      <c r="C240" s="167" t="s">
        <v>467</v>
      </c>
      <c r="D240" s="167" t="s">
        <v>261</v>
      </c>
      <c r="E240" s="168" t="s">
        <v>468</v>
      </c>
      <c r="F240" s="169" t="s">
        <v>469</v>
      </c>
      <c r="G240" s="170" t="s">
        <v>351</v>
      </c>
      <c r="H240" s="171">
        <v>1</v>
      </c>
      <c r="I240" s="172"/>
      <c r="J240" s="172">
        <f>ROUND(I240*H240,2)</f>
        <v>0</v>
      </c>
      <c r="K240" s="169" t="s">
        <v>265</v>
      </c>
      <c r="L240" s="95"/>
      <c r="M240" s="173" t="s">
        <v>19</v>
      </c>
      <c r="N240" s="174" t="s">
        <v>5</v>
      </c>
      <c r="O240" s="175">
        <v>0.23699999999999999</v>
      </c>
      <c r="P240" s="175">
        <f>O240*H240</f>
        <v>0.23699999999999999</v>
      </c>
      <c r="Q240" s="175">
        <v>5.0000000000000002E-5</v>
      </c>
      <c r="R240" s="175">
        <f>Q240*H240</f>
        <v>5.0000000000000002E-5</v>
      </c>
      <c r="S240" s="175">
        <v>1.235E-2</v>
      </c>
      <c r="T240" s="176">
        <f>S240*H240</f>
        <v>1.235E-2</v>
      </c>
      <c r="AR240" s="177" t="s">
        <v>355</v>
      </c>
      <c r="AT240" s="177" t="s">
        <v>261</v>
      </c>
      <c r="AU240" s="177" t="s">
        <v>191</v>
      </c>
      <c r="AY240" s="89" t="s">
        <v>259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89" t="s">
        <v>257</v>
      </c>
      <c r="BK240" s="178">
        <f>ROUND(I240*H240,2)</f>
        <v>0</v>
      </c>
      <c r="BL240" s="89" t="s">
        <v>355</v>
      </c>
      <c r="BM240" s="177" t="s">
        <v>470</v>
      </c>
    </row>
    <row r="241" spans="2:65" s="96" customFormat="1" ht="16.5" customHeight="1">
      <c r="B241" s="166"/>
      <c r="C241" s="167" t="s">
        <v>471</v>
      </c>
      <c r="D241" s="167" t="s">
        <v>261</v>
      </c>
      <c r="E241" s="168" t="s">
        <v>472</v>
      </c>
      <c r="F241" s="169" t="s">
        <v>473</v>
      </c>
      <c r="G241" s="170" t="s">
        <v>35</v>
      </c>
      <c r="H241" s="171">
        <v>6</v>
      </c>
      <c r="I241" s="172"/>
      <c r="J241" s="172">
        <f>ROUND(I241*H241,2)</f>
        <v>0</v>
      </c>
      <c r="K241" s="169" t="s">
        <v>19</v>
      </c>
      <c r="L241" s="95"/>
      <c r="M241" s="173" t="s">
        <v>19</v>
      </c>
      <c r="N241" s="174" t="s">
        <v>5</v>
      </c>
      <c r="O241" s="175">
        <v>0.23699999999999999</v>
      </c>
      <c r="P241" s="175">
        <f>O241*H241</f>
        <v>1.4219999999999999</v>
      </c>
      <c r="Q241" s="175">
        <v>5.0000000000000002E-5</v>
      </c>
      <c r="R241" s="175">
        <f>Q241*H241</f>
        <v>3.0000000000000003E-4</v>
      </c>
      <c r="S241" s="175">
        <v>1.235E-2</v>
      </c>
      <c r="T241" s="176">
        <f>S241*H241</f>
        <v>7.4099999999999999E-2</v>
      </c>
      <c r="AR241" s="177" t="s">
        <v>355</v>
      </c>
      <c r="AT241" s="177" t="s">
        <v>261</v>
      </c>
      <c r="AU241" s="177" t="s">
        <v>191</v>
      </c>
      <c r="AY241" s="89" t="s">
        <v>259</v>
      </c>
      <c r="BE241" s="178">
        <f>IF(N241="základní",J241,0)</f>
        <v>0</v>
      </c>
      <c r="BF241" s="178">
        <f>IF(N241="snížená",J241,0)</f>
        <v>0</v>
      </c>
      <c r="BG241" s="178">
        <f>IF(N241="zákl. přenesená",J241,0)</f>
        <v>0</v>
      </c>
      <c r="BH241" s="178">
        <f>IF(N241="sníž. přenesená",J241,0)</f>
        <v>0</v>
      </c>
      <c r="BI241" s="178">
        <f>IF(N241="nulová",J241,0)</f>
        <v>0</v>
      </c>
      <c r="BJ241" s="89" t="s">
        <v>257</v>
      </c>
      <c r="BK241" s="178">
        <f>ROUND(I241*H241,2)</f>
        <v>0</v>
      </c>
      <c r="BL241" s="89" t="s">
        <v>355</v>
      </c>
      <c r="BM241" s="177" t="s">
        <v>474</v>
      </c>
    </row>
    <row r="242" spans="2:65" s="180" customFormat="1" ht="22.5">
      <c r="B242" s="179"/>
      <c r="D242" s="181" t="s">
        <v>268</v>
      </c>
      <c r="E242" s="182" t="s">
        <v>19</v>
      </c>
      <c r="F242" s="183" t="s">
        <v>475</v>
      </c>
      <c r="H242" s="182" t="s">
        <v>19</v>
      </c>
      <c r="L242" s="179"/>
      <c r="M242" s="184"/>
      <c r="T242" s="185"/>
      <c r="AT242" s="182" t="s">
        <v>268</v>
      </c>
      <c r="AU242" s="182" t="s">
        <v>191</v>
      </c>
      <c r="AV242" s="180" t="s">
        <v>257</v>
      </c>
      <c r="AW242" s="180" t="s">
        <v>270</v>
      </c>
      <c r="AX242" s="180" t="s">
        <v>258</v>
      </c>
      <c r="AY242" s="182" t="s">
        <v>259</v>
      </c>
    </row>
    <row r="243" spans="2:65" s="187" customFormat="1">
      <c r="B243" s="186"/>
      <c r="D243" s="181" t="s">
        <v>268</v>
      </c>
      <c r="E243" s="188" t="s">
        <v>19</v>
      </c>
      <c r="F243" s="189" t="s">
        <v>295</v>
      </c>
      <c r="H243" s="190">
        <v>6</v>
      </c>
      <c r="L243" s="186"/>
      <c r="M243" s="191"/>
      <c r="T243" s="192"/>
      <c r="AT243" s="188" t="s">
        <v>268</v>
      </c>
      <c r="AU243" s="188" t="s">
        <v>191</v>
      </c>
      <c r="AV243" s="187" t="s">
        <v>191</v>
      </c>
      <c r="AW243" s="187" t="s">
        <v>270</v>
      </c>
      <c r="AX243" s="187" t="s">
        <v>257</v>
      </c>
      <c r="AY243" s="188" t="s">
        <v>259</v>
      </c>
    </row>
    <row r="244" spans="2:65" s="96" customFormat="1" ht="24.2" customHeight="1">
      <c r="B244" s="166"/>
      <c r="C244" s="167" t="s">
        <v>476</v>
      </c>
      <c r="D244" s="167" t="s">
        <v>261</v>
      </c>
      <c r="E244" s="168" t="s">
        <v>477</v>
      </c>
      <c r="F244" s="169" t="s">
        <v>478</v>
      </c>
      <c r="G244" s="170" t="s">
        <v>30</v>
      </c>
      <c r="H244" s="171">
        <v>1</v>
      </c>
      <c r="I244" s="172"/>
      <c r="J244" s="172">
        <f>ROUND(I244*H244,2)</f>
        <v>0</v>
      </c>
      <c r="K244" s="169" t="s">
        <v>19</v>
      </c>
      <c r="L244" s="95"/>
      <c r="M244" s="173" t="s">
        <v>19</v>
      </c>
      <c r="N244" s="174" t="s">
        <v>5</v>
      </c>
      <c r="O244" s="175">
        <v>0.23699999999999999</v>
      </c>
      <c r="P244" s="175">
        <f>O244*H244</f>
        <v>0.23699999999999999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AR244" s="177" t="s">
        <v>355</v>
      </c>
      <c r="AT244" s="177" t="s">
        <v>261</v>
      </c>
      <c r="AU244" s="177" t="s">
        <v>191</v>
      </c>
      <c r="AY244" s="89" t="s">
        <v>259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89" t="s">
        <v>257</v>
      </c>
      <c r="BK244" s="178">
        <f>ROUND(I244*H244,2)</f>
        <v>0</v>
      </c>
      <c r="BL244" s="89" t="s">
        <v>355</v>
      </c>
      <c r="BM244" s="177" t="s">
        <v>479</v>
      </c>
    </row>
    <row r="245" spans="2:65" s="155" customFormat="1" ht="22.9" customHeight="1">
      <c r="B245" s="154"/>
      <c r="D245" s="156" t="s">
        <v>254</v>
      </c>
      <c r="E245" s="164" t="s">
        <v>480</v>
      </c>
      <c r="F245" s="164" t="s">
        <v>481</v>
      </c>
      <c r="J245" s="165">
        <f>BK245</f>
        <v>0</v>
      </c>
      <c r="L245" s="154"/>
      <c r="M245" s="159"/>
      <c r="P245" s="160">
        <f>SUM(P246:P249)</f>
        <v>4.0261500000000003</v>
      </c>
      <c r="R245" s="160">
        <f>SUM(R246:R249)</f>
        <v>0.22517999999999999</v>
      </c>
      <c r="T245" s="161">
        <f>SUM(T246:T249)</f>
        <v>0</v>
      </c>
      <c r="AR245" s="156" t="s">
        <v>191</v>
      </c>
      <c r="AT245" s="162" t="s">
        <v>254</v>
      </c>
      <c r="AU245" s="162" t="s">
        <v>257</v>
      </c>
      <c r="AY245" s="156" t="s">
        <v>259</v>
      </c>
      <c r="BK245" s="163">
        <f>SUM(BK246:BK249)</f>
        <v>0</v>
      </c>
    </row>
    <row r="246" spans="2:65" s="96" customFormat="1" ht="24.2" customHeight="1">
      <c r="B246" s="166"/>
      <c r="C246" s="167" t="s">
        <v>482</v>
      </c>
      <c r="D246" s="167" t="s">
        <v>261</v>
      </c>
      <c r="E246" s="168" t="s">
        <v>483</v>
      </c>
      <c r="F246" s="169" t="s">
        <v>484</v>
      </c>
      <c r="G246" s="170" t="s">
        <v>264</v>
      </c>
      <c r="H246" s="171">
        <v>9</v>
      </c>
      <c r="I246" s="172"/>
      <c r="J246" s="172">
        <f>ROUND(I246*H246,2)</f>
        <v>0</v>
      </c>
      <c r="K246" s="169" t="s">
        <v>19</v>
      </c>
      <c r="L246" s="95"/>
      <c r="M246" s="173" t="s">
        <v>19</v>
      </c>
      <c r="N246" s="174" t="s">
        <v>5</v>
      </c>
      <c r="O246" s="175">
        <v>0.318</v>
      </c>
      <c r="P246" s="175">
        <f>O246*H246</f>
        <v>2.8620000000000001</v>
      </c>
      <c r="Q246" s="175">
        <v>2.5020000000000001E-2</v>
      </c>
      <c r="R246" s="175">
        <f>Q246*H246</f>
        <v>0.22517999999999999</v>
      </c>
      <c r="S246" s="175">
        <v>0</v>
      </c>
      <c r="T246" s="176">
        <f>S246*H246</f>
        <v>0</v>
      </c>
      <c r="AR246" s="177" t="s">
        <v>355</v>
      </c>
      <c r="AT246" s="177" t="s">
        <v>261</v>
      </c>
      <c r="AU246" s="177" t="s">
        <v>191</v>
      </c>
      <c r="AY246" s="89" t="s">
        <v>259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89" t="s">
        <v>257</v>
      </c>
      <c r="BK246" s="178">
        <f>ROUND(I246*H246,2)</f>
        <v>0</v>
      </c>
      <c r="BL246" s="89" t="s">
        <v>355</v>
      </c>
      <c r="BM246" s="177" t="s">
        <v>485</v>
      </c>
    </row>
    <row r="247" spans="2:65" s="180" customFormat="1" ht="22.5">
      <c r="B247" s="179"/>
      <c r="D247" s="181" t="s">
        <v>268</v>
      </c>
      <c r="E247" s="182" t="s">
        <v>19</v>
      </c>
      <c r="F247" s="183" t="s">
        <v>486</v>
      </c>
      <c r="H247" s="182" t="s">
        <v>19</v>
      </c>
      <c r="L247" s="179"/>
      <c r="M247" s="184"/>
      <c r="T247" s="185"/>
      <c r="AT247" s="182" t="s">
        <v>268</v>
      </c>
      <c r="AU247" s="182" t="s">
        <v>191</v>
      </c>
      <c r="AV247" s="180" t="s">
        <v>257</v>
      </c>
      <c r="AW247" s="180" t="s">
        <v>270</v>
      </c>
      <c r="AX247" s="180" t="s">
        <v>258</v>
      </c>
      <c r="AY247" s="182" t="s">
        <v>259</v>
      </c>
    </row>
    <row r="248" spans="2:65" s="187" customFormat="1">
      <c r="B248" s="186"/>
      <c r="D248" s="181" t="s">
        <v>268</v>
      </c>
      <c r="E248" s="188" t="s">
        <v>19</v>
      </c>
      <c r="F248" s="189" t="s">
        <v>313</v>
      </c>
      <c r="H248" s="190">
        <v>9</v>
      </c>
      <c r="L248" s="186"/>
      <c r="M248" s="191"/>
      <c r="T248" s="192"/>
      <c r="AT248" s="188" t="s">
        <v>268</v>
      </c>
      <c r="AU248" s="188" t="s">
        <v>191</v>
      </c>
      <c r="AV248" s="187" t="s">
        <v>191</v>
      </c>
      <c r="AW248" s="187" t="s">
        <v>270</v>
      </c>
      <c r="AX248" s="187" t="s">
        <v>257</v>
      </c>
      <c r="AY248" s="188" t="s">
        <v>259</v>
      </c>
    </row>
    <row r="249" spans="2:65" s="96" customFormat="1" ht="24.2" customHeight="1">
      <c r="B249" s="166"/>
      <c r="C249" s="167" t="s">
        <v>487</v>
      </c>
      <c r="D249" s="167" t="s">
        <v>261</v>
      </c>
      <c r="E249" s="168" t="s">
        <v>488</v>
      </c>
      <c r="F249" s="169" t="s">
        <v>489</v>
      </c>
      <c r="G249" s="170" t="s">
        <v>329</v>
      </c>
      <c r="H249" s="171">
        <v>0.22500000000000001</v>
      </c>
      <c r="I249" s="172"/>
      <c r="J249" s="172">
        <f>ROUND(I249*H249,2)</f>
        <v>0</v>
      </c>
      <c r="K249" s="169" t="s">
        <v>265</v>
      </c>
      <c r="L249" s="95"/>
      <c r="M249" s="173" t="s">
        <v>19</v>
      </c>
      <c r="N249" s="174" t="s">
        <v>5</v>
      </c>
      <c r="O249" s="175">
        <v>5.1740000000000004</v>
      </c>
      <c r="P249" s="175">
        <f>O249*H249</f>
        <v>1.16415</v>
      </c>
      <c r="Q249" s="175">
        <v>0</v>
      </c>
      <c r="R249" s="175">
        <f>Q249*H249</f>
        <v>0</v>
      </c>
      <c r="S249" s="175">
        <v>0</v>
      </c>
      <c r="T249" s="176">
        <f>S249*H249</f>
        <v>0</v>
      </c>
      <c r="AR249" s="177" t="s">
        <v>355</v>
      </c>
      <c r="AT249" s="177" t="s">
        <v>261</v>
      </c>
      <c r="AU249" s="177" t="s">
        <v>191</v>
      </c>
      <c r="AY249" s="89" t="s">
        <v>259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89" t="s">
        <v>257</v>
      </c>
      <c r="BK249" s="178">
        <f>ROUND(I249*H249,2)</f>
        <v>0</v>
      </c>
      <c r="BL249" s="89" t="s">
        <v>355</v>
      </c>
      <c r="BM249" s="177" t="s">
        <v>490</v>
      </c>
    </row>
    <row r="250" spans="2:65" s="155" customFormat="1" ht="22.9" customHeight="1">
      <c r="B250" s="154"/>
      <c r="D250" s="156" t="s">
        <v>254</v>
      </c>
      <c r="E250" s="164" t="s">
        <v>491</v>
      </c>
      <c r="F250" s="164" t="s">
        <v>492</v>
      </c>
      <c r="J250" s="165">
        <f>BK250</f>
        <v>0</v>
      </c>
      <c r="L250" s="154"/>
      <c r="M250" s="159"/>
      <c r="P250" s="160">
        <f>SUM(P251:P252)</f>
        <v>1.8447</v>
      </c>
      <c r="R250" s="160">
        <f>SUM(R251:R252)</f>
        <v>5.0160000000000003E-2</v>
      </c>
      <c r="T250" s="161">
        <f>SUM(T251:T252)</f>
        <v>0</v>
      </c>
      <c r="AR250" s="156" t="s">
        <v>191</v>
      </c>
      <c r="AT250" s="162" t="s">
        <v>254</v>
      </c>
      <c r="AU250" s="162" t="s">
        <v>257</v>
      </c>
      <c r="AY250" s="156" t="s">
        <v>259</v>
      </c>
      <c r="BK250" s="163">
        <f>SUM(BK251:BK252)</f>
        <v>0</v>
      </c>
    </row>
    <row r="251" spans="2:65" s="96" customFormat="1" ht="37.9" customHeight="1">
      <c r="B251" s="166"/>
      <c r="C251" s="167" t="s">
        <v>493</v>
      </c>
      <c r="D251" s="167" t="s">
        <v>261</v>
      </c>
      <c r="E251" s="168" t="s">
        <v>494</v>
      </c>
      <c r="F251" s="169" t="s">
        <v>495</v>
      </c>
      <c r="G251" s="170" t="s">
        <v>30</v>
      </c>
      <c r="H251" s="171">
        <v>1</v>
      </c>
      <c r="I251" s="172"/>
      <c r="J251" s="172">
        <f>ROUND(I251*H251,2)</f>
        <v>0</v>
      </c>
      <c r="K251" s="169" t="s">
        <v>19</v>
      </c>
      <c r="L251" s="95"/>
      <c r="M251" s="173" t="s">
        <v>19</v>
      </c>
      <c r="N251" s="174" t="s">
        <v>5</v>
      </c>
      <c r="O251" s="175">
        <v>1.6819999999999999</v>
      </c>
      <c r="P251" s="175">
        <f>O251*H251</f>
        <v>1.6819999999999999</v>
      </c>
      <c r="Q251" s="175">
        <v>5.0160000000000003E-2</v>
      </c>
      <c r="R251" s="175">
        <f>Q251*H251</f>
        <v>5.0160000000000003E-2</v>
      </c>
      <c r="S251" s="175">
        <v>0</v>
      </c>
      <c r="T251" s="176">
        <f>S251*H251</f>
        <v>0</v>
      </c>
      <c r="AR251" s="177" t="s">
        <v>355</v>
      </c>
      <c r="AT251" s="177" t="s">
        <v>261</v>
      </c>
      <c r="AU251" s="177" t="s">
        <v>191</v>
      </c>
      <c r="AY251" s="89" t="s">
        <v>259</v>
      </c>
      <c r="BE251" s="178">
        <f>IF(N251="základní",J251,0)</f>
        <v>0</v>
      </c>
      <c r="BF251" s="178">
        <f>IF(N251="snížená",J251,0)</f>
        <v>0</v>
      </c>
      <c r="BG251" s="178">
        <f>IF(N251="zákl. přenesená",J251,0)</f>
        <v>0</v>
      </c>
      <c r="BH251" s="178">
        <f>IF(N251="sníž. přenesená",J251,0)</f>
        <v>0</v>
      </c>
      <c r="BI251" s="178">
        <f>IF(N251="nulová",J251,0)</f>
        <v>0</v>
      </c>
      <c r="BJ251" s="89" t="s">
        <v>257</v>
      </c>
      <c r="BK251" s="178">
        <f>ROUND(I251*H251,2)</f>
        <v>0</v>
      </c>
      <c r="BL251" s="89" t="s">
        <v>355</v>
      </c>
      <c r="BM251" s="177" t="s">
        <v>496</v>
      </c>
    </row>
    <row r="252" spans="2:65" s="96" customFormat="1" ht="33" customHeight="1">
      <c r="B252" s="166"/>
      <c r="C252" s="167" t="s">
        <v>497</v>
      </c>
      <c r="D252" s="167" t="s">
        <v>261</v>
      </c>
      <c r="E252" s="168" t="s">
        <v>498</v>
      </c>
      <c r="F252" s="169" t="s">
        <v>499</v>
      </c>
      <c r="G252" s="170" t="s">
        <v>329</v>
      </c>
      <c r="H252" s="171">
        <v>0.05</v>
      </c>
      <c r="I252" s="172"/>
      <c r="J252" s="172">
        <f>ROUND(I252*H252,2)</f>
        <v>0</v>
      </c>
      <c r="K252" s="169" t="s">
        <v>265</v>
      </c>
      <c r="L252" s="95"/>
      <c r="M252" s="173" t="s">
        <v>19</v>
      </c>
      <c r="N252" s="174" t="s">
        <v>5</v>
      </c>
      <c r="O252" s="175">
        <v>3.254</v>
      </c>
      <c r="P252" s="175">
        <f>O252*H252</f>
        <v>0.16270000000000001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AR252" s="177" t="s">
        <v>355</v>
      </c>
      <c r="AT252" s="177" t="s">
        <v>261</v>
      </c>
      <c r="AU252" s="177" t="s">
        <v>191</v>
      </c>
      <c r="AY252" s="89" t="s">
        <v>259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89" t="s">
        <v>257</v>
      </c>
      <c r="BK252" s="178">
        <f>ROUND(I252*H252,2)</f>
        <v>0</v>
      </c>
      <c r="BL252" s="89" t="s">
        <v>355</v>
      </c>
      <c r="BM252" s="177" t="s">
        <v>500</v>
      </c>
    </row>
    <row r="253" spans="2:65" s="155" customFormat="1" ht="22.9" customHeight="1">
      <c r="B253" s="154"/>
      <c r="D253" s="156" t="s">
        <v>254</v>
      </c>
      <c r="E253" s="164" t="s">
        <v>501</v>
      </c>
      <c r="F253" s="164" t="s">
        <v>502</v>
      </c>
      <c r="J253" s="165">
        <f>BK253</f>
        <v>0</v>
      </c>
      <c r="L253" s="154"/>
      <c r="M253" s="159"/>
      <c r="P253" s="160">
        <f>SUM(P254:P272)</f>
        <v>8.7913040000000002</v>
      </c>
      <c r="R253" s="160">
        <f>SUM(R254:R272)</f>
        <v>0.13055999999999998</v>
      </c>
      <c r="T253" s="161">
        <f>SUM(T254:T272)</f>
        <v>2.4E-2</v>
      </c>
      <c r="AR253" s="156" t="s">
        <v>191</v>
      </c>
      <c r="AT253" s="162" t="s">
        <v>254</v>
      </c>
      <c r="AU253" s="162" t="s">
        <v>257</v>
      </c>
      <c r="AY253" s="156" t="s">
        <v>259</v>
      </c>
      <c r="BK253" s="163">
        <f>SUM(BK254:BK272)</f>
        <v>0</v>
      </c>
    </row>
    <row r="254" spans="2:65" s="96" customFormat="1" ht="24.2" customHeight="1">
      <c r="B254" s="166"/>
      <c r="C254" s="167" t="s">
        <v>503</v>
      </c>
      <c r="D254" s="167" t="s">
        <v>261</v>
      </c>
      <c r="E254" s="168" t="s">
        <v>504</v>
      </c>
      <c r="F254" s="169" t="s">
        <v>505</v>
      </c>
      <c r="G254" s="170" t="s">
        <v>351</v>
      </c>
      <c r="H254" s="171">
        <v>2</v>
      </c>
      <c r="I254" s="172"/>
      <c r="J254" s="172">
        <f>ROUND(I254*H254,2)</f>
        <v>0</v>
      </c>
      <c r="K254" s="169" t="s">
        <v>265</v>
      </c>
      <c r="L254" s="95"/>
      <c r="M254" s="173" t="s">
        <v>19</v>
      </c>
      <c r="N254" s="174" t="s">
        <v>5</v>
      </c>
      <c r="O254" s="175">
        <v>3.3039999999999998</v>
      </c>
      <c r="P254" s="175">
        <f>O254*H254</f>
        <v>6.6079999999999997</v>
      </c>
      <c r="Q254" s="175">
        <v>0</v>
      </c>
      <c r="R254" s="175">
        <f>Q254*H254</f>
        <v>0</v>
      </c>
      <c r="S254" s="175">
        <v>0</v>
      </c>
      <c r="T254" s="176">
        <f>S254*H254</f>
        <v>0</v>
      </c>
      <c r="AR254" s="177" t="s">
        <v>355</v>
      </c>
      <c r="AT254" s="177" t="s">
        <v>261</v>
      </c>
      <c r="AU254" s="177" t="s">
        <v>191</v>
      </c>
      <c r="AY254" s="89" t="s">
        <v>259</v>
      </c>
      <c r="BE254" s="178">
        <f>IF(N254="základní",J254,0)</f>
        <v>0</v>
      </c>
      <c r="BF254" s="178">
        <f>IF(N254="snížená",J254,0)</f>
        <v>0</v>
      </c>
      <c r="BG254" s="178">
        <f>IF(N254="zákl. přenesená",J254,0)</f>
        <v>0</v>
      </c>
      <c r="BH254" s="178">
        <f>IF(N254="sníž. přenesená",J254,0)</f>
        <v>0</v>
      </c>
      <c r="BI254" s="178">
        <f>IF(N254="nulová",J254,0)</f>
        <v>0</v>
      </c>
      <c r="BJ254" s="89" t="s">
        <v>257</v>
      </c>
      <c r="BK254" s="178">
        <f>ROUND(I254*H254,2)</f>
        <v>0</v>
      </c>
      <c r="BL254" s="89" t="s">
        <v>355</v>
      </c>
      <c r="BM254" s="177" t="s">
        <v>506</v>
      </c>
    </row>
    <row r="255" spans="2:65" s="96" customFormat="1" ht="97.5">
      <c r="B255" s="95"/>
      <c r="D255" s="181" t="s">
        <v>359</v>
      </c>
      <c r="F255" s="209" t="s">
        <v>507</v>
      </c>
      <c r="L255" s="95"/>
      <c r="M255" s="210"/>
      <c r="T255" s="211"/>
      <c r="AT255" s="89" t="s">
        <v>359</v>
      </c>
      <c r="AU255" s="89" t="s">
        <v>191</v>
      </c>
    </row>
    <row r="256" spans="2:65" s="180" customFormat="1">
      <c r="B256" s="179"/>
      <c r="D256" s="181" t="s">
        <v>268</v>
      </c>
      <c r="E256" s="182" t="s">
        <v>19</v>
      </c>
      <c r="F256" s="183" t="s">
        <v>353</v>
      </c>
      <c r="H256" s="182" t="s">
        <v>19</v>
      </c>
      <c r="L256" s="179"/>
      <c r="M256" s="184"/>
      <c r="T256" s="185"/>
      <c r="AT256" s="182" t="s">
        <v>268</v>
      </c>
      <c r="AU256" s="182" t="s">
        <v>191</v>
      </c>
      <c r="AV256" s="180" t="s">
        <v>257</v>
      </c>
      <c r="AW256" s="180" t="s">
        <v>270</v>
      </c>
      <c r="AX256" s="180" t="s">
        <v>258</v>
      </c>
      <c r="AY256" s="182" t="s">
        <v>259</v>
      </c>
    </row>
    <row r="257" spans="2:65" s="187" customFormat="1">
      <c r="B257" s="186"/>
      <c r="D257" s="181" t="s">
        <v>268</v>
      </c>
      <c r="E257" s="188" t="s">
        <v>19</v>
      </c>
      <c r="F257" s="189" t="s">
        <v>257</v>
      </c>
      <c r="H257" s="190">
        <v>1</v>
      </c>
      <c r="L257" s="186"/>
      <c r="M257" s="191"/>
      <c r="T257" s="192"/>
      <c r="AT257" s="188" t="s">
        <v>268</v>
      </c>
      <c r="AU257" s="188" t="s">
        <v>191</v>
      </c>
      <c r="AV257" s="187" t="s">
        <v>191</v>
      </c>
      <c r="AW257" s="187" t="s">
        <v>270</v>
      </c>
      <c r="AX257" s="187" t="s">
        <v>258</v>
      </c>
      <c r="AY257" s="188" t="s">
        <v>259</v>
      </c>
    </row>
    <row r="258" spans="2:65" s="180" customFormat="1">
      <c r="B258" s="179"/>
      <c r="D258" s="181" t="s">
        <v>268</v>
      </c>
      <c r="E258" s="182" t="s">
        <v>19</v>
      </c>
      <c r="F258" s="183" t="s">
        <v>354</v>
      </c>
      <c r="H258" s="182" t="s">
        <v>19</v>
      </c>
      <c r="L258" s="179"/>
      <c r="M258" s="184"/>
      <c r="T258" s="185"/>
      <c r="AT258" s="182" t="s">
        <v>268</v>
      </c>
      <c r="AU258" s="182" t="s">
        <v>191</v>
      </c>
      <c r="AV258" s="180" t="s">
        <v>257</v>
      </c>
      <c r="AW258" s="180" t="s">
        <v>270</v>
      </c>
      <c r="AX258" s="180" t="s">
        <v>258</v>
      </c>
      <c r="AY258" s="182" t="s">
        <v>259</v>
      </c>
    </row>
    <row r="259" spans="2:65" s="187" customFormat="1">
      <c r="B259" s="186"/>
      <c r="D259" s="181" t="s">
        <v>268</v>
      </c>
      <c r="E259" s="188" t="s">
        <v>19</v>
      </c>
      <c r="F259" s="189" t="s">
        <v>257</v>
      </c>
      <c r="H259" s="190">
        <v>1</v>
      </c>
      <c r="L259" s="186"/>
      <c r="M259" s="191"/>
      <c r="T259" s="192"/>
      <c r="AT259" s="188" t="s">
        <v>268</v>
      </c>
      <c r="AU259" s="188" t="s">
        <v>191</v>
      </c>
      <c r="AV259" s="187" t="s">
        <v>191</v>
      </c>
      <c r="AW259" s="187" t="s">
        <v>270</v>
      </c>
      <c r="AX259" s="187" t="s">
        <v>258</v>
      </c>
      <c r="AY259" s="188" t="s">
        <v>259</v>
      </c>
    </row>
    <row r="260" spans="2:65" s="203" customFormat="1">
      <c r="B260" s="202"/>
      <c r="D260" s="181" t="s">
        <v>268</v>
      </c>
      <c r="E260" s="204" t="s">
        <v>19</v>
      </c>
      <c r="F260" s="205" t="s">
        <v>341</v>
      </c>
      <c r="H260" s="206">
        <v>2</v>
      </c>
      <c r="L260" s="202"/>
      <c r="M260" s="207"/>
      <c r="T260" s="208"/>
      <c r="AT260" s="204" t="s">
        <v>268</v>
      </c>
      <c r="AU260" s="204" t="s">
        <v>191</v>
      </c>
      <c r="AV260" s="203" t="s">
        <v>266</v>
      </c>
      <c r="AW260" s="203" t="s">
        <v>270</v>
      </c>
      <c r="AX260" s="203" t="s">
        <v>257</v>
      </c>
      <c r="AY260" s="204" t="s">
        <v>259</v>
      </c>
    </row>
    <row r="261" spans="2:65" s="96" customFormat="1" ht="24.2" customHeight="1">
      <c r="B261" s="166"/>
      <c r="C261" s="193" t="s">
        <v>508</v>
      </c>
      <c r="D261" s="193" t="s">
        <v>296</v>
      </c>
      <c r="E261" s="194" t="s">
        <v>509</v>
      </c>
      <c r="F261" s="195" t="s">
        <v>510</v>
      </c>
      <c r="G261" s="196" t="s">
        <v>351</v>
      </c>
      <c r="H261" s="197">
        <v>1</v>
      </c>
      <c r="I261" s="198"/>
      <c r="J261" s="198">
        <f>ROUND(I261*H261,2)</f>
        <v>0</v>
      </c>
      <c r="K261" s="195" t="s">
        <v>19</v>
      </c>
      <c r="L261" s="199"/>
      <c r="M261" s="200" t="s">
        <v>19</v>
      </c>
      <c r="N261" s="201" t="s">
        <v>5</v>
      </c>
      <c r="O261" s="175">
        <v>0</v>
      </c>
      <c r="P261" s="175">
        <f>O261*H261</f>
        <v>0</v>
      </c>
      <c r="Q261" s="175">
        <v>6.0679999999999998E-2</v>
      </c>
      <c r="R261" s="175">
        <f>Q261*H261</f>
        <v>6.0679999999999998E-2</v>
      </c>
      <c r="S261" s="175">
        <v>0</v>
      </c>
      <c r="T261" s="176">
        <f>S261*H261</f>
        <v>0</v>
      </c>
      <c r="AR261" s="177" t="s">
        <v>444</v>
      </c>
      <c r="AT261" s="177" t="s">
        <v>296</v>
      </c>
      <c r="AU261" s="177" t="s">
        <v>191</v>
      </c>
      <c r="AY261" s="89" t="s">
        <v>259</v>
      </c>
      <c r="BE261" s="178">
        <f>IF(N261="základní",J261,0)</f>
        <v>0</v>
      </c>
      <c r="BF261" s="178">
        <f>IF(N261="snížená",J261,0)</f>
        <v>0</v>
      </c>
      <c r="BG261" s="178">
        <f>IF(N261="zákl. přenesená",J261,0)</f>
        <v>0</v>
      </c>
      <c r="BH261" s="178">
        <f>IF(N261="sníž. přenesená",J261,0)</f>
        <v>0</v>
      </c>
      <c r="BI261" s="178">
        <f>IF(N261="nulová",J261,0)</f>
        <v>0</v>
      </c>
      <c r="BJ261" s="89" t="s">
        <v>257</v>
      </c>
      <c r="BK261" s="178">
        <f>ROUND(I261*H261,2)</f>
        <v>0</v>
      </c>
      <c r="BL261" s="89" t="s">
        <v>355</v>
      </c>
      <c r="BM261" s="177" t="s">
        <v>511</v>
      </c>
    </row>
    <row r="262" spans="2:65" s="96" customFormat="1" ht="19.5">
      <c r="B262" s="95"/>
      <c r="D262" s="181" t="s">
        <v>359</v>
      </c>
      <c r="F262" s="209" t="s">
        <v>512</v>
      </c>
      <c r="L262" s="95"/>
      <c r="M262" s="210"/>
      <c r="T262" s="211"/>
      <c r="AT262" s="89" t="s">
        <v>359</v>
      </c>
      <c r="AU262" s="89" t="s">
        <v>191</v>
      </c>
    </row>
    <row r="263" spans="2:65" s="96" customFormat="1" ht="24.2" customHeight="1">
      <c r="B263" s="166"/>
      <c r="C263" s="193" t="s">
        <v>513</v>
      </c>
      <c r="D263" s="193" t="s">
        <v>296</v>
      </c>
      <c r="E263" s="194" t="s">
        <v>514</v>
      </c>
      <c r="F263" s="195" t="s">
        <v>515</v>
      </c>
      <c r="G263" s="196" t="s">
        <v>351</v>
      </c>
      <c r="H263" s="197">
        <v>1</v>
      </c>
      <c r="I263" s="198"/>
      <c r="J263" s="198">
        <f>ROUND(I263*H263,2)</f>
        <v>0</v>
      </c>
      <c r="K263" s="195" t="s">
        <v>19</v>
      </c>
      <c r="L263" s="199"/>
      <c r="M263" s="200" t="s">
        <v>19</v>
      </c>
      <c r="N263" s="201" t="s">
        <v>5</v>
      </c>
      <c r="O263" s="175">
        <v>0</v>
      </c>
      <c r="P263" s="175">
        <f>O263*H263</f>
        <v>0</v>
      </c>
      <c r="Q263" s="175">
        <v>6.0679999999999998E-2</v>
      </c>
      <c r="R263" s="175">
        <f>Q263*H263</f>
        <v>6.0679999999999998E-2</v>
      </c>
      <c r="S263" s="175">
        <v>0</v>
      </c>
      <c r="T263" s="176">
        <f>S263*H263</f>
        <v>0</v>
      </c>
      <c r="AR263" s="177" t="s">
        <v>444</v>
      </c>
      <c r="AT263" s="177" t="s">
        <v>296</v>
      </c>
      <c r="AU263" s="177" t="s">
        <v>191</v>
      </c>
      <c r="AY263" s="89" t="s">
        <v>259</v>
      </c>
      <c r="BE263" s="178">
        <f>IF(N263="základní",J263,0)</f>
        <v>0</v>
      </c>
      <c r="BF263" s="178">
        <f>IF(N263="snížená",J263,0)</f>
        <v>0</v>
      </c>
      <c r="BG263" s="178">
        <f>IF(N263="zákl. přenesená",J263,0)</f>
        <v>0</v>
      </c>
      <c r="BH263" s="178">
        <f>IF(N263="sníž. přenesená",J263,0)</f>
        <v>0</v>
      </c>
      <c r="BI263" s="178">
        <f>IF(N263="nulová",J263,0)</f>
        <v>0</v>
      </c>
      <c r="BJ263" s="89" t="s">
        <v>257</v>
      </c>
      <c r="BK263" s="178">
        <f>ROUND(I263*H263,2)</f>
        <v>0</v>
      </c>
      <c r="BL263" s="89" t="s">
        <v>355</v>
      </c>
      <c r="BM263" s="177" t="s">
        <v>516</v>
      </c>
    </row>
    <row r="264" spans="2:65" s="96" customFormat="1" ht="19.5">
      <c r="B264" s="95"/>
      <c r="D264" s="181" t="s">
        <v>359</v>
      </c>
      <c r="F264" s="209" t="s">
        <v>512</v>
      </c>
      <c r="L264" s="95"/>
      <c r="M264" s="210"/>
      <c r="T264" s="211"/>
      <c r="AT264" s="89" t="s">
        <v>359</v>
      </c>
      <c r="AU264" s="89" t="s">
        <v>191</v>
      </c>
    </row>
    <row r="265" spans="2:65" s="96" customFormat="1" ht="24.2" customHeight="1">
      <c r="B265" s="166"/>
      <c r="C265" s="167" t="s">
        <v>517</v>
      </c>
      <c r="D265" s="167" t="s">
        <v>261</v>
      </c>
      <c r="E265" s="168" t="s">
        <v>518</v>
      </c>
      <c r="F265" s="169" t="s">
        <v>519</v>
      </c>
      <c r="G265" s="170" t="s">
        <v>351</v>
      </c>
      <c r="H265" s="171">
        <v>2</v>
      </c>
      <c r="I265" s="172"/>
      <c r="J265" s="172">
        <f>ROUND(I265*H265,2)</f>
        <v>0</v>
      </c>
      <c r="K265" s="169" t="s">
        <v>265</v>
      </c>
      <c r="L265" s="95"/>
      <c r="M265" s="173" t="s">
        <v>19</v>
      </c>
      <c r="N265" s="174" t="s">
        <v>5</v>
      </c>
      <c r="O265" s="175">
        <v>0.55500000000000005</v>
      </c>
      <c r="P265" s="175">
        <f>O265*H265</f>
        <v>1.1100000000000001</v>
      </c>
      <c r="Q265" s="175">
        <v>0</v>
      </c>
      <c r="R265" s="175">
        <f>Q265*H265</f>
        <v>0</v>
      </c>
      <c r="S265" s="175">
        <v>0</v>
      </c>
      <c r="T265" s="176">
        <f>S265*H265</f>
        <v>0</v>
      </c>
      <c r="AR265" s="177" t="s">
        <v>266</v>
      </c>
      <c r="AT265" s="177" t="s">
        <v>261</v>
      </c>
      <c r="AU265" s="177" t="s">
        <v>191</v>
      </c>
      <c r="AY265" s="89" t="s">
        <v>259</v>
      </c>
      <c r="BE265" s="178">
        <f>IF(N265="základní",J265,0)</f>
        <v>0</v>
      </c>
      <c r="BF265" s="178">
        <f>IF(N265="snížená",J265,0)</f>
        <v>0</v>
      </c>
      <c r="BG265" s="178">
        <f>IF(N265="zákl. přenesená",J265,0)</f>
        <v>0</v>
      </c>
      <c r="BH265" s="178">
        <f>IF(N265="sníž. přenesená",J265,0)</f>
        <v>0</v>
      </c>
      <c r="BI265" s="178">
        <f>IF(N265="nulová",J265,0)</f>
        <v>0</v>
      </c>
      <c r="BJ265" s="89" t="s">
        <v>257</v>
      </c>
      <c r="BK265" s="178">
        <f>ROUND(I265*H265,2)</f>
        <v>0</v>
      </c>
      <c r="BL265" s="89" t="s">
        <v>266</v>
      </c>
      <c r="BM265" s="177" t="s">
        <v>520</v>
      </c>
    </row>
    <row r="266" spans="2:65" s="96" customFormat="1" ht="16.5" customHeight="1">
      <c r="B266" s="166"/>
      <c r="C266" s="193" t="s">
        <v>521</v>
      </c>
      <c r="D266" s="193" t="s">
        <v>296</v>
      </c>
      <c r="E266" s="194" t="s">
        <v>522</v>
      </c>
      <c r="F266" s="195" t="s">
        <v>523</v>
      </c>
      <c r="G266" s="196" t="s">
        <v>351</v>
      </c>
      <c r="H266" s="197">
        <v>2</v>
      </c>
      <c r="I266" s="198"/>
      <c r="J266" s="198">
        <f>ROUND(I266*H266,2)</f>
        <v>0</v>
      </c>
      <c r="K266" s="195" t="s">
        <v>265</v>
      </c>
      <c r="L266" s="199"/>
      <c r="M266" s="200" t="s">
        <v>19</v>
      </c>
      <c r="N266" s="201" t="s">
        <v>5</v>
      </c>
      <c r="O266" s="175">
        <v>0</v>
      </c>
      <c r="P266" s="175">
        <f>O266*H266</f>
        <v>0</v>
      </c>
      <c r="Q266" s="175">
        <v>2.3999999999999998E-3</v>
      </c>
      <c r="R266" s="175">
        <f>Q266*H266</f>
        <v>4.7999999999999996E-3</v>
      </c>
      <c r="S266" s="175">
        <v>0</v>
      </c>
      <c r="T266" s="176">
        <f>S266*H266</f>
        <v>0</v>
      </c>
      <c r="AR266" s="177" t="s">
        <v>299</v>
      </c>
      <c r="AT266" s="177" t="s">
        <v>296</v>
      </c>
      <c r="AU266" s="177" t="s">
        <v>191</v>
      </c>
      <c r="AY266" s="89" t="s">
        <v>259</v>
      </c>
      <c r="BE266" s="178">
        <f>IF(N266="základní",J266,0)</f>
        <v>0</v>
      </c>
      <c r="BF266" s="178">
        <f>IF(N266="snížená",J266,0)</f>
        <v>0</v>
      </c>
      <c r="BG266" s="178">
        <f>IF(N266="zákl. přenesená",J266,0)</f>
        <v>0</v>
      </c>
      <c r="BH266" s="178">
        <f>IF(N266="sníž. přenesená",J266,0)</f>
        <v>0</v>
      </c>
      <c r="BI266" s="178">
        <f>IF(N266="nulová",J266,0)</f>
        <v>0</v>
      </c>
      <c r="BJ266" s="89" t="s">
        <v>257</v>
      </c>
      <c r="BK266" s="178">
        <f>ROUND(I266*H266,2)</f>
        <v>0</v>
      </c>
      <c r="BL266" s="89" t="s">
        <v>266</v>
      </c>
      <c r="BM266" s="177" t="s">
        <v>524</v>
      </c>
    </row>
    <row r="267" spans="2:65" s="96" customFormat="1" ht="24.2" customHeight="1">
      <c r="B267" s="166"/>
      <c r="C267" s="167" t="s">
        <v>525</v>
      </c>
      <c r="D267" s="167" t="s">
        <v>261</v>
      </c>
      <c r="E267" s="168" t="s">
        <v>526</v>
      </c>
      <c r="F267" s="169" t="s">
        <v>527</v>
      </c>
      <c r="G267" s="170" t="s">
        <v>30</v>
      </c>
      <c r="H267" s="171">
        <v>2</v>
      </c>
      <c r="I267" s="172"/>
      <c r="J267" s="172">
        <f>ROUND(I267*H267,2)</f>
        <v>0</v>
      </c>
      <c r="K267" s="169" t="s">
        <v>265</v>
      </c>
      <c r="L267" s="95"/>
      <c r="M267" s="173" t="s">
        <v>19</v>
      </c>
      <c r="N267" s="174" t="s">
        <v>5</v>
      </c>
      <c r="O267" s="175">
        <v>0.33500000000000002</v>
      </c>
      <c r="P267" s="175">
        <f>O267*H267</f>
        <v>0.67</v>
      </c>
      <c r="Q267" s="175">
        <v>0</v>
      </c>
      <c r="R267" s="175">
        <f>Q267*H267</f>
        <v>0</v>
      </c>
      <c r="S267" s="175">
        <v>0</v>
      </c>
      <c r="T267" s="176">
        <f>S267*H267</f>
        <v>0</v>
      </c>
      <c r="AR267" s="177" t="s">
        <v>355</v>
      </c>
      <c r="AT267" s="177" t="s">
        <v>261</v>
      </c>
      <c r="AU267" s="177" t="s">
        <v>191</v>
      </c>
      <c r="AY267" s="89" t="s">
        <v>259</v>
      </c>
      <c r="BE267" s="178">
        <f>IF(N267="základní",J267,0)</f>
        <v>0</v>
      </c>
      <c r="BF267" s="178">
        <f>IF(N267="snížená",J267,0)</f>
        <v>0</v>
      </c>
      <c r="BG267" s="178">
        <f>IF(N267="zákl. přenesená",J267,0)</f>
        <v>0</v>
      </c>
      <c r="BH267" s="178">
        <f>IF(N267="sníž. přenesená",J267,0)</f>
        <v>0</v>
      </c>
      <c r="BI267" s="178">
        <f>IF(N267="nulová",J267,0)</f>
        <v>0</v>
      </c>
      <c r="BJ267" s="89" t="s">
        <v>257</v>
      </c>
      <c r="BK267" s="178">
        <f>ROUND(I267*H267,2)</f>
        <v>0</v>
      </c>
      <c r="BL267" s="89" t="s">
        <v>355</v>
      </c>
      <c r="BM267" s="177" t="s">
        <v>528</v>
      </c>
    </row>
    <row r="268" spans="2:65" s="96" customFormat="1" ht="16.5" customHeight="1">
      <c r="B268" s="166"/>
      <c r="C268" s="193" t="s">
        <v>529</v>
      </c>
      <c r="D268" s="193" t="s">
        <v>296</v>
      </c>
      <c r="E268" s="194" t="s">
        <v>530</v>
      </c>
      <c r="F268" s="195" t="s">
        <v>531</v>
      </c>
      <c r="G268" s="196" t="s">
        <v>351</v>
      </c>
      <c r="H268" s="197">
        <v>2</v>
      </c>
      <c r="I268" s="198"/>
      <c r="J268" s="198">
        <f>ROUND(I268*H268,2)</f>
        <v>0</v>
      </c>
      <c r="K268" s="195" t="s">
        <v>19</v>
      </c>
      <c r="L268" s="199"/>
      <c r="M268" s="200" t="s">
        <v>19</v>
      </c>
      <c r="N268" s="201" t="s">
        <v>5</v>
      </c>
      <c r="O268" s="175">
        <v>0</v>
      </c>
      <c r="P268" s="175">
        <f>O268*H268</f>
        <v>0</v>
      </c>
      <c r="Q268" s="175">
        <v>2.2000000000000001E-3</v>
      </c>
      <c r="R268" s="175">
        <f>Q268*H268</f>
        <v>4.4000000000000003E-3</v>
      </c>
      <c r="S268" s="175">
        <v>0</v>
      </c>
      <c r="T268" s="176">
        <f>S268*H268</f>
        <v>0</v>
      </c>
      <c r="AR268" s="177" t="s">
        <v>444</v>
      </c>
      <c r="AT268" s="177" t="s">
        <v>296</v>
      </c>
      <c r="AU268" s="177" t="s">
        <v>191</v>
      </c>
      <c r="AY268" s="89" t="s">
        <v>259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89" t="s">
        <v>257</v>
      </c>
      <c r="BK268" s="178">
        <f>ROUND(I268*H268,2)</f>
        <v>0</v>
      </c>
      <c r="BL268" s="89" t="s">
        <v>355</v>
      </c>
      <c r="BM268" s="177" t="s">
        <v>532</v>
      </c>
    </row>
    <row r="269" spans="2:65" s="96" customFormat="1" ht="24.2" customHeight="1">
      <c r="B269" s="166"/>
      <c r="C269" s="167" t="s">
        <v>533</v>
      </c>
      <c r="D269" s="167" t="s">
        <v>261</v>
      </c>
      <c r="E269" s="168" t="s">
        <v>534</v>
      </c>
      <c r="F269" s="169" t="s">
        <v>535</v>
      </c>
      <c r="G269" s="170" t="s">
        <v>351</v>
      </c>
      <c r="H269" s="171">
        <v>1</v>
      </c>
      <c r="I269" s="172"/>
      <c r="J269" s="172">
        <f>ROUND(I269*H269,2)</f>
        <v>0</v>
      </c>
      <c r="K269" s="169" t="s">
        <v>265</v>
      </c>
      <c r="L269" s="95"/>
      <c r="M269" s="173" t="s">
        <v>19</v>
      </c>
      <c r="N269" s="174" t="s">
        <v>5</v>
      </c>
      <c r="O269" s="175">
        <v>0.05</v>
      </c>
      <c r="P269" s="175">
        <f>O269*H269</f>
        <v>0.05</v>
      </c>
      <c r="Q269" s="175">
        <v>0</v>
      </c>
      <c r="R269" s="175">
        <f>Q269*H269</f>
        <v>0</v>
      </c>
      <c r="S269" s="175">
        <v>2.4E-2</v>
      </c>
      <c r="T269" s="176">
        <f>S269*H269</f>
        <v>2.4E-2</v>
      </c>
      <c r="AR269" s="177" t="s">
        <v>355</v>
      </c>
      <c r="AT269" s="177" t="s">
        <v>261</v>
      </c>
      <c r="AU269" s="177" t="s">
        <v>191</v>
      </c>
      <c r="AY269" s="89" t="s">
        <v>259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89" t="s">
        <v>257</v>
      </c>
      <c r="BK269" s="178">
        <f>ROUND(I269*H269,2)</f>
        <v>0</v>
      </c>
      <c r="BL269" s="89" t="s">
        <v>355</v>
      </c>
      <c r="BM269" s="177" t="s">
        <v>536</v>
      </c>
    </row>
    <row r="270" spans="2:65" s="180" customFormat="1">
      <c r="B270" s="179"/>
      <c r="D270" s="181" t="s">
        <v>268</v>
      </c>
      <c r="E270" s="182" t="s">
        <v>19</v>
      </c>
      <c r="F270" s="183" t="s">
        <v>380</v>
      </c>
      <c r="H270" s="182" t="s">
        <v>19</v>
      </c>
      <c r="L270" s="179"/>
      <c r="M270" s="184"/>
      <c r="T270" s="185"/>
      <c r="AT270" s="182" t="s">
        <v>268</v>
      </c>
      <c r="AU270" s="182" t="s">
        <v>191</v>
      </c>
      <c r="AV270" s="180" t="s">
        <v>257</v>
      </c>
      <c r="AW270" s="180" t="s">
        <v>270</v>
      </c>
      <c r="AX270" s="180" t="s">
        <v>258</v>
      </c>
      <c r="AY270" s="182" t="s">
        <v>259</v>
      </c>
    </row>
    <row r="271" spans="2:65" s="187" customFormat="1">
      <c r="B271" s="186"/>
      <c r="D271" s="181" t="s">
        <v>268</v>
      </c>
      <c r="E271" s="188" t="s">
        <v>19</v>
      </c>
      <c r="F271" s="189" t="s">
        <v>257</v>
      </c>
      <c r="H271" s="190">
        <v>1</v>
      </c>
      <c r="L271" s="186"/>
      <c r="M271" s="191"/>
      <c r="T271" s="192"/>
      <c r="AT271" s="188" t="s">
        <v>268</v>
      </c>
      <c r="AU271" s="188" t="s">
        <v>191</v>
      </c>
      <c r="AV271" s="187" t="s">
        <v>191</v>
      </c>
      <c r="AW271" s="187" t="s">
        <v>270</v>
      </c>
      <c r="AX271" s="187" t="s">
        <v>257</v>
      </c>
      <c r="AY271" s="188" t="s">
        <v>259</v>
      </c>
    </row>
    <row r="272" spans="2:65" s="96" customFormat="1" ht="24.2" customHeight="1">
      <c r="B272" s="166"/>
      <c r="C272" s="167" t="s">
        <v>537</v>
      </c>
      <c r="D272" s="167" t="s">
        <v>261</v>
      </c>
      <c r="E272" s="168" t="s">
        <v>538</v>
      </c>
      <c r="F272" s="169" t="s">
        <v>539</v>
      </c>
      <c r="G272" s="170" t="s">
        <v>329</v>
      </c>
      <c r="H272" s="171">
        <v>0.126</v>
      </c>
      <c r="I272" s="172"/>
      <c r="J272" s="172">
        <f>ROUND(I272*H272,2)</f>
        <v>0</v>
      </c>
      <c r="K272" s="169" t="s">
        <v>265</v>
      </c>
      <c r="L272" s="95"/>
      <c r="M272" s="173" t="s">
        <v>19</v>
      </c>
      <c r="N272" s="174" t="s">
        <v>5</v>
      </c>
      <c r="O272" s="175">
        <v>2.8039999999999998</v>
      </c>
      <c r="P272" s="175">
        <f>O272*H272</f>
        <v>0.35330400000000001</v>
      </c>
      <c r="Q272" s="175">
        <v>0</v>
      </c>
      <c r="R272" s="175">
        <f>Q272*H272</f>
        <v>0</v>
      </c>
      <c r="S272" s="175">
        <v>0</v>
      </c>
      <c r="T272" s="176">
        <f>S272*H272</f>
        <v>0</v>
      </c>
      <c r="AR272" s="177" t="s">
        <v>355</v>
      </c>
      <c r="AT272" s="177" t="s">
        <v>261</v>
      </c>
      <c r="AU272" s="177" t="s">
        <v>191</v>
      </c>
      <c r="AY272" s="89" t="s">
        <v>259</v>
      </c>
      <c r="BE272" s="178">
        <f>IF(N272="základní",J272,0)</f>
        <v>0</v>
      </c>
      <c r="BF272" s="178">
        <f>IF(N272="snížená",J272,0)</f>
        <v>0</v>
      </c>
      <c r="BG272" s="178">
        <f>IF(N272="zákl. přenesená",J272,0)</f>
        <v>0</v>
      </c>
      <c r="BH272" s="178">
        <f>IF(N272="sníž. přenesená",J272,0)</f>
        <v>0</v>
      </c>
      <c r="BI272" s="178">
        <f>IF(N272="nulová",J272,0)</f>
        <v>0</v>
      </c>
      <c r="BJ272" s="89" t="s">
        <v>257</v>
      </c>
      <c r="BK272" s="178">
        <f>ROUND(I272*H272,2)</f>
        <v>0</v>
      </c>
      <c r="BL272" s="89" t="s">
        <v>355</v>
      </c>
      <c r="BM272" s="177" t="s">
        <v>540</v>
      </c>
    </row>
    <row r="273" spans="2:65" s="155" customFormat="1" ht="22.9" customHeight="1">
      <c r="B273" s="154"/>
      <c r="D273" s="156" t="s">
        <v>254</v>
      </c>
      <c r="E273" s="164" t="s">
        <v>541</v>
      </c>
      <c r="F273" s="164" t="s">
        <v>542</v>
      </c>
      <c r="J273" s="165">
        <f>BK273</f>
        <v>0</v>
      </c>
      <c r="L273" s="154"/>
      <c r="M273" s="159"/>
      <c r="P273" s="160">
        <f>SUM(P274:P282)</f>
        <v>16.623142000000001</v>
      </c>
      <c r="R273" s="160">
        <f>SUM(R274:R282)</f>
        <v>1.421E-2</v>
      </c>
      <c r="T273" s="161">
        <f>SUM(T274:T282)</f>
        <v>0</v>
      </c>
      <c r="AR273" s="156" t="s">
        <v>191</v>
      </c>
      <c r="AT273" s="162" t="s">
        <v>254</v>
      </c>
      <c r="AU273" s="162" t="s">
        <v>257</v>
      </c>
      <c r="AY273" s="156" t="s">
        <v>259</v>
      </c>
      <c r="BK273" s="163">
        <f>SUM(BK274:BK282)</f>
        <v>0</v>
      </c>
    </row>
    <row r="274" spans="2:65" s="96" customFormat="1" ht="21.75" customHeight="1">
      <c r="B274" s="166"/>
      <c r="C274" s="167" t="s">
        <v>543</v>
      </c>
      <c r="D274" s="167" t="s">
        <v>261</v>
      </c>
      <c r="E274" s="168" t="s">
        <v>544</v>
      </c>
      <c r="F274" s="169" t="s">
        <v>545</v>
      </c>
      <c r="G274" s="170" t="s">
        <v>351</v>
      </c>
      <c r="H274" s="171">
        <v>1</v>
      </c>
      <c r="I274" s="172"/>
      <c r="J274" s="172">
        <f>ROUND(I274*H274,2)</f>
        <v>0</v>
      </c>
      <c r="K274" s="169" t="s">
        <v>265</v>
      </c>
      <c r="L274" s="95"/>
      <c r="M274" s="173" t="s">
        <v>19</v>
      </c>
      <c r="N274" s="174" t="s">
        <v>5</v>
      </c>
      <c r="O274" s="175">
        <v>6.5000000000000002E-2</v>
      </c>
      <c r="P274" s="175">
        <f>O274*H274</f>
        <v>6.5000000000000002E-2</v>
      </c>
      <c r="Q274" s="175">
        <v>0</v>
      </c>
      <c r="R274" s="175">
        <f>Q274*H274</f>
        <v>0</v>
      </c>
      <c r="S274" s="175">
        <v>0</v>
      </c>
      <c r="T274" s="176">
        <f>S274*H274</f>
        <v>0</v>
      </c>
      <c r="AR274" s="177" t="s">
        <v>355</v>
      </c>
      <c r="AT274" s="177" t="s">
        <v>261</v>
      </c>
      <c r="AU274" s="177" t="s">
        <v>191</v>
      </c>
      <c r="AY274" s="89" t="s">
        <v>259</v>
      </c>
      <c r="BE274" s="178">
        <f>IF(N274="základní",J274,0)</f>
        <v>0</v>
      </c>
      <c r="BF274" s="178">
        <f>IF(N274="snížená",J274,0)</f>
        <v>0</v>
      </c>
      <c r="BG274" s="178">
        <f>IF(N274="zákl. přenesená",J274,0)</f>
        <v>0</v>
      </c>
      <c r="BH274" s="178">
        <f>IF(N274="sníž. přenesená",J274,0)</f>
        <v>0</v>
      </c>
      <c r="BI274" s="178">
        <f>IF(N274="nulová",J274,0)</f>
        <v>0</v>
      </c>
      <c r="BJ274" s="89" t="s">
        <v>257</v>
      </c>
      <c r="BK274" s="178">
        <f>ROUND(I274*H274,2)</f>
        <v>0</v>
      </c>
      <c r="BL274" s="89" t="s">
        <v>355</v>
      </c>
      <c r="BM274" s="177" t="s">
        <v>546</v>
      </c>
    </row>
    <row r="275" spans="2:65" s="180" customFormat="1">
      <c r="B275" s="179"/>
      <c r="D275" s="181" t="s">
        <v>268</v>
      </c>
      <c r="E275" s="182" t="s">
        <v>19</v>
      </c>
      <c r="F275" s="183" t="s">
        <v>382</v>
      </c>
      <c r="H275" s="182" t="s">
        <v>19</v>
      </c>
      <c r="L275" s="179"/>
      <c r="M275" s="184"/>
      <c r="T275" s="185"/>
      <c r="AT275" s="182" t="s">
        <v>268</v>
      </c>
      <c r="AU275" s="182" t="s">
        <v>191</v>
      </c>
      <c r="AV275" s="180" t="s">
        <v>257</v>
      </c>
      <c r="AW275" s="180" t="s">
        <v>270</v>
      </c>
      <c r="AX275" s="180" t="s">
        <v>258</v>
      </c>
      <c r="AY275" s="182" t="s">
        <v>259</v>
      </c>
    </row>
    <row r="276" spans="2:65" s="187" customFormat="1">
      <c r="B276" s="186"/>
      <c r="D276" s="181" t="s">
        <v>268</v>
      </c>
      <c r="E276" s="188" t="s">
        <v>19</v>
      </c>
      <c r="F276" s="189" t="s">
        <v>257</v>
      </c>
      <c r="H276" s="190">
        <v>1</v>
      </c>
      <c r="L276" s="186"/>
      <c r="M276" s="191"/>
      <c r="T276" s="192"/>
      <c r="AT276" s="188" t="s">
        <v>268</v>
      </c>
      <c r="AU276" s="188" t="s">
        <v>191</v>
      </c>
      <c r="AV276" s="187" t="s">
        <v>191</v>
      </c>
      <c r="AW276" s="187" t="s">
        <v>270</v>
      </c>
      <c r="AX276" s="187" t="s">
        <v>257</v>
      </c>
      <c r="AY276" s="188" t="s">
        <v>259</v>
      </c>
    </row>
    <row r="277" spans="2:65" s="96" customFormat="1" ht="24.2" customHeight="1">
      <c r="B277" s="166"/>
      <c r="C277" s="167" t="s">
        <v>547</v>
      </c>
      <c r="D277" s="167" t="s">
        <v>261</v>
      </c>
      <c r="E277" s="168" t="s">
        <v>548</v>
      </c>
      <c r="F277" s="169" t="s">
        <v>549</v>
      </c>
      <c r="G277" s="170" t="s">
        <v>550</v>
      </c>
      <c r="H277" s="171">
        <v>220</v>
      </c>
      <c r="I277" s="172"/>
      <c r="J277" s="172">
        <f>ROUND(I277*H277,2)</f>
        <v>0</v>
      </c>
      <c r="K277" s="169" t="s">
        <v>265</v>
      </c>
      <c r="L277" s="95"/>
      <c r="M277" s="173" t="s">
        <v>19</v>
      </c>
      <c r="N277" s="174" t="s">
        <v>5</v>
      </c>
      <c r="O277" s="175">
        <v>7.4999999999999997E-2</v>
      </c>
      <c r="P277" s="175">
        <f>O277*H277</f>
        <v>16.5</v>
      </c>
      <c r="Q277" s="175">
        <v>5.0000000000000002E-5</v>
      </c>
      <c r="R277" s="175">
        <f>Q277*H277</f>
        <v>1.1000000000000001E-2</v>
      </c>
      <c r="S277" s="175">
        <v>0</v>
      </c>
      <c r="T277" s="176">
        <f>S277*H277</f>
        <v>0</v>
      </c>
      <c r="AR277" s="177" t="s">
        <v>355</v>
      </c>
      <c r="AT277" s="177" t="s">
        <v>261</v>
      </c>
      <c r="AU277" s="177" t="s">
        <v>191</v>
      </c>
      <c r="AY277" s="89" t="s">
        <v>259</v>
      </c>
      <c r="BE277" s="178">
        <f>IF(N277="základní",J277,0)</f>
        <v>0</v>
      </c>
      <c r="BF277" s="178">
        <f>IF(N277="snížená",J277,0)</f>
        <v>0</v>
      </c>
      <c r="BG277" s="178">
        <f>IF(N277="zákl. přenesená",J277,0)</f>
        <v>0</v>
      </c>
      <c r="BH277" s="178">
        <f>IF(N277="sníž. přenesená",J277,0)</f>
        <v>0</v>
      </c>
      <c r="BI277" s="178">
        <f>IF(N277="nulová",J277,0)</f>
        <v>0</v>
      </c>
      <c r="BJ277" s="89" t="s">
        <v>257</v>
      </c>
      <c r="BK277" s="178">
        <f>ROUND(I277*H277,2)</f>
        <v>0</v>
      </c>
      <c r="BL277" s="89" t="s">
        <v>355</v>
      </c>
      <c r="BM277" s="177" t="s">
        <v>551</v>
      </c>
    </row>
    <row r="278" spans="2:65" s="180" customFormat="1" ht="33.75">
      <c r="B278" s="179"/>
      <c r="D278" s="181" t="s">
        <v>268</v>
      </c>
      <c r="E278" s="182" t="s">
        <v>19</v>
      </c>
      <c r="F278" s="183" t="s">
        <v>552</v>
      </c>
      <c r="H278" s="182" t="s">
        <v>19</v>
      </c>
      <c r="L278" s="179"/>
      <c r="M278" s="184"/>
      <c r="T278" s="185"/>
      <c r="AT278" s="182" t="s">
        <v>268</v>
      </c>
      <c r="AU278" s="182" t="s">
        <v>191</v>
      </c>
      <c r="AV278" s="180" t="s">
        <v>257</v>
      </c>
      <c r="AW278" s="180" t="s">
        <v>270</v>
      </c>
      <c r="AX278" s="180" t="s">
        <v>258</v>
      </c>
      <c r="AY278" s="182" t="s">
        <v>259</v>
      </c>
    </row>
    <row r="279" spans="2:65" s="187" customFormat="1">
      <c r="B279" s="186"/>
      <c r="D279" s="181" t="s">
        <v>268</v>
      </c>
      <c r="E279" s="188" t="s">
        <v>19</v>
      </c>
      <c r="F279" s="189" t="s">
        <v>553</v>
      </c>
      <c r="H279" s="190">
        <v>220</v>
      </c>
      <c r="L279" s="186"/>
      <c r="M279" s="191"/>
      <c r="T279" s="192"/>
      <c r="AT279" s="188" t="s">
        <v>268</v>
      </c>
      <c r="AU279" s="188" t="s">
        <v>191</v>
      </c>
      <c r="AV279" s="187" t="s">
        <v>191</v>
      </c>
      <c r="AW279" s="187" t="s">
        <v>270</v>
      </c>
      <c r="AX279" s="187" t="s">
        <v>257</v>
      </c>
      <c r="AY279" s="188" t="s">
        <v>259</v>
      </c>
    </row>
    <row r="280" spans="2:65" s="96" customFormat="1" ht="24.2" customHeight="1">
      <c r="B280" s="166"/>
      <c r="C280" s="193" t="s">
        <v>554</v>
      </c>
      <c r="D280" s="193" t="s">
        <v>296</v>
      </c>
      <c r="E280" s="194" t="s">
        <v>555</v>
      </c>
      <c r="F280" s="195" t="s">
        <v>556</v>
      </c>
      <c r="G280" s="196" t="s">
        <v>30</v>
      </c>
      <c r="H280" s="197">
        <v>1</v>
      </c>
      <c r="I280" s="198"/>
      <c r="J280" s="198">
        <f>ROUND(I280*H280,2)</f>
        <v>0</v>
      </c>
      <c r="K280" s="195" t="s">
        <v>19</v>
      </c>
      <c r="L280" s="199"/>
      <c r="M280" s="200" t="s">
        <v>19</v>
      </c>
      <c r="N280" s="201" t="s">
        <v>5</v>
      </c>
      <c r="O280" s="175">
        <v>0</v>
      </c>
      <c r="P280" s="175">
        <f>O280*H280</f>
        <v>0</v>
      </c>
      <c r="Q280" s="175">
        <v>3.2100000000000002E-3</v>
      </c>
      <c r="R280" s="175">
        <f>Q280*H280</f>
        <v>3.2100000000000002E-3</v>
      </c>
      <c r="S280" s="175">
        <v>0</v>
      </c>
      <c r="T280" s="176">
        <f>S280*H280</f>
        <v>0</v>
      </c>
      <c r="AR280" s="177" t="s">
        <v>444</v>
      </c>
      <c r="AT280" s="177" t="s">
        <v>296</v>
      </c>
      <c r="AU280" s="177" t="s">
        <v>191</v>
      </c>
      <c r="AY280" s="89" t="s">
        <v>259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89" t="s">
        <v>257</v>
      </c>
      <c r="BK280" s="178">
        <f>ROUND(I280*H280,2)</f>
        <v>0</v>
      </c>
      <c r="BL280" s="89" t="s">
        <v>355</v>
      </c>
      <c r="BM280" s="177" t="s">
        <v>557</v>
      </c>
    </row>
    <row r="281" spans="2:65" s="96" customFormat="1" ht="58.5">
      <c r="B281" s="95"/>
      <c r="D281" s="181" t="s">
        <v>359</v>
      </c>
      <c r="F281" s="209" t="s">
        <v>558</v>
      </c>
      <c r="L281" s="95"/>
      <c r="M281" s="210"/>
      <c r="T281" s="211"/>
      <c r="AT281" s="89" t="s">
        <v>359</v>
      </c>
      <c r="AU281" s="89" t="s">
        <v>191</v>
      </c>
    </row>
    <row r="282" spans="2:65" s="96" customFormat="1" ht="33" customHeight="1">
      <c r="B282" s="166"/>
      <c r="C282" s="167" t="s">
        <v>559</v>
      </c>
      <c r="D282" s="167" t="s">
        <v>261</v>
      </c>
      <c r="E282" s="168" t="s">
        <v>560</v>
      </c>
      <c r="F282" s="169" t="s">
        <v>561</v>
      </c>
      <c r="G282" s="170" t="s">
        <v>329</v>
      </c>
      <c r="H282" s="171">
        <v>1.4E-2</v>
      </c>
      <c r="I282" s="172"/>
      <c r="J282" s="172">
        <f>ROUND(I282*H282,2)</f>
        <v>0</v>
      </c>
      <c r="K282" s="169" t="s">
        <v>265</v>
      </c>
      <c r="L282" s="95"/>
      <c r="M282" s="173" t="s">
        <v>19</v>
      </c>
      <c r="N282" s="174" t="s">
        <v>5</v>
      </c>
      <c r="O282" s="175">
        <v>4.1529999999999996</v>
      </c>
      <c r="P282" s="175">
        <f>O282*H282</f>
        <v>5.8141999999999992E-2</v>
      </c>
      <c r="Q282" s="175">
        <v>0</v>
      </c>
      <c r="R282" s="175">
        <f>Q282*H282</f>
        <v>0</v>
      </c>
      <c r="S282" s="175">
        <v>0</v>
      </c>
      <c r="T282" s="176">
        <f>S282*H282</f>
        <v>0</v>
      </c>
      <c r="AR282" s="177" t="s">
        <v>355</v>
      </c>
      <c r="AT282" s="177" t="s">
        <v>261</v>
      </c>
      <c r="AU282" s="177" t="s">
        <v>191</v>
      </c>
      <c r="AY282" s="89" t="s">
        <v>259</v>
      </c>
      <c r="BE282" s="178">
        <f>IF(N282="základní",J282,0)</f>
        <v>0</v>
      </c>
      <c r="BF282" s="178">
        <f>IF(N282="snížená",J282,0)</f>
        <v>0</v>
      </c>
      <c r="BG282" s="178">
        <f>IF(N282="zákl. přenesená",J282,0)</f>
        <v>0</v>
      </c>
      <c r="BH282" s="178">
        <f>IF(N282="sníž. přenesená",J282,0)</f>
        <v>0</v>
      </c>
      <c r="BI282" s="178">
        <f>IF(N282="nulová",J282,0)</f>
        <v>0</v>
      </c>
      <c r="BJ282" s="89" t="s">
        <v>257</v>
      </c>
      <c r="BK282" s="178">
        <f>ROUND(I282*H282,2)</f>
        <v>0</v>
      </c>
      <c r="BL282" s="89" t="s">
        <v>355</v>
      </c>
      <c r="BM282" s="177" t="s">
        <v>562</v>
      </c>
    </row>
    <row r="283" spans="2:65" s="155" customFormat="1" ht="22.9" customHeight="1">
      <c r="B283" s="154"/>
      <c r="D283" s="156" t="s">
        <v>254</v>
      </c>
      <c r="E283" s="164" t="s">
        <v>563</v>
      </c>
      <c r="F283" s="164" t="s">
        <v>564</v>
      </c>
      <c r="J283" s="165">
        <f>BK283</f>
        <v>0</v>
      </c>
      <c r="L283" s="154"/>
      <c r="M283" s="159"/>
      <c r="P283" s="160">
        <f>SUM(P284:P296)</f>
        <v>6.0083279999999988</v>
      </c>
      <c r="R283" s="160">
        <f>SUM(R284:R296)</f>
        <v>0.21164999999999998</v>
      </c>
      <c r="T283" s="161">
        <f>SUM(T284:T296)</f>
        <v>0</v>
      </c>
      <c r="AR283" s="156" t="s">
        <v>191</v>
      </c>
      <c r="AT283" s="162" t="s">
        <v>254</v>
      </c>
      <c r="AU283" s="162" t="s">
        <v>257</v>
      </c>
      <c r="AY283" s="156" t="s">
        <v>259</v>
      </c>
      <c r="BK283" s="163">
        <f>SUM(BK284:BK296)</f>
        <v>0</v>
      </c>
    </row>
    <row r="284" spans="2:65" s="96" customFormat="1" ht="16.5" customHeight="1">
      <c r="B284" s="166"/>
      <c r="C284" s="167" t="s">
        <v>565</v>
      </c>
      <c r="D284" s="167" t="s">
        <v>261</v>
      </c>
      <c r="E284" s="168" t="s">
        <v>566</v>
      </c>
      <c r="F284" s="169" t="s">
        <v>567</v>
      </c>
      <c r="G284" s="170" t="s">
        <v>264</v>
      </c>
      <c r="H284" s="171">
        <v>14.11</v>
      </c>
      <c r="I284" s="172"/>
      <c r="J284" s="172">
        <f>ROUND(I284*H284,2)</f>
        <v>0</v>
      </c>
      <c r="K284" s="169" t="s">
        <v>265</v>
      </c>
      <c r="L284" s="95"/>
      <c r="M284" s="173" t="s">
        <v>19</v>
      </c>
      <c r="N284" s="174" t="s">
        <v>5</v>
      </c>
      <c r="O284" s="175">
        <v>2.4E-2</v>
      </c>
      <c r="P284" s="175">
        <f>O284*H284</f>
        <v>0.33864</v>
      </c>
      <c r="Q284" s="175">
        <v>0</v>
      </c>
      <c r="R284" s="175">
        <f>Q284*H284</f>
        <v>0</v>
      </c>
      <c r="S284" s="175">
        <v>0</v>
      </c>
      <c r="T284" s="176">
        <f>S284*H284</f>
        <v>0</v>
      </c>
      <c r="AR284" s="177" t="s">
        <v>355</v>
      </c>
      <c r="AT284" s="177" t="s">
        <v>261</v>
      </c>
      <c r="AU284" s="177" t="s">
        <v>191</v>
      </c>
      <c r="AY284" s="89" t="s">
        <v>259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89" t="s">
        <v>257</v>
      </c>
      <c r="BK284" s="178">
        <f>ROUND(I284*H284,2)</f>
        <v>0</v>
      </c>
      <c r="BL284" s="89" t="s">
        <v>355</v>
      </c>
      <c r="BM284" s="177" t="s">
        <v>568</v>
      </c>
    </row>
    <row r="285" spans="2:65" s="180" customFormat="1">
      <c r="B285" s="179"/>
      <c r="D285" s="181" t="s">
        <v>268</v>
      </c>
      <c r="E285" s="182" t="s">
        <v>19</v>
      </c>
      <c r="F285" s="183" t="s">
        <v>337</v>
      </c>
      <c r="H285" s="182" t="s">
        <v>19</v>
      </c>
      <c r="L285" s="179"/>
      <c r="M285" s="184"/>
      <c r="T285" s="185"/>
      <c r="AT285" s="182" t="s">
        <v>268</v>
      </c>
      <c r="AU285" s="182" t="s">
        <v>191</v>
      </c>
      <c r="AV285" s="180" t="s">
        <v>257</v>
      </c>
      <c r="AW285" s="180" t="s">
        <v>270</v>
      </c>
      <c r="AX285" s="180" t="s">
        <v>258</v>
      </c>
      <c r="AY285" s="182" t="s">
        <v>259</v>
      </c>
    </row>
    <row r="286" spans="2:65" s="187" customFormat="1">
      <c r="B286" s="186"/>
      <c r="D286" s="181" t="s">
        <v>268</v>
      </c>
      <c r="E286" s="188" t="s">
        <v>19</v>
      </c>
      <c r="F286" s="189" t="s">
        <v>338</v>
      </c>
      <c r="H286" s="190">
        <v>2.6</v>
      </c>
      <c r="L286" s="186"/>
      <c r="M286" s="191"/>
      <c r="T286" s="192"/>
      <c r="AT286" s="188" t="s">
        <v>268</v>
      </c>
      <c r="AU286" s="188" t="s">
        <v>191</v>
      </c>
      <c r="AV286" s="187" t="s">
        <v>191</v>
      </c>
      <c r="AW286" s="187" t="s">
        <v>270</v>
      </c>
      <c r="AX286" s="187" t="s">
        <v>258</v>
      </c>
      <c r="AY286" s="188" t="s">
        <v>259</v>
      </c>
    </row>
    <row r="287" spans="2:65" s="180" customFormat="1">
      <c r="B287" s="179"/>
      <c r="D287" s="181" t="s">
        <v>268</v>
      </c>
      <c r="E287" s="182" t="s">
        <v>19</v>
      </c>
      <c r="F287" s="183" t="s">
        <v>339</v>
      </c>
      <c r="H287" s="182" t="s">
        <v>19</v>
      </c>
      <c r="L287" s="179"/>
      <c r="M287" s="184"/>
      <c r="T287" s="185"/>
      <c r="AT287" s="182" t="s">
        <v>268</v>
      </c>
      <c r="AU287" s="182" t="s">
        <v>191</v>
      </c>
      <c r="AV287" s="180" t="s">
        <v>257</v>
      </c>
      <c r="AW287" s="180" t="s">
        <v>270</v>
      </c>
      <c r="AX287" s="180" t="s">
        <v>258</v>
      </c>
      <c r="AY287" s="182" t="s">
        <v>259</v>
      </c>
    </row>
    <row r="288" spans="2:65" s="187" customFormat="1">
      <c r="B288" s="186"/>
      <c r="D288" s="181" t="s">
        <v>268</v>
      </c>
      <c r="E288" s="188" t="s">
        <v>19</v>
      </c>
      <c r="F288" s="189" t="s">
        <v>340</v>
      </c>
      <c r="H288" s="190">
        <v>11.51</v>
      </c>
      <c r="L288" s="186"/>
      <c r="M288" s="191"/>
      <c r="T288" s="192"/>
      <c r="AT288" s="188" t="s">
        <v>268</v>
      </c>
      <c r="AU288" s="188" t="s">
        <v>191</v>
      </c>
      <c r="AV288" s="187" t="s">
        <v>191</v>
      </c>
      <c r="AW288" s="187" t="s">
        <v>270</v>
      </c>
      <c r="AX288" s="187" t="s">
        <v>258</v>
      </c>
      <c r="AY288" s="188" t="s">
        <v>259</v>
      </c>
    </row>
    <row r="289" spans="2:65" s="203" customFormat="1">
      <c r="B289" s="202"/>
      <c r="D289" s="181" t="s">
        <v>268</v>
      </c>
      <c r="E289" s="204" t="s">
        <v>19</v>
      </c>
      <c r="F289" s="205" t="s">
        <v>341</v>
      </c>
      <c r="H289" s="206">
        <v>14.11</v>
      </c>
      <c r="L289" s="202"/>
      <c r="M289" s="207"/>
      <c r="T289" s="208"/>
      <c r="AT289" s="204" t="s">
        <v>268</v>
      </c>
      <c r="AU289" s="204" t="s">
        <v>191</v>
      </c>
      <c r="AV289" s="203" t="s">
        <v>266</v>
      </c>
      <c r="AW289" s="203" t="s">
        <v>270</v>
      </c>
      <c r="AX289" s="203" t="s">
        <v>257</v>
      </c>
      <c r="AY289" s="204" t="s">
        <v>259</v>
      </c>
    </row>
    <row r="290" spans="2:65" s="96" customFormat="1" ht="33" customHeight="1">
      <c r="B290" s="166"/>
      <c r="C290" s="167" t="s">
        <v>569</v>
      </c>
      <c r="D290" s="167" t="s">
        <v>261</v>
      </c>
      <c r="E290" s="168" t="s">
        <v>570</v>
      </c>
      <c r="F290" s="169" t="s">
        <v>571</v>
      </c>
      <c r="G290" s="170" t="s">
        <v>264</v>
      </c>
      <c r="H290" s="171">
        <v>14.11</v>
      </c>
      <c r="I290" s="172"/>
      <c r="J290" s="172">
        <f>ROUND(I290*H290,2)</f>
        <v>0</v>
      </c>
      <c r="K290" s="169" t="s">
        <v>265</v>
      </c>
      <c r="L290" s="95"/>
      <c r="M290" s="173" t="s">
        <v>19</v>
      </c>
      <c r="N290" s="174" t="s">
        <v>5</v>
      </c>
      <c r="O290" s="175">
        <v>0.35</v>
      </c>
      <c r="P290" s="175">
        <f>O290*H290</f>
        <v>4.9384999999999994</v>
      </c>
      <c r="Q290" s="175">
        <v>1.4999999999999999E-2</v>
      </c>
      <c r="R290" s="175">
        <f>Q290*H290</f>
        <v>0.21164999999999998</v>
      </c>
      <c r="S290" s="175">
        <v>0</v>
      </c>
      <c r="T290" s="176">
        <f>S290*H290</f>
        <v>0</v>
      </c>
      <c r="AR290" s="177" t="s">
        <v>355</v>
      </c>
      <c r="AT290" s="177" t="s">
        <v>261</v>
      </c>
      <c r="AU290" s="177" t="s">
        <v>191</v>
      </c>
      <c r="AY290" s="89" t="s">
        <v>259</v>
      </c>
      <c r="BE290" s="178">
        <f>IF(N290="základní",J290,0)</f>
        <v>0</v>
      </c>
      <c r="BF290" s="178">
        <f>IF(N290="snížená",J290,0)</f>
        <v>0</v>
      </c>
      <c r="BG290" s="178">
        <f>IF(N290="zákl. přenesená",J290,0)</f>
        <v>0</v>
      </c>
      <c r="BH290" s="178">
        <f>IF(N290="sníž. přenesená",J290,0)</f>
        <v>0</v>
      </c>
      <c r="BI290" s="178">
        <f>IF(N290="nulová",J290,0)</f>
        <v>0</v>
      </c>
      <c r="BJ290" s="89" t="s">
        <v>257</v>
      </c>
      <c r="BK290" s="178">
        <f>ROUND(I290*H290,2)</f>
        <v>0</v>
      </c>
      <c r="BL290" s="89" t="s">
        <v>355</v>
      </c>
      <c r="BM290" s="177" t="s">
        <v>572</v>
      </c>
    </row>
    <row r="291" spans="2:65" s="180" customFormat="1">
      <c r="B291" s="179"/>
      <c r="D291" s="181" t="s">
        <v>268</v>
      </c>
      <c r="E291" s="182" t="s">
        <v>19</v>
      </c>
      <c r="F291" s="183" t="s">
        <v>337</v>
      </c>
      <c r="H291" s="182" t="s">
        <v>19</v>
      </c>
      <c r="L291" s="179"/>
      <c r="M291" s="184"/>
      <c r="T291" s="185"/>
      <c r="AT291" s="182" t="s">
        <v>268</v>
      </c>
      <c r="AU291" s="182" t="s">
        <v>191</v>
      </c>
      <c r="AV291" s="180" t="s">
        <v>257</v>
      </c>
      <c r="AW291" s="180" t="s">
        <v>270</v>
      </c>
      <c r="AX291" s="180" t="s">
        <v>258</v>
      </c>
      <c r="AY291" s="182" t="s">
        <v>259</v>
      </c>
    </row>
    <row r="292" spans="2:65" s="187" customFormat="1">
      <c r="B292" s="186"/>
      <c r="D292" s="181" t="s">
        <v>268</v>
      </c>
      <c r="E292" s="188" t="s">
        <v>19</v>
      </c>
      <c r="F292" s="189" t="s">
        <v>338</v>
      </c>
      <c r="H292" s="190">
        <v>2.6</v>
      </c>
      <c r="L292" s="186"/>
      <c r="M292" s="191"/>
      <c r="T292" s="192"/>
      <c r="AT292" s="188" t="s">
        <v>268</v>
      </c>
      <c r="AU292" s="188" t="s">
        <v>191</v>
      </c>
      <c r="AV292" s="187" t="s">
        <v>191</v>
      </c>
      <c r="AW292" s="187" t="s">
        <v>270</v>
      </c>
      <c r="AX292" s="187" t="s">
        <v>258</v>
      </c>
      <c r="AY292" s="188" t="s">
        <v>259</v>
      </c>
    </row>
    <row r="293" spans="2:65" s="180" customFormat="1">
      <c r="B293" s="179"/>
      <c r="D293" s="181" t="s">
        <v>268</v>
      </c>
      <c r="E293" s="182" t="s">
        <v>19</v>
      </c>
      <c r="F293" s="183" t="s">
        <v>339</v>
      </c>
      <c r="H293" s="182" t="s">
        <v>19</v>
      </c>
      <c r="L293" s="179"/>
      <c r="M293" s="184"/>
      <c r="T293" s="185"/>
      <c r="AT293" s="182" t="s">
        <v>268</v>
      </c>
      <c r="AU293" s="182" t="s">
        <v>191</v>
      </c>
      <c r="AV293" s="180" t="s">
        <v>257</v>
      </c>
      <c r="AW293" s="180" t="s">
        <v>270</v>
      </c>
      <c r="AX293" s="180" t="s">
        <v>258</v>
      </c>
      <c r="AY293" s="182" t="s">
        <v>259</v>
      </c>
    </row>
    <row r="294" spans="2:65" s="187" customFormat="1">
      <c r="B294" s="186"/>
      <c r="D294" s="181" t="s">
        <v>268</v>
      </c>
      <c r="E294" s="188" t="s">
        <v>19</v>
      </c>
      <c r="F294" s="189" t="s">
        <v>340</v>
      </c>
      <c r="H294" s="190">
        <v>11.51</v>
      </c>
      <c r="L294" s="186"/>
      <c r="M294" s="191"/>
      <c r="T294" s="192"/>
      <c r="AT294" s="188" t="s">
        <v>268</v>
      </c>
      <c r="AU294" s="188" t="s">
        <v>191</v>
      </c>
      <c r="AV294" s="187" t="s">
        <v>191</v>
      </c>
      <c r="AW294" s="187" t="s">
        <v>270</v>
      </c>
      <c r="AX294" s="187" t="s">
        <v>258</v>
      </c>
      <c r="AY294" s="188" t="s">
        <v>259</v>
      </c>
    </row>
    <row r="295" spans="2:65" s="203" customFormat="1">
      <c r="B295" s="202"/>
      <c r="D295" s="181" t="s">
        <v>268</v>
      </c>
      <c r="E295" s="204" t="s">
        <v>19</v>
      </c>
      <c r="F295" s="205" t="s">
        <v>341</v>
      </c>
      <c r="H295" s="206">
        <v>14.11</v>
      </c>
      <c r="L295" s="202"/>
      <c r="M295" s="207"/>
      <c r="T295" s="208"/>
      <c r="AT295" s="204" t="s">
        <v>268</v>
      </c>
      <c r="AU295" s="204" t="s">
        <v>191</v>
      </c>
      <c r="AV295" s="203" t="s">
        <v>266</v>
      </c>
      <c r="AW295" s="203" t="s">
        <v>270</v>
      </c>
      <c r="AX295" s="203" t="s">
        <v>257</v>
      </c>
      <c r="AY295" s="204" t="s">
        <v>259</v>
      </c>
    </row>
    <row r="296" spans="2:65" s="96" customFormat="1" ht="24.2" customHeight="1">
      <c r="B296" s="166"/>
      <c r="C296" s="167" t="s">
        <v>573</v>
      </c>
      <c r="D296" s="167" t="s">
        <v>261</v>
      </c>
      <c r="E296" s="168" t="s">
        <v>574</v>
      </c>
      <c r="F296" s="169" t="s">
        <v>575</v>
      </c>
      <c r="G296" s="170" t="s">
        <v>329</v>
      </c>
      <c r="H296" s="171">
        <v>0.21199999999999999</v>
      </c>
      <c r="I296" s="172"/>
      <c r="J296" s="172">
        <f>ROUND(I296*H296,2)</f>
        <v>0</v>
      </c>
      <c r="K296" s="169" t="s">
        <v>265</v>
      </c>
      <c r="L296" s="95"/>
      <c r="M296" s="173" t="s">
        <v>19</v>
      </c>
      <c r="N296" s="174" t="s">
        <v>5</v>
      </c>
      <c r="O296" s="175">
        <v>3.4489999999999998</v>
      </c>
      <c r="P296" s="175">
        <f>O296*H296</f>
        <v>0.73118799999999995</v>
      </c>
      <c r="Q296" s="175">
        <v>0</v>
      </c>
      <c r="R296" s="175">
        <f>Q296*H296</f>
        <v>0</v>
      </c>
      <c r="S296" s="175">
        <v>0</v>
      </c>
      <c r="T296" s="176">
        <f>S296*H296</f>
        <v>0</v>
      </c>
      <c r="AR296" s="177" t="s">
        <v>355</v>
      </c>
      <c r="AT296" s="177" t="s">
        <v>261</v>
      </c>
      <c r="AU296" s="177" t="s">
        <v>191</v>
      </c>
      <c r="AY296" s="89" t="s">
        <v>259</v>
      </c>
      <c r="BE296" s="178">
        <f>IF(N296="základní",J296,0)</f>
        <v>0</v>
      </c>
      <c r="BF296" s="178">
        <f>IF(N296="snížená",J296,0)</f>
        <v>0</v>
      </c>
      <c r="BG296" s="178">
        <f>IF(N296="zákl. přenesená",J296,0)</f>
        <v>0</v>
      </c>
      <c r="BH296" s="178">
        <f>IF(N296="sníž. přenesená",J296,0)</f>
        <v>0</v>
      </c>
      <c r="BI296" s="178">
        <f>IF(N296="nulová",J296,0)</f>
        <v>0</v>
      </c>
      <c r="BJ296" s="89" t="s">
        <v>257</v>
      </c>
      <c r="BK296" s="178">
        <f>ROUND(I296*H296,2)</f>
        <v>0</v>
      </c>
      <c r="BL296" s="89" t="s">
        <v>355</v>
      </c>
      <c r="BM296" s="177" t="s">
        <v>576</v>
      </c>
    </row>
    <row r="297" spans="2:65" s="155" customFormat="1" ht="22.9" customHeight="1">
      <c r="B297" s="154"/>
      <c r="D297" s="156" t="s">
        <v>254</v>
      </c>
      <c r="E297" s="164" t="s">
        <v>577</v>
      </c>
      <c r="F297" s="164" t="s">
        <v>578</v>
      </c>
      <c r="J297" s="165">
        <f>BK297</f>
        <v>0</v>
      </c>
      <c r="L297" s="154"/>
      <c r="M297" s="159"/>
      <c r="P297" s="160">
        <f>SUM(P298:P303)</f>
        <v>0.86250000000000004</v>
      </c>
      <c r="R297" s="160">
        <f>SUM(R298:R303)</f>
        <v>0</v>
      </c>
      <c r="T297" s="161">
        <f>SUM(T298:T303)</f>
        <v>9.5100000000000011E-3</v>
      </c>
      <c r="AR297" s="156" t="s">
        <v>191</v>
      </c>
      <c r="AT297" s="162" t="s">
        <v>254</v>
      </c>
      <c r="AU297" s="162" t="s">
        <v>257</v>
      </c>
      <c r="AY297" s="156" t="s">
        <v>259</v>
      </c>
      <c r="BK297" s="163">
        <f>SUM(BK298:BK303)</f>
        <v>0</v>
      </c>
    </row>
    <row r="298" spans="2:65" s="96" customFormat="1" ht="24.2" customHeight="1">
      <c r="B298" s="166"/>
      <c r="C298" s="167" t="s">
        <v>579</v>
      </c>
      <c r="D298" s="167" t="s">
        <v>261</v>
      </c>
      <c r="E298" s="168" t="s">
        <v>580</v>
      </c>
      <c r="F298" s="169" t="s">
        <v>581</v>
      </c>
      <c r="G298" s="170" t="s">
        <v>264</v>
      </c>
      <c r="H298" s="171">
        <v>2.6</v>
      </c>
      <c r="I298" s="172"/>
      <c r="J298" s="172">
        <f>ROUND(I298*H298,2)</f>
        <v>0</v>
      </c>
      <c r="K298" s="169" t="s">
        <v>265</v>
      </c>
      <c r="L298" s="95"/>
      <c r="M298" s="173" t="s">
        <v>19</v>
      </c>
      <c r="N298" s="174" t="s">
        <v>5</v>
      </c>
      <c r="O298" s="175">
        <v>0.255</v>
      </c>
      <c r="P298" s="175">
        <f>O298*H298</f>
        <v>0.66300000000000003</v>
      </c>
      <c r="Q298" s="175">
        <v>0</v>
      </c>
      <c r="R298" s="175">
        <f>Q298*H298</f>
        <v>0</v>
      </c>
      <c r="S298" s="175">
        <v>3.0000000000000001E-3</v>
      </c>
      <c r="T298" s="176">
        <f>S298*H298</f>
        <v>7.8000000000000005E-3</v>
      </c>
      <c r="AR298" s="177" t="s">
        <v>355</v>
      </c>
      <c r="AT298" s="177" t="s">
        <v>261</v>
      </c>
      <c r="AU298" s="177" t="s">
        <v>191</v>
      </c>
      <c r="AY298" s="89" t="s">
        <v>259</v>
      </c>
      <c r="BE298" s="178">
        <f>IF(N298="základní",J298,0)</f>
        <v>0</v>
      </c>
      <c r="BF298" s="178">
        <f>IF(N298="snížená",J298,0)</f>
        <v>0</v>
      </c>
      <c r="BG298" s="178">
        <f>IF(N298="zákl. přenesená",J298,0)</f>
        <v>0</v>
      </c>
      <c r="BH298" s="178">
        <f>IF(N298="sníž. přenesená",J298,0)</f>
        <v>0</v>
      </c>
      <c r="BI298" s="178">
        <f>IF(N298="nulová",J298,0)</f>
        <v>0</v>
      </c>
      <c r="BJ298" s="89" t="s">
        <v>257</v>
      </c>
      <c r="BK298" s="178">
        <f>ROUND(I298*H298,2)</f>
        <v>0</v>
      </c>
      <c r="BL298" s="89" t="s">
        <v>355</v>
      </c>
      <c r="BM298" s="177" t="s">
        <v>582</v>
      </c>
    </row>
    <row r="299" spans="2:65" s="180" customFormat="1">
      <c r="B299" s="179"/>
      <c r="D299" s="181" t="s">
        <v>268</v>
      </c>
      <c r="E299" s="182" t="s">
        <v>19</v>
      </c>
      <c r="F299" s="183" t="s">
        <v>583</v>
      </c>
      <c r="H299" s="182" t="s">
        <v>19</v>
      </c>
      <c r="L299" s="179"/>
      <c r="M299" s="184"/>
      <c r="T299" s="185"/>
      <c r="AT299" s="182" t="s">
        <v>268</v>
      </c>
      <c r="AU299" s="182" t="s">
        <v>191</v>
      </c>
      <c r="AV299" s="180" t="s">
        <v>257</v>
      </c>
      <c r="AW299" s="180" t="s">
        <v>270</v>
      </c>
      <c r="AX299" s="180" t="s">
        <v>258</v>
      </c>
      <c r="AY299" s="182" t="s">
        <v>259</v>
      </c>
    </row>
    <row r="300" spans="2:65" s="187" customFormat="1">
      <c r="B300" s="186"/>
      <c r="D300" s="181" t="s">
        <v>268</v>
      </c>
      <c r="E300" s="188" t="s">
        <v>19</v>
      </c>
      <c r="F300" s="189" t="s">
        <v>338</v>
      </c>
      <c r="H300" s="190">
        <v>2.6</v>
      </c>
      <c r="L300" s="186"/>
      <c r="M300" s="191"/>
      <c r="T300" s="192"/>
      <c r="AT300" s="188" t="s">
        <v>268</v>
      </c>
      <c r="AU300" s="188" t="s">
        <v>191</v>
      </c>
      <c r="AV300" s="187" t="s">
        <v>191</v>
      </c>
      <c r="AW300" s="187" t="s">
        <v>270</v>
      </c>
      <c r="AX300" s="187" t="s">
        <v>257</v>
      </c>
      <c r="AY300" s="188" t="s">
        <v>259</v>
      </c>
    </row>
    <row r="301" spans="2:65" s="96" customFormat="1" ht="21.75" customHeight="1">
      <c r="B301" s="166"/>
      <c r="C301" s="167" t="s">
        <v>584</v>
      </c>
      <c r="D301" s="167" t="s">
        <v>261</v>
      </c>
      <c r="E301" s="168" t="s">
        <v>585</v>
      </c>
      <c r="F301" s="169" t="s">
        <v>586</v>
      </c>
      <c r="G301" s="170" t="s">
        <v>35</v>
      </c>
      <c r="H301" s="171">
        <v>5.7</v>
      </c>
      <c r="I301" s="172"/>
      <c r="J301" s="172">
        <f>ROUND(I301*H301,2)</f>
        <v>0</v>
      </c>
      <c r="K301" s="169" t="s">
        <v>265</v>
      </c>
      <c r="L301" s="95"/>
      <c r="M301" s="173" t="s">
        <v>19</v>
      </c>
      <c r="N301" s="174" t="s">
        <v>5</v>
      </c>
      <c r="O301" s="175">
        <v>3.5000000000000003E-2</v>
      </c>
      <c r="P301" s="175">
        <f>O301*H301</f>
        <v>0.19950000000000004</v>
      </c>
      <c r="Q301" s="175">
        <v>0</v>
      </c>
      <c r="R301" s="175">
        <f>Q301*H301</f>
        <v>0</v>
      </c>
      <c r="S301" s="175">
        <v>2.9999999999999997E-4</v>
      </c>
      <c r="T301" s="176">
        <f>S301*H301</f>
        <v>1.7099999999999999E-3</v>
      </c>
      <c r="AR301" s="177" t="s">
        <v>355</v>
      </c>
      <c r="AT301" s="177" t="s">
        <v>261</v>
      </c>
      <c r="AU301" s="177" t="s">
        <v>191</v>
      </c>
      <c r="AY301" s="89" t="s">
        <v>259</v>
      </c>
      <c r="BE301" s="178">
        <f>IF(N301="základní",J301,0)</f>
        <v>0</v>
      </c>
      <c r="BF301" s="178">
        <f>IF(N301="snížená",J301,0)</f>
        <v>0</v>
      </c>
      <c r="BG301" s="178">
        <f>IF(N301="zákl. přenesená",J301,0)</f>
        <v>0</v>
      </c>
      <c r="BH301" s="178">
        <f>IF(N301="sníž. přenesená",J301,0)</f>
        <v>0</v>
      </c>
      <c r="BI301" s="178">
        <f>IF(N301="nulová",J301,0)</f>
        <v>0</v>
      </c>
      <c r="BJ301" s="89" t="s">
        <v>257</v>
      </c>
      <c r="BK301" s="178">
        <f>ROUND(I301*H301,2)</f>
        <v>0</v>
      </c>
      <c r="BL301" s="89" t="s">
        <v>355</v>
      </c>
      <c r="BM301" s="177" t="s">
        <v>587</v>
      </c>
    </row>
    <row r="302" spans="2:65" s="180" customFormat="1">
      <c r="B302" s="179"/>
      <c r="D302" s="181" t="s">
        <v>268</v>
      </c>
      <c r="E302" s="182" t="s">
        <v>19</v>
      </c>
      <c r="F302" s="183" t="s">
        <v>583</v>
      </c>
      <c r="H302" s="182" t="s">
        <v>19</v>
      </c>
      <c r="L302" s="179"/>
      <c r="M302" s="184"/>
      <c r="T302" s="185"/>
      <c r="AT302" s="182" t="s">
        <v>268</v>
      </c>
      <c r="AU302" s="182" t="s">
        <v>191</v>
      </c>
      <c r="AV302" s="180" t="s">
        <v>257</v>
      </c>
      <c r="AW302" s="180" t="s">
        <v>270</v>
      </c>
      <c r="AX302" s="180" t="s">
        <v>258</v>
      </c>
      <c r="AY302" s="182" t="s">
        <v>259</v>
      </c>
    </row>
    <row r="303" spans="2:65" s="187" customFormat="1">
      <c r="B303" s="186"/>
      <c r="D303" s="181" t="s">
        <v>268</v>
      </c>
      <c r="E303" s="188" t="s">
        <v>19</v>
      </c>
      <c r="F303" s="189" t="s">
        <v>588</v>
      </c>
      <c r="H303" s="190">
        <v>5.7</v>
      </c>
      <c r="L303" s="186"/>
      <c r="M303" s="191"/>
      <c r="T303" s="192"/>
      <c r="AT303" s="188" t="s">
        <v>268</v>
      </c>
      <c r="AU303" s="188" t="s">
        <v>191</v>
      </c>
      <c r="AV303" s="187" t="s">
        <v>191</v>
      </c>
      <c r="AW303" s="187" t="s">
        <v>270</v>
      </c>
      <c r="AX303" s="187" t="s">
        <v>257</v>
      </c>
      <c r="AY303" s="188" t="s">
        <v>259</v>
      </c>
    </row>
    <row r="304" spans="2:65" s="155" customFormat="1" ht="22.9" customHeight="1">
      <c r="B304" s="154"/>
      <c r="D304" s="156" t="s">
        <v>254</v>
      </c>
      <c r="E304" s="164" t="s">
        <v>589</v>
      </c>
      <c r="F304" s="164" t="s">
        <v>590</v>
      </c>
      <c r="J304" s="165">
        <f>BK304</f>
        <v>0</v>
      </c>
      <c r="L304" s="154"/>
      <c r="M304" s="159"/>
      <c r="P304" s="160">
        <f>SUM(P305:P316)</f>
        <v>4.2471099999999993</v>
      </c>
      <c r="R304" s="160">
        <f>SUM(R305:R316)</f>
        <v>7.6194000000000001E-3</v>
      </c>
      <c r="T304" s="161">
        <f>SUM(T305:T316)</f>
        <v>0</v>
      </c>
      <c r="AR304" s="156" t="s">
        <v>191</v>
      </c>
      <c r="AT304" s="162" t="s">
        <v>254</v>
      </c>
      <c r="AU304" s="162" t="s">
        <v>257</v>
      </c>
      <c r="AY304" s="156" t="s">
        <v>259</v>
      </c>
      <c r="BK304" s="163">
        <f>SUM(BK305:BK316)</f>
        <v>0</v>
      </c>
    </row>
    <row r="305" spans="2:65" s="96" customFormat="1" ht="24.2" customHeight="1">
      <c r="B305" s="166"/>
      <c r="C305" s="167" t="s">
        <v>591</v>
      </c>
      <c r="D305" s="167" t="s">
        <v>261</v>
      </c>
      <c r="E305" s="168" t="s">
        <v>592</v>
      </c>
      <c r="F305" s="169" t="s">
        <v>593</v>
      </c>
      <c r="G305" s="170" t="s">
        <v>264</v>
      </c>
      <c r="H305" s="171">
        <v>14.11</v>
      </c>
      <c r="I305" s="172"/>
      <c r="J305" s="172">
        <f>ROUND(I305*H305,2)</f>
        <v>0</v>
      </c>
      <c r="K305" s="169" t="s">
        <v>265</v>
      </c>
      <c r="L305" s="95"/>
      <c r="M305" s="173" t="s">
        <v>19</v>
      </c>
      <c r="N305" s="174" t="s">
        <v>5</v>
      </c>
      <c r="O305" s="175">
        <v>0.09</v>
      </c>
      <c r="P305" s="175">
        <f>O305*H305</f>
        <v>1.2698999999999998</v>
      </c>
      <c r="Q305" s="175">
        <v>2.1000000000000001E-4</v>
      </c>
      <c r="R305" s="175">
        <f>Q305*H305</f>
        <v>2.9631000000000002E-3</v>
      </c>
      <c r="S305" s="175">
        <v>0</v>
      </c>
      <c r="T305" s="176">
        <f>S305*H305</f>
        <v>0</v>
      </c>
      <c r="AR305" s="177" t="s">
        <v>355</v>
      </c>
      <c r="AT305" s="177" t="s">
        <v>261</v>
      </c>
      <c r="AU305" s="177" t="s">
        <v>191</v>
      </c>
      <c r="AY305" s="89" t="s">
        <v>259</v>
      </c>
      <c r="BE305" s="178">
        <f>IF(N305="základní",J305,0)</f>
        <v>0</v>
      </c>
      <c r="BF305" s="178">
        <f>IF(N305="snížená",J305,0)</f>
        <v>0</v>
      </c>
      <c r="BG305" s="178">
        <f>IF(N305="zákl. přenesená",J305,0)</f>
        <v>0</v>
      </c>
      <c r="BH305" s="178">
        <f>IF(N305="sníž. přenesená",J305,0)</f>
        <v>0</v>
      </c>
      <c r="BI305" s="178">
        <f>IF(N305="nulová",J305,0)</f>
        <v>0</v>
      </c>
      <c r="BJ305" s="89" t="s">
        <v>257</v>
      </c>
      <c r="BK305" s="178">
        <f>ROUND(I305*H305,2)</f>
        <v>0</v>
      </c>
      <c r="BL305" s="89" t="s">
        <v>355</v>
      </c>
      <c r="BM305" s="177" t="s">
        <v>594</v>
      </c>
    </row>
    <row r="306" spans="2:65" s="180" customFormat="1">
      <c r="B306" s="179"/>
      <c r="D306" s="181" t="s">
        <v>268</v>
      </c>
      <c r="E306" s="182" t="s">
        <v>19</v>
      </c>
      <c r="F306" s="183" t="s">
        <v>337</v>
      </c>
      <c r="H306" s="182" t="s">
        <v>19</v>
      </c>
      <c r="L306" s="179"/>
      <c r="M306" s="184"/>
      <c r="T306" s="185"/>
      <c r="AT306" s="182" t="s">
        <v>268</v>
      </c>
      <c r="AU306" s="182" t="s">
        <v>191</v>
      </c>
      <c r="AV306" s="180" t="s">
        <v>257</v>
      </c>
      <c r="AW306" s="180" t="s">
        <v>270</v>
      </c>
      <c r="AX306" s="180" t="s">
        <v>258</v>
      </c>
      <c r="AY306" s="182" t="s">
        <v>259</v>
      </c>
    </row>
    <row r="307" spans="2:65" s="187" customFormat="1">
      <c r="B307" s="186"/>
      <c r="D307" s="181" t="s">
        <v>268</v>
      </c>
      <c r="E307" s="188" t="s">
        <v>19</v>
      </c>
      <c r="F307" s="189" t="s">
        <v>338</v>
      </c>
      <c r="H307" s="190">
        <v>2.6</v>
      </c>
      <c r="L307" s="186"/>
      <c r="M307" s="191"/>
      <c r="T307" s="192"/>
      <c r="AT307" s="188" t="s">
        <v>268</v>
      </c>
      <c r="AU307" s="188" t="s">
        <v>191</v>
      </c>
      <c r="AV307" s="187" t="s">
        <v>191</v>
      </c>
      <c r="AW307" s="187" t="s">
        <v>270</v>
      </c>
      <c r="AX307" s="187" t="s">
        <v>258</v>
      </c>
      <c r="AY307" s="188" t="s">
        <v>259</v>
      </c>
    </row>
    <row r="308" spans="2:65" s="180" customFormat="1">
      <c r="B308" s="179"/>
      <c r="D308" s="181" t="s">
        <v>268</v>
      </c>
      <c r="E308" s="182" t="s">
        <v>19</v>
      </c>
      <c r="F308" s="183" t="s">
        <v>339</v>
      </c>
      <c r="H308" s="182" t="s">
        <v>19</v>
      </c>
      <c r="L308" s="179"/>
      <c r="M308" s="184"/>
      <c r="T308" s="185"/>
      <c r="AT308" s="182" t="s">
        <v>268</v>
      </c>
      <c r="AU308" s="182" t="s">
        <v>191</v>
      </c>
      <c r="AV308" s="180" t="s">
        <v>257</v>
      </c>
      <c r="AW308" s="180" t="s">
        <v>270</v>
      </c>
      <c r="AX308" s="180" t="s">
        <v>258</v>
      </c>
      <c r="AY308" s="182" t="s">
        <v>259</v>
      </c>
    </row>
    <row r="309" spans="2:65" s="187" customFormat="1">
      <c r="B309" s="186"/>
      <c r="D309" s="181" t="s">
        <v>268</v>
      </c>
      <c r="E309" s="188" t="s">
        <v>19</v>
      </c>
      <c r="F309" s="189" t="s">
        <v>340</v>
      </c>
      <c r="H309" s="190">
        <v>11.51</v>
      </c>
      <c r="L309" s="186"/>
      <c r="M309" s="191"/>
      <c r="T309" s="192"/>
      <c r="AT309" s="188" t="s">
        <v>268</v>
      </c>
      <c r="AU309" s="188" t="s">
        <v>191</v>
      </c>
      <c r="AV309" s="187" t="s">
        <v>191</v>
      </c>
      <c r="AW309" s="187" t="s">
        <v>270</v>
      </c>
      <c r="AX309" s="187" t="s">
        <v>258</v>
      </c>
      <c r="AY309" s="188" t="s">
        <v>259</v>
      </c>
    </row>
    <row r="310" spans="2:65" s="203" customFormat="1">
      <c r="B310" s="202"/>
      <c r="D310" s="181" t="s">
        <v>268</v>
      </c>
      <c r="E310" s="204" t="s">
        <v>19</v>
      </c>
      <c r="F310" s="205" t="s">
        <v>341</v>
      </c>
      <c r="H310" s="206">
        <v>14.11</v>
      </c>
      <c r="L310" s="202"/>
      <c r="M310" s="207"/>
      <c r="T310" s="208"/>
      <c r="AT310" s="204" t="s">
        <v>268</v>
      </c>
      <c r="AU310" s="204" t="s">
        <v>191</v>
      </c>
      <c r="AV310" s="203" t="s">
        <v>266</v>
      </c>
      <c r="AW310" s="203" t="s">
        <v>270</v>
      </c>
      <c r="AX310" s="203" t="s">
        <v>257</v>
      </c>
      <c r="AY310" s="204" t="s">
        <v>259</v>
      </c>
    </row>
    <row r="311" spans="2:65" s="96" customFormat="1" ht="21.75" customHeight="1">
      <c r="B311" s="166"/>
      <c r="C311" s="167" t="s">
        <v>595</v>
      </c>
      <c r="D311" s="167" t="s">
        <v>261</v>
      </c>
      <c r="E311" s="168" t="s">
        <v>596</v>
      </c>
      <c r="F311" s="169" t="s">
        <v>597</v>
      </c>
      <c r="G311" s="170" t="s">
        <v>264</v>
      </c>
      <c r="H311" s="171">
        <v>14.11</v>
      </c>
      <c r="I311" s="172"/>
      <c r="J311" s="172">
        <f>ROUND(I311*H311,2)</f>
        <v>0</v>
      </c>
      <c r="K311" s="169" t="s">
        <v>265</v>
      </c>
      <c r="L311" s="95"/>
      <c r="M311" s="173" t="s">
        <v>19</v>
      </c>
      <c r="N311" s="174" t="s">
        <v>5</v>
      </c>
      <c r="O311" s="175">
        <v>0.21099999999999999</v>
      </c>
      <c r="P311" s="175">
        <f>O311*H311</f>
        <v>2.9772099999999999</v>
      </c>
      <c r="Q311" s="175">
        <v>3.3E-4</v>
      </c>
      <c r="R311" s="175">
        <f>Q311*H311</f>
        <v>4.6562999999999995E-3</v>
      </c>
      <c r="S311" s="175">
        <v>0</v>
      </c>
      <c r="T311" s="176">
        <f>S311*H311</f>
        <v>0</v>
      </c>
      <c r="AR311" s="177" t="s">
        <v>355</v>
      </c>
      <c r="AT311" s="177" t="s">
        <v>261</v>
      </c>
      <c r="AU311" s="177" t="s">
        <v>191</v>
      </c>
      <c r="AY311" s="89" t="s">
        <v>259</v>
      </c>
      <c r="BE311" s="178">
        <f>IF(N311="základní",J311,0)</f>
        <v>0</v>
      </c>
      <c r="BF311" s="178">
        <f>IF(N311="snížená",J311,0)</f>
        <v>0</v>
      </c>
      <c r="BG311" s="178">
        <f>IF(N311="zákl. přenesená",J311,0)</f>
        <v>0</v>
      </c>
      <c r="BH311" s="178">
        <f>IF(N311="sníž. přenesená",J311,0)</f>
        <v>0</v>
      </c>
      <c r="BI311" s="178">
        <f>IF(N311="nulová",J311,0)</f>
        <v>0</v>
      </c>
      <c r="BJ311" s="89" t="s">
        <v>257</v>
      </c>
      <c r="BK311" s="178">
        <f>ROUND(I311*H311,2)</f>
        <v>0</v>
      </c>
      <c r="BL311" s="89" t="s">
        <v>355</v>
      </c>
      <c r="BM311" s="177" t="s">
        <v>598</v>
      </c>
    </row>
    <row r="312" spans="2:65" s="180" customFormat="1">
      <c r="B312" s="179"/>
      <c r="D312" s="181" t="s">
        <v>268</v>
      </c>
      <c r="E312" s="182" t="s">
        <v>19</v>
      </c>
      <c r="F312" s="183" t="s">
        <v>337</v>
      </c>
      <c r="H312" s="182" t="s">
        <v>19</v>
      </c>
      <c r="L312" s="179"/>
      <c r="M312" s="184"/>
      <c r="T312" s="185"/>
      <c r="AT312" s="182" t="s">
        <v>268</v>
      </c>
      <c r="AU312" s="182" t="s">
        <v>191</v>
      </c>
      <c r="AV312" s="180" t="s">
        <v>257</v>
      </c>
      <c r="AW312" s="180" t="s">
        <v>270</v>
      </c>
      <c r="AX312" s="180" t="s">
        <v>258</v>
      </c>
      <c r="AY312" s="182" t="s">
        <v>259</v>
      </c>
    </row>
    <row r="313" spans="2:65" s="187" customFormat="1">
      <c r="B313" s="186"/>
      <c r="D313" s="181" t="s">
        <v>268</v>
      </c>
      <c r="E313" s="188" t="s">
        <v>19</v>
      </c>
      <c r="F313" s="189" t="s">
        <v>338</v>
      </c>
      <c r="H313" s="190">
        <v>2.6</v>
      </c>
      <c r="L313" s="186"/>
      <c r="M313" s="191"/>
      <c r="T313" s="192"/>
      <c r="AT313" s="188" t="s">
        <v>268</v>
      </c>
      <c r="AU313" s="188" t="s">
        <v>191</v>
      </c>
      <c r="AV313" s="187" t="s">
        <v>191</v>
      </c>
      <c r="AW313" s="187" t="s">
        <v>270</v>
      </c>
      <c r="AX313" s="187" t="s">
        <v>258</v>
      </c>
      <c r="AY313" s="188" t="s">
        <v>259</v>
      </c>
    </row>
    <row r="314" spans="2:65" s="180" customFormat="1">
      <c r="B314" s="179"/>
      <c r="D314" s="181" t="s">
        <v>268</v>
      </c>
      <c r="E314" s="182" t="s">
        <v>19</v>
      </c>
      <c r="F314" s="183" t="s">
        <v>339</v>
      </c>
      <c r="H314" s="182" t="s">
        <v>19</v>
      </c>
      <c r="L314" s="179"/>
      <c r="M314" s="184"/>
      <c r="T314" s="185"/>
      <c r="AT314" s="182" t="s">
        <v>268</v>
      </c>
      <c r="AU314" s="182" t="s">
        <v>191</v>
      </c>
      <c r="AV314" s="180" t="s">
        <v>257</v>
      </c>
      <c r="AW314" s="180" t="s">
        <v>270</v>
      </c>
      <c r="AX314" s="180" t="s">
        <v>258</v>
      </c>
      <c r="AY314" s="182" t="s">
        <v>259</v>
      </c>
    </row>
    <row r="315" spans="2:65" s="187" customFormat="1">
      <c r="B315" s="186"/>
      <c r="D315" s="181" t="s">
        <v>268</v>
      </c>
      <c r="E315" s="188" t="s">
        <v>19</v>
      </c>
      <c r="F315" s="189" t="s">
        <v>340</v>
      </c>
      <c r="H315" s="190">
        <v>11.51</v>
      </c>
      <c r="L315" s="186"/>
      <c r="M315" s="191"/>
      <c r="T315" s="192"/>
      <c r="AT315" s="188" t="s">
        <v>268</v>
      </c>
      <c r="AU315" s="188" t="s">
        <v>191</v>
      </c>
      <c r="AV315" s="187" t="s">
        <v>191</v>
      </c>
      <c r="AW315" s="187" t="s">
        <v>270</v>
      </c>
      <c r="AX315" s="187" t="s">
        <v>258</v>
      </c>
      <c r="AY315" s="188" t="s">
        <v>259</v>
      </c>
    </row>
    <row r="316" spans="2:65" s="203" customFormat="1">
      <c r="B316" s="202"/>
      <c r="D316" s="181" t="s">
        <v>268</v>
      </c>
      <c r="E316" s="204" t="s">
        <v>19</v>
      </c>
      <c r="F316" s="205" t="s">
        <v>341</v>
      </c>
      <c r="H316" s="206">
        <v>14.11</v>
      </c>
      <c r="L316" s="202"/>
      <c r="M316" s="207"/>
      <c r="T316" s="208"/>
      <c r="AT316" s="204" t="s">
        <v>268</v>
      </c>
      <c r="AU316" s="204" t="s">
        <v>191</v>
      </c>
      <c r="AV316" s="203" t="s">
        <v>266</v>
      </c>
      <c r="AW316" s="203" t="s">
        <v>270</v>
      </c>
      <c r="AX316" s="203" t="s">
        <v>257</v>
      </c>
      <c r="AY316" s="204" t="s">
        <v>259</v>
      </c>
    </row>
    <row r="317" spans="2:65" s="155" customFormat="1" ht="22.9" customHeight="1">
      <c r="B317" s="154"/>
      <c r="D317" s="156" t="s">
        <v>254</v>
      </c>
      <c r="E317" s="164" t="s">
        <v>599</v>
      </c>
      <c r="F317" s="164" t="s">
        <v>600</v>
      </c>
      <c r="J317" s="165">
        <f>BK317</f>
        <v>0</v>
      </c>
      <c r="L317" s="154"/>
      <c r="M317" s="159"/>
      <c r="P317" s="160">
        <f>SUM(P318:P350)</f>
        <v>19.004480000000001</v>
      </c>
      <c r="R317" s="160">
        <f>SUM(R318:R350)</f>
        <v>0.10689</v>
      </c>
      <c r="T317" s="161">
        <f>SUM(T318:T350)</f>
        <v>3.3957600000000004E-2</v>
      </c>
      <c r="AR317" s="156" t="s">
        <v>191</v>
      </c>
      <c r="AT317" s="162" t="s">
        <v>254</v>
      </c>
      <c r="AU317" s="162" t="s">
        <v>257</v>
      </c>
      <c r="AY317" s="156" t="s">
        <v>259</v>
      </c>
      <c r="BK317" s="163">
        <f>SUM(BK318:BK350)</f>
        <v>0</v>
      </c>
    </row>
    <row r="318" spans="2:65" s="96" customFormat="1" ht="24.2" customHeight="1">
      <c r="B318" s="166"/>
      <c r="C318" s="167" t="s">
        <v>601</v>
      </c>
      <c r="D318" s="167" t="s">
        <v>261</v>
      </c>
      <c r="E318" s="168" t="s">
        <v>602</v>
      </c>
      <c r="F318" s="169" t="s">
        <v>603</v>
      </c>
      <c r="G318" s="170" t="s">
        <v>264</v>
      </c>
      <c r="H318" s="171">
        <v>70.56</v>
      </c>
      <c r="I318" s="172"/>
      <c r="J318" s="172">
        <f>ROUND(I318*H318,2)</f>
        <v>0</v>
      </c>
      <c r="K318" s="169" t="s">
        <v>265</v>
      </c>
      <c r="L318" s="95"/>
      <c r="M318" s="173" t="s">
        <v>19</v>
      </c>
      <c r="N318" s="174" t="s">
        <v>5</v>
      </c>
      <c r="O318" s="175">
        <v>1.2E-2</v>
      </c>
      <c r="P318" s="175">
        <f>O318*H318</f>
        <v>0.84672000000000003</v>
      </c>
      <c r="Q318" s="175">
        <v>0</v>
      </c>
      <c r="R318" s="175">
        <f>Q318*H318</f>
        <v>0</v>
      </c>
      <c r="S318" s="175">
        <v>0</v>
      </c>
      <c r="T318" s="176">
        <f>S318*H318</f>
        <v>0</v>
      </c>
      <c r="AR318" s="177" t="s">
        <v>355</v>
      </c>
      <c r="AT318" s="177" t="s">
        <v>261</v>
      </c>
      <c r="AU318" s="177" t="s">
        <v>191</v>
      </c>
      <c r="AY318" s="89" t="s">
        <v>259</v>
      </c>
      <c r="BE318" s="178">
        <f>IF(N318="základní",J318,0)</f>
        <v>0</v>
      </c>
      <c r="BF318" s="178">
        <f>IF(N318="snížená",J318,0)</f>
        <v>0</v>
      </c>
      <c r="BG318" s="178">
        <f>IF(N318="zákl. přenesená",J318,0)</f>
        <v>0</v>
      </c>
      <c r="BH318" s="178">
        <f>IF(N318="sníž. přenesená",J318,0)</f>
        <v>0</v>
      </c>
      <c r="BI318" s="178">
        <f>IF(N318="nulová",J318,0)</f>
        <v>0</v>
      </c>
      <c r="BJ318" s="89" t="s">
        <v>257</v>
      </c>
      <c r="BK318" s="178">
        <f>ROUND(I318*H318,2)</f>
        <v>0</v>
      </c>
      <c r="BL318" s="89" t="s">
        <v>355</v>
      </c>
      <c r="BM318" s="177" t="s">
        <v>604</v>
      </c>
    </row>
    <row r="319" spans="2:65" s="180" customFormat="1">
      <c r="B319" s="179"/>
      <c r="D319" s="181" t="s">
        <v>268</v>
      </c>
      <c r="E319" s="182" t="s">
        <v>19</v>
      </c>
      <c r="F319" s="183" t="s">
        <v>337</v>
      </c>
      <c r="H319" s="182" t="s">
        <v>19</v>
      </c>
      <c r="L319" s="179"/>
      <c r="M319" s="184"/>
      <c r="T319" s="185"/>
      <c r="AT319" s="182" t="s">
        <v>268</v>
      </c>
      <c r="AU319" s="182" t="s">
        <v>191</v>
      </c>
      <c r="AV319" s="180" t="s">
        <v>257</v>
      </c>
      <c r="AW319" s="180" t="s">
        <v>270</v>
      </c>
      <c r="AX319" s="180" t="s">
        <v>258</v>
      </c>
      <c r="AY319" s="182" t="s">
        <v>259</v>
      </c>
    </row>
    <row r="320" spans="2:65" s="187" customFormat="1">
      <c r="B320" s="186"/>
      <c r="D320" s="181" t="s">
        <v>268</v>
      </c>
      <c r="E320" s="188" t="s">
        <v>19</v>
      </c>
      <c r="F320" s="189" t="s">
        <v>605</v>
      </c>
      <c r="H320" s="190">
        <v>18.809999999999999</v>
      </c>
      <c r="L320" s="186"/>
      <c r="M320" s="191"/>
      <c r="T320" s="192"/>
      <c r="AT320" s="188" t="s">
        <v>268</v>
      </c>
      <c r="AU320" s="188" t="s">
        <v>191</v>
      </c>
      <c r="AV320" s="187" t="s">
        <v>191</v>
      </c>
      <c r="AW320" s="187" t="s">
        <v>270</v>
      </c>
      <c r="AX320" s="187" t="s">
        <v>258</v>
      </c>
      <c r="AY320" s="188" t="s">
        <v>259</v>
      </c>
    </row>
    <row r="321" spans="2:65" s="180" customFormat="1">
      <c r="B321" s="179"/>
      <c r="D321" s="181" t="s">
        <v>268</v>
      </c>
      <c r="E321" s="182" t="s">
        <v>19</v>
      </c>
      <c r="F321" s="183" t="s">
        <v>339</v>
      </c>
      <c r="H321" s="182" t="s">
        <v>19</v>
      </c>
      <c r="L321" s="179"/>
      <c r="M321" s="184"/>
      <c r="T321" s="185"/>
      <c r="AT321" s="182" t="s">
        <v>268</v>
      </c>
      <c r="AU321" s="182" t="s">
        <v>191</v>
      </c>
      <c r="AV321" s="180" t="s">
        <v>257</v>
      </c>
      <c r="AW321" s="180" t="s">
        <v>270</v>
      </c>
      <c r="AX321" s="180" t="s">
        <v>258</v>
      </c>
      <c r="AY321" s="182" t="s">
        <v>259</v>
      </c>
    </row>
    <row r="322" spans="2:65" s="187" customFormat="1">
      <c r="B322" s="186"/>
      <c r="D322" s="181" t="s">
        <v>268</v>
      </c>
      <c r="E322" s="188" t="s">
        <v>19</v>
      </c>
      <c r="F322" s="189" t="s">
        <v>606</v>
      </c>
      <c r="H322" s="190">
        <v>51.75</v>
      </c>
      <c r="L322" s="186"/>
      <c r="M322" s="191"/>
      <c r="T322" s="192"/>
      <c r="AT322" s="188" t="s">
        <v>268</v>
      </c>
      <c r="AU322" s="188" t="s">
        <v>191</v>
      </c>
      <c r="AV322" s="187" t="s">
        <v>191</v>
      </c>
      <c r="AW322" s="187" t="s">
        <v>270</v>
      </c>
      <c r="AX322" s="187" t="s">
        <v>258</v>
      </c>
      <c r="AY322" s="188" t="s">
        <v>259</v>
      </c>
    </row>
    <row r="323" spans="2:65" s="203" customFormat="1">
      <c r="B323" s="202"/>
      <c r="D323" s="181" t="s">
        <v>268</v>
      </c>
      <c r="E323" s="204" t="s">
        <v>19</v>
      </c>
      <c r="F323" s="205" t="s">
        <v>341</v>
      </c>
      <c r="H323" s="206">
        <v>70.56</v>
      </c>
      <c r="L323" s="202"/>
      <c r="M323" s="207"/>
      <c r="T323" s="208"/>
      <c r="AT323" s="204" t="s">
        <v>268</v>
      </c>
      <c r="AU323" s="204" t="s">
        <v>191</v>
      </c>
      <c r="AV323" s="203" t="s">
        <v>266</v>
      </c>
      <c r="AW323" s="203" t="s">
        <v>270</v>
      </c>
      <c r="AX323" s="203" t="s">
        <v>257</v>
      </c>
      <c r="AY323" s="204" t="s">
        <v>259</v>
      </c>
    </row>
    <row r="324" spans="2:65" s="96" customFormat="1" ht="24.2" customHeight="1">
      <c r="B324" s="166"/>
      <c r="C324" s="167" t="s">
        <v>607</v>
      </c>
      <c r="D324" s="167" t="s">
        <v>261</v>
      </c>
      <c r="E324" s="168" t="s">
        <v>608</v>
      </c>
      <c r="F324" s="169" t="s">
        <v>609</v>
      </c>
      <c r="G324" s="170" t="s">
        <v>264</v>
      </c>
      <c r="H324" s="171">
        <v>70.56</v>
      </c>
      <c r="I324" s="172"/>
      <c r="J324" s="172">
        <f>ROUND(I324*H324,2)</f>
        <v>0</v>
      </c>
      <c r="K324" s="169" t="s">
        <v>265</v>
      </c>
      <c r="L324" s="95"/>
      <c r="M324" s="173" t="s">
        <v>19</v>
      </c>
      <c r="N324" s="174" t="s">
        <v>5</v>
      </c>
      <c r="O324" s="175">
        <v>3.5000000000000003E-2</v>
      </c>
      <c r="P324" s="175">
        <f>O324*H324</f>
        <v>2.4696000000000002</v>
      </c>
      <c r="Q324" s="175">
        <v>0</v>
      </c>
      <c r="R324" s="175">
        <f>Q324*H324</f>
        <v>0</v>
      </c>
      <c r="S324" s="175">
        <v>1.4999999999999999E-4</v>
      </c>
      <c r="T324" s="176">
        <f>S324*H324</f>
        <v>1.0584E-2</v>
      </c>
      <c r="AR324" s="177" t="s">
        <v>355</v>
      </c>
      <c r="AT324" s="177" t="s">
        <v>261</v>
      </c>
      <c r="AU324" s="177" t="s">
        <v>191</v>
      </c>
      <c r="AY324" s="89" t="s">
        <v>259</v>
      </c>
      <c r="BE324" s="178">
        <f>IF(N324="základní",J324,0)</f>
        <v>0</v>
      </c>
      <c r="BF324" s="178">
        <f>IF(N324="snížená",J324,0)</f>
        <v>0</v>
      </c>
      <c r="BG324" s="178">
        <f>IF(N324="zákl. přenesená",J324,0)</f>
        <v>0</v>
      </c>
      <c r="BH324" s="178">
        <f>IF(N324="sníž. přenesená",J324,0)</f>
        <v>0</v>
      </c>
      <c r="BI324" s="178">
        <f>IF(N324="nulová",J324,0)</f>
        <v>0</v>
      </c>
      <c r="BJ324" s="89" t="s">
        <v>257</v>
      </c>
      <c r="BK324" s="178">
        <f>ROUND(I324*H324,2)</f>
        <v>0</v>
      </c>
      <c r="BL324" s="89" t="s">
        <v>355</v>
      </c>
      <c r="BM324" s="177" t="s">
        <v>610</v>
      </c>
    </row>
    <row r="325" spans="2:65" s="180" customFormat="1">
      <c r="B325" s="179"/>
      <c r="D325" s="181" t="s">
        <v>268</v>
      </c>
      <c r="E325" s="182" t="s">
        <v>19</v>
      </c>
      <c r="F325" s="183" t="s">
        <v>337</v>
      </c>
      <c r="H325" s="182" t="s">
        <v>19</v>
      </c>
      <c r="L325" s="179"/>
      <c r="M325" s="184"/>
      <c r="T325" s="185"/>
      <c r="AT325" s="182" t="s">
        <v>268</v>
      </c>
      <c r="AU325" s="182" t="s">
        <v>191</v>
      </c>
      <c r="AV325" s="180" t="s">
        <v>257</v>
      </c>
      <c r="AW325" s="180" t="s">
        <v>270</v>
      </c>
      <c r="AX325" s="180" t="s">
        <v>258</v>
      </c>
      <c r="AY325" s="182" t="s">
        <v>259</v>
      </c>
    </row>
    <row r="326" spans="2:65" s="187" customFormat="1">
      <c r="B326" s="186"/>
      <c r="D326" s="181" t="s">
        <v>268</v>
      </c>
      <c r="E326" s="188" t="s">
        <v>19</v>
      </c>
      <c r="F326" s="189" t="s">
        <v>605</v>
      </c>
      <c r="H326" s="190">
        <v>18.809999999999999</v>
      </c>
      <c r="L326" s="186"/>
      <c r="M326" s="191"/>
      <c r="T326" s="192"/>
      <c r="AT326" s="188" t="s">
        <v>268</v>
      </c>
      <c r="AU326" s="188" t="s">
        <v>191</v>
      </c>
      <c r="AV326" s="187" t="s">
        <v>191</v>
      </c>
      <c r="AW326" s="187" t="s">
        <v>270</v>
      </c>
      <c r="AX326" s="187" t="s">
        <v>258</v>
      </c>
      <c r="AY326" s="188" t="s">
        <v>259</v>
      </c>
    </row>
    <row r="327" spans="2:65" s="180" customFormat="1">
      <c r="B327" s="179"/>
      <c r="D327" s="181" t="s">
        <v>268</v>
      </c>
      <c r="E327" s="182" t="s">
        <v>19</v>
      </c>
      <c r="F327" s="183" t="s">
        <v>339</v>
      </c>
      <c r="H327" s="182" t="s">
        <v>19</v>
      </c>
      <c r="L327" s="179"/>
      <c r="M327" s="184"/>
      <c r="T327" s="185"/>
      <c r="AT327" s="182" t="s">
        <v>268</v>
      </c>
      <c r="AU327" s="182" t="s">
        <v>191</v>
      </c>
      <c r="AV327" s="180" t="s">
        <v>257</v>
      </c>
      <c r="AW327" s="180" t="s">
        <v>270</v>
      </c>
      <c r="AX327" s="180" t="s">
        <v>258</v>
      </c>
      <c r="AY327" s="182" t="s">
        <v>259</v>
      </c>
    </row>
    <row r="328" spans="2:65" s="187" customFormat="1">
      <c r="B328" s="186"/>
      <c r="D328" s="181" t="s">
        <v>268</v>
      </c>
      <c r="E328" s="188" t="s">
        <v>19</v>
      </c>
      <c r="F328" s="189" t="s">
        <v>606</v>
      </c>
      <c r="H328" s="190">
        <v>51.75</v>
      </c>
      <c r="L328" s="186"/>
      <c r="M328" s="191"/>
      <c r="T328" s="192"/>
      <c r="AT328" s="188" t="s">
        <v>268</v>
      </c>
      <c r="AU328" s="188" t="s">
        <v>191</v>
      </c>
      <c r="AV328" s="187" t="s">
        <v>191</v>
      </c>
      <c r="AW328" s="187" t="s">
        <v>270</v>
      </c>
      <c r="AX328" s="187" t="s">
        <v>258</v>
      </c>
      <c r="AY328" s="188" t="s">
        <v>259</v>
      </c>
    </row>
    <row r="329" spans="2:65" s="203" customFormat="1">
      <c r="B329" s="202"/>
      <c r="D329" s="181" t="s">
        <v>268</v>
      </c>
      <c r="E329" s="204" t="s">
        <v>19</v>
      </c>
      <c r="F329" s="205" t="s">
        <v>341</v>
      </c>
      <c r="H329" s="206">
        <v>70.56</v>
      </c>
      <c r="L329" s="202"/>
      <c r="M329" s="207"/>
      <c r="T329" s="208"/>
      <c r="AT329" s="204" t="s">
        <v>268</v>
      </c>
      <c r="AU329" s="204" t="s">
        <v>191</v>
      </c>
      <c r="AV329" s="203" t="s">
        <v>266</v>
      </c>
      <c r="AW329" s="203" t="s">
        <v>270</v>
      </c>
      <c r="AX329" s="203" t="s">
        <v>257</v>
      </c>
      <c r="AY329" s="204" t="s">
        <v>259</v>
      </c>
    </row>
    <row r="330" spans="2:65" s="96" customFormat="1" ht="16.5" customHeight="1">
      <c r="B330" s="166"/>
      <c r="C330" s="167" t="s">
        <v>611</v>
      </c>
      <c r="D330" s="167" t="s">
        <v>261</v>
      </c>
      <c r="E330" s="168" t="s">
        <v>612</v>
      </c>
      <c r="F330" s="169" t="s">
        <v>613</v>
      </c>
      <c r="G330" s="170" t="s">
        <v>264</v>
      </c>
      <c r="H330" s="171">
        <v>70.56</v>
      </c>
      <c r="I330" s="172"/>
      <c r="J330" s="172">
        <f>ROUND(I330*H330,2)</f>
        <v>0</v>
      </c>
      <c r="K330" s="169" t="s">
        <v>265</v>
      </c>
      <c r="L330" s="95"/>
      <c r="M330" s="173" t="s">
        <v>19</v>
      </c>
      <c r="N330" s="174" t="s">
        <v>5</v>
      </c>
      <c r="O330" s="175">
        <v>7.3999999999999996E-2</v>
      </c>
      <c r="P330" s="175">
        <f>O330*H330</f>
        <v>5.2214400000000003</v>
      </c>
      <c r="Q330" s="175">
        <v>1E-3</v>
      </c>
      <c r="R330" s="175">
        <f>Q330*H330</f>
        <v>7.0559999999999998E-2</v>
      </c>
      <c r="S330" s="175">
        <v>3.1E-4</v>
      </c>
      <c r="T330" s="176">
        <f>S330*H330</f>
        <v>2.18736E-2</v>
      </c>
      <c r="AR330" s="177" t="s">
        <v>355</v>
      </c>
      <c r="AT330" s="177" t="s">
        <v>261</v>
      </c>
      <c r="AU330" s="177" t="s">
        <v>191</v>
      </c>
      <c r="AY330" s="89" t="s">
        <v>259</v>
      </c>
      <c r="BE330" s="178">
        <f>IF(N330="základní",J330,0)</f>
        <v>0</v>
      </c>
      <c r="BF330" s="178">
        <f>IF(N330="snížená",J330,0)</f>
        <v>0</v>
      </c>
      <c r="BG330" s="178">
        <f>IF(N330="zákl. přenesená",J330,0)</f>
        <v>0</v>
      </c>
      <c r="BH330" s="178">
        <f>IF(N330="sníž. přenesená",J330,0)</f>
        <v>0</v>
      </c>
      <c r="BI330" s="178">
        <f>IF(N330="nulová",J330,0)</f>
        <v>0</v>
      </c>
      <c r="BJ330" s="89" t="s">
        <v>257</v>
      </c>
      <c r="BK330" s="178">
        <f>ROUND(I330*H330,2)</f>
        <v>0</v>
      </c>
      <c r="BL330" s="89" t="s">
        <v>355</v>
      </c>
      <c r="BM330" s="177" t="s">
        <v>614</v>
      </c>
    </row>
    <row r="331" spans="2:65" s="180" customFormat="1">
      <c r="B331" s="179"/>
      <c r="D331" s="181" t="s">
        <v>268</v>
      </c>
      <c r="E331" s="182" t="s">
        <v>19</v>
      </c>
      <c r="F331" s="183" t="s">
        <v>337</v>
      </c>
      <c r="H331" s="182" t="s">
        <v>19</v>
      </c>
      <c r="L331" s="179"/>
      <c r="M331" s="184"/>
      <c r="T331" s="185"/>
      <c r="AT331" s="182" t="s">
        <v>268</v>
      </c>
      <c r="AU331" s="182" t="s">
        <v>191</v>
      </c>
      <c r="AV331" s="180" t="s">
        <v>257</v>
      </c>
      <c r="AW331" s="180" t="s">
        <v>270</v>
      </c>
      <c r="AX331" s="180" t="s">
        <v>258</v>
      </c>
      <c r="AY331" s="182" t="s">
        <v>259</v>
      </c>
    </row>
    <row r="332" spans="2:65" s="187" customFormat="1">
      <c r="B332" s="186"/>
      <c r="D332" s="181" t="s">
        <v>268</v>
      </c>
      <c r="E332" s="188" t="s">
        <v>19</v>
      </c>
      <c r="F332" s="189" t="s">
        <v>605</v>
      </c>
      <c r="H332" s="190">
        <v>18.809999999999999</v>
      </c>
      <c r="L332" s="186"/>
      <c r="M332" s="191"/>
      <c r="T332" s="192"/>
      <c r="AT332" s="188" t="s">
        <v>268</v>
      </c>
      <c r="AU332" s="188" t="s">
        <v>191</v>
      </c>
      <c r="AV332" s="187" t="s">
        <v>191</v>
      </c>
      <c r="AW332" s="187" t="s">
        <v>270</v>
      </c>
      <c r="AX332" s="187" t="s">
        <v>258</v>
      </c>
      <c r="AY332" s="188" t="s">
        <v>259</v>
      </c>
    </row>
    <row r="333" spans="2:65" s="180" customFormat="1">
      <c r="B333" s="179"/>
      <c r="D333" s="181" t="s">
        <v>268</v>
      </c>
      <c r="E333" s="182" t="s">
        <v>19</v>
      </c>
      <c r="F333" s="183" t="s">
        <v>339</v>
      </c>
      <c r="H333" s="182" t="s">
        <v>19</v>
      </c>
      <c r="L333" s="179"/>
      <c r="M333" s="184"/>
      <c r="T333" s="185"/>
      <c r="AT333" s="182" t="s">
        <v>268</v>
      </c>
      <c r="AU333" s="182" t="s">
        <v>191</v>
      </c>
      <c r="AV333" s="180" t="s">
        <v>257</v>
      </c>
      <c r="AW333" s="180" t="s">
        <v>270</v>
      </c>
      <c r="AX333" s="180" t="s">
        <v>258</v>
      </c>
      <c r="AY333" s="182" t="s">
        <v>259</v>
      </c>
    </row>
    <row r="334" spans="2:65" s="187" customFormat="1">
      <c r="B334" s="186"/>
      <c r="D334" s="181" t="s">
        <v>268</v>
      </c>
      <c r="E334" s="188" t="s">
        <v>19</v>
      </c>
      <c r="F334" s="189" t="s">
        <v>606</v>
      </c>
      <c r="H334" s="190">
        <v>51.75</v>
      </c>
      <c r="L334" s="186"/>
      <c r="M334" s="191"/>
      <c r="T334" s="192"/>
      <c r="AT334" s="188" t="s">
        <v>268</v>
      </c>
      <c r="AU334" s="188" t="s">
        <v>191</v>
      </c>
      <c r="AV334" s="187" t="s">
        <v>191</v>
      </c>
      <c r="AW334" s="187" t="s">
        <v>270</v>
      </c>
      <c r="AX334" s="187" t="s">
        <v>258</v>
      </c>
      <c r="AY334" s="188" t="s">
        <v>259</v>
      </c>
    </row>
    <row r="335" spans="2:65" s="203" customFormat="1">
      <c r="B335" s="202"/>
      <c r="D335" s="181" t="s">
        <v>268</v>
      </c>
      <c r="E335" s="204" t="s">
        <v>19</v>
      </c>
      <c r="F335" s="205" t="s">
        <v>341</v>
      </c>
      <c r="H335" s="206">
        <v>70.56</v>
      </c>
      <c r="L335" s="202"/>
      <c r="M335" s="207"/>
      <c r="T335" s="208"/>
      <c r="AT335" s="204" t="s">
        <v>268</v>
      </c>
      <c r="AU335" s="204" t="s">
        <v>191</v>
      </c>
      <c r="AV335" s="203" t="s">
        <v>266</v>
      </c>
      <c r="AW335" s="203" t="s">
        <v>270</v>
      </c>
      <c r="AX335" s="203" t="s">
        <v>257</v>
      </c>
      <c r="AY335" s="204" t="s">
        <v>259</v>
      </c>
    </row>
    <row r="336" spans="2:65" s="96" customFormat="1" ht="21.75" customHeight="1">
      <c r="B336" s="166"/>
      <c r="C336" s="167" t="s">
        <v>615</v>
      </c>
      <c r="D336" s="167" t="s">
        <v>261</v>
      </c>
      <c r="E336" s="168" t="s">
        <v>616</v>
      </c>
      <c r="F336" s="169" t="s">
        <v>617</v>
      </c>
      <c r="G336" s="170" t="s">
        <v>264</v>
      </c>
      <c r="H336" s="171">
        <v>50</v>
      </c>
      <c r="I336" s="172"/>
      <c r="J336" s="172">
        <f>ROUND(I336*H336,2)</f>
        <v>0</v>
      </c>
      <c r="K336" s="169" t="s">
        <v>265</v>
      </c>
      <c r="L336" s="95"/>
      <c r="M336" s="173" t="s">
        <v>19</v>
      </c>
      <c r="N336" s="174" t="s">
        <v>5</v>
      </c>
      <c r="O336" s="175">
        <v>1.6E-2</v>
      </c>
      <c r="P336" s="175">
        <f>O336*H336</f>
        <v>0.8</v>
      </c>
      <c r="Q336" s="175">
        <v>0</v>
      </c>
      <c r="R336" s="175">
        <f>Q336*H336</f>
        <v>0</v>
      </c>
      <c r="S336" s="175">
        <v>3.0000000000000001E-5</v>
      </c>
      <c r="T336" s="176">
        <f>S336*H336</f>
        <v>1.5E-3</v>
      </c>
      <c r="AR336" s="177" t="s">
        <v>355</v>
      </c>
      <c r="AT336" s="177" t="s">
        <v>261</v>
      </c>
      <c r="AU336" s="177" t="s">
        <v>191</v>
      </c>
      <c r="AY336" s="89" t="s">
        <v>259</v>
      </c>
      <c r="BE336" s="178">
        <f>IF(N336="základní",J336,0)</f>
        <v>0</v>
      </c>
      <c r="BF336" s="178">
        <f>IF(N336="snížená",J336,0)</f>
        <v>0</v>
      </c>
      <c r="BG336" s="178">
        <f>IF(N336="zákl. přenesená",J336,0)</f>
        <v>0</v>
      </c>
      <c r="BH336" s="178">
        <f>IF(N336="sníž. přenesená",J336,0)</f>
        <v>0</v>
      </c>
      <c r="BI336" s="178">
        <f>IF(N336="nulová",J336,0)</f>
        <v>0</v>
      </c>
      <c r="BJ336" s="89" t="s">
        <v>257</v>
      </c>
      <c r="BK336" s="178">
        <f>ROUND(I336*H336,2)</f>
        <v>0</v>
      </c>
      <c r="BL336" s="89" t="s">
        <v>355</v>
      </c>
      <c r="BM336" s="177" t="s">
        <v>618</v>
      </c>
    </row>
    <row r="337" spans="2:65" s="96" customFormat="1" ht="16.5" customHeight="1">
      <c r="B337" s="166"/>
      <c r="C337" s="193" t="s">
        <v>619</v>
      </c>
      <c r="D337" s="193" t="s">
        <v>296</v>
      </c>
      <c r="E337" s="194" t="s">
        <v>620</v>
      </c>
      <c r="F337" s="195" t="s">
        <v>621</v>
      </c>
      <c r="G337" s="196" t="s">
        <v>264</v>
      </c>
      <c r="H337" s="197">
        <v>52.5</v>
      </c>
      <c r="I337" s="198"/>
      <c r="J337" s="198">
        <f>ROUND(I337*H337,2)</f>
        <v>0</v>
      </c>
      <c r="K337" s="195" t="s">
        <v>265</v>
      </c>
      <c r="L337" s="199"/>
      <c r="M337" s="200" t="s">
        <v>19</v>
      </c>
      <c r="N337" s="201" t="s">
        <v>5</v>
      </c>
      <c r="O337" s="175">
        <v>0</v>
      </c>
      <c r="P337" s="175">
        <f>O337*H337</f>
        <v>0</v>
      </c>
      <c r="Q337" s="175">
        <v>2.0000000000000002E-5</v>
      </c>
      <c r="R337" s="175">
        <f>Q337*H337</f>
        <v>1.0500000000000002E-3</v>
      </c>
      <c r="S337" s="175">
        <v>0</v>
      </c>
      <c r="T337" s="176">
        <f>S337*H337</f>
        <v>0</v>
      </c>
      <c r="AR337" s="177" t="s">
        <v>444</v>
      </c>
      <c r="AT337" s="177" t="s">
        <v>296</v>
      </c>
      <c r="AU337" s="177" t="s">
        <v>191</v>
      </c>
      <c r="AY337" s="89" t="s">
        <v>259</v>
      </c>
      <c r="BE337" s="178">
        <f>IF(N337="základní",J337,0)</f>
        <v>0</v>
      </c>
      <c r="BF337" s="178">
        <f>IF(N337="snížená",J337,0)</f>
        <v>0</v>
      </c>
      <c r="BG337" s="178">
        <f>IF(N337="zákl. přenesená",J337,0)</f>
        <v>0</v>
      </c>
      <c r="BH337" s="178">
        <f>IF(N337="sníž. přenesená",J337,0)</f>
        <v>0</v>
      </c>
      <c r="BI337" s="178">
        <f>IF(N337="nulová",J337,0)</f>
        <v>0</v>
      </c>
      <c r="BJ337" s="89" t="s">
        <v>257</v>
      </c>
      <c r="BK337" s="178">
        <f>ROUND(I337*H337,2)</f>
        <v>0</v>
      </c>
      <c r="BL337" s="89" t="s">
        <v>355</v>
      </c>
      <c r="BM337" s="177" t="s">
        <v>622</v>
      </c>
    </row>
    <row r="338" spans="2:65" s="187" customFormat="1">
      <c r="B338" s="186"/>
      <c r="D338" s="181" t="s">
        <v>268</v>
      </c>
      <c r="F338" s="189" t="s">
        <v>623</v>
      </c>
      <c r="H338" s="190">
        <v>52.5</v>
      </c>
      <c r="L338" s="186"/>
      <c r="M338" s="191"/>
      <c r="T338" s="192"/>
      <c r="AT338" s="188" t="s">
        <v>268</v>
      </c>
      <c r="AU338" s="188" t="s">
        <v>191</v>
      </c>
      <c r="AV338" s="187" t="s">
        <v>191</v>
      </c>
      <c r="AW338" s="187" t="s">
        <v>194</v>
      </c>
      <c r="AX338" s="187" t="s">
        <v>257</v>
      </c>
      <c r="AY338" s="188" t="s">
        <v>259</v>
      </c>
    </row>
    <row r="339" spans="2:65" s="96" customFormat="1" ht="24.2" customHeight="1">
      <c r="B339" s="166"/>
      <c r="C339" s="167" t="s">
        <v>624</v>
      </c>
      <c r="D339" s="167" t="s">
        <v>261</v>
      </c>
      <c r="E339" s="168" t="s">
        <v>625</v>
      </c>
      <c r="F339" s="169" t="s">
        <v>626</v>
      </c>
      <c r="G339" s="170" t="s">
        <v>264</v>
      </c>
      <c r="H339" s="171">
        <v>70.56</v>
      </c>
      <c r="I339" s="172"/>
      <c r="J339" s="172">
        <f>ROUND(I339*H339,2)</f>
        <v>0</v>
      </c>
      <c r="K339" s="169" t="s">
        <v>265</v>
      </c>
      <c r="L339" s="95"/>
      <c r="M339" s="173" t="s">
        <v>19</v>
      </c>
      <c r="N339" s="174" t="s">
        <v>5</v>
      </c>
      <c r="O339" s="175">
        <v>3.3000000000000002E-2</v>
      </c>
      <c r="P339" s="175">
        <f>O339*H339</f>
        <v>2.3284800000000003</v>
      </c>
      <c r="Q339" s="175">
        <v>2.1000000000000001E-4</v>
      </c>
      <c r="R339" s="175">
        <f>Q339*H339</f>
        <v>1.4817600000000002E-2</v>
      </c>
      <c r="S339" s="175">
        <v>0</v>
      </c>
      <c r="T339" s="176">
        <f>S339*H339</f>
        <v>0</v>
      </c>
      <c r="AR339" s="177" t="s">
        <v>355</v>
      </c>
      <c r="AT339" s="177" t="s">
        <v>261</v>
      </c>
      <c r="AU339" s="177" t="s">
        <v>191</v>
      </c>
      <c r="AY339" s="89" t="s">
        <v>259</v>
      </c>
      <c r="BE339" s="178">
        <f>IF(N339="základní",J339,0)</f>
        <v>0</v>
      </c>
      <c r="BF339" s="178">
        <f>IF(N339="snížená",J339,0)</f>
        <v>0</v>
      </c>
      <c r="BG339" s="178">
        <f>IF(N339="zákl. přenesená",J339,0)</f>
        <v>0</v>
      </c>
      <c r="BH339" s="178">
        <f>IF(N339="sníž. přenesená",J339,0)</f>
        <v>0</v>
      </c>
      <c r="BI339" s="178">
        <f>IF(N339="nulová",J339,0)</f>
        <v>0</v>
      </c>
      <c r="BJ339" s="89" t="s">
        <v>257</v>
      </c>
      <c r="BK339" s="178">
        <f>ROUND(I339*H339,2)</f>
        <v>0</v>
      </c>
      <c r="BL339" s="89" t="s">
        <v>355</v>
      </c>
      <c r="BM339" s="177" t="s">
        <v>627</v>
      </c>
    </row>
    <row r="340" spans="2:65" s="180" customFormat="1">
      <c r="B340" s="179"/>
      <c r="D340" s="181" t="s">
        <v>268</v>
      </c>
      <c r="E340" s="182" t="s">
        <v>19</v>
      </c>
      <c r="F340" s="183" t="s">
        <v>337</v>
      </c>
      <c r="H340" s="182" t="s">
        <v>19</v>
      </c>
      <c r="L340" s="179"/>
      <c r="M340" s="184"/>
      <c r="T340" s="185"/>
      <c r="AT340" s="182" t="s">
        <v>268</v>
      </c>
      <c r="AU340" s="182" t="s">
        <v>191</v>
      </c>
      <c r="AV340" s="180" t="s">
        <v>257</v>
      </c>
      <c r="AW340" s="180" t="s">
        <v>270</v>
      </c>
      <c r="AX340" s="180" t="s">
        <v>258</v>
      </c>
      <c r="AY340" s="182" t="s">
        <v>259</v>
      </c>
    </row>
    <row r="341" spans="2:65" s="187" customFormat="1">
      <c r="B341" s="186"/>
      <c r="D341" s="181" t="s">
        <v>268</v>
      </c>
      <c r="E341" s="188" t="s">
        <v>19</v>
      </c>
      <c r="F341" s="189" t="s">
        <v>605</v>
      </c>
      <c r="H341" s="190">
        <v>18.809999999999999</v>
      </c>
      <c r="L341" s="186"/>
      <c r="M341" s="191"/>
      <c r="T341" s="192"/>
      <c r="AT341" s="188" t="s">
        <v>268</v>
      </c>
      <c r="AU341" s="188" t="s">
        <v>191</v>
      </c>
      <c r="AV341" s="187" t="s">
        <v>191</v>
      </c>
      <c r="AW341" s="187" t="s">
        <v>270</v>
      </c>
      <c r="AX341" s="187" t="s">
        <v>258</v>
      </c>
      <c r="AY341" s="188" t="s">
        <v>259</v>
      </c>
    </row>
    <row r="342" spans="2:65" s="180" customFormat="1">
      <c r="B342" s="179"/>
      <c r="D342" s="181" t="s">
        <v>268</v>
      </c>
      <c r="E342" s="182" t="s">
        <v>19</v>
      </c>
      <c r="F342" s="183" t="s">
        <v>339</v>
      </c>
      <c r="H342" s="182" t="s">
        <v>19</v>
      </c>
      <c r="L342" s="179"/>
      <c r="M342" s="184"/>
      <c r="T342" s="185"/>
      <c r="AT342" s="182" t="s">
        <v>268</v>
      </c>
      <c r="AU342" s="182" t="s">
        <v>191</v>
      </c>
      <c r="AV342" s="180" t="s">
        <v>257</v>
      </c>
      <c r="AW342" s="180" t="s">
        <v>270</v>
      </c>
      <c r="AX342" s="180" t="s">
        <v>258</v>
      </c>
      <c r="AY342" s="182" t="s">
        <v>259</v>
      </c>
    </row>
    <row r="343" spans="2:65" s="187" customFormat="1">
      <c r="B343" s="186"/>
      <c r="D343" s="181" t="s">
        <v>268</v>
      </c>
      <c r="E343" s="188" t="s">
        <v>19</v>
      </c>
      <c r="F343" s="189" t="s">
        <v>606</v>
      </c>
      <c r="H343" s="190">
        <v>51.75</v>
      </c>
      <c r="L343" s="186"/>
      <c r="M343" s="191"/>
      <c r="T343" s="192"/>
      <c r="AT343" s="188" t="s">
        <v>268</v>
      </c>
      <c r="AU343" s="188" t="s">
        <v>191</v>
      </c>
      <c r="AV343" s="187" t="s">
        <v>191</v>
      </c>
      <c r="AW343" s="187" t="s">
        <v>270</v>
      </c>
      <c r="AX343" s="187" t="s">
        <v>258</v>
      </c>
      <c r="AY343" s="188" t="s">
        <v>259</v>
      </c>
    </row>
    <row r="344" spans="2:65" s="203" customFormat="1">
      <c r="B344" s="202"/>
      <c r="D344" s="181" t="s">
        <v>268</v>
      </c>
      <c r="E344" s="204" t="s">
        <v>19</v>
      </c>
      <c r="F344" s="205" t="s">
        <v>341</v>
      </c>
      <c r="H344" s="206">
        <v>70.56</v>
      </c>
      <c r="L344" s="202"/>
      <c r="M344" s="207"/>
      <c r="T344" s="208"/>
      <c r="AT344" s="204" t="s">
        <v>268</v>
      </c>
      <c r="AU344" s="204" t="s">
        <v>191</v>
      </c>
      <c r="AV344" s="203" t="s">
        <v>266</v>
      </c>
      <c r="AW344" s="203" t="s">
        <v>270</v>
      </c>
      <c r="AX344" s="203" t="s">
        <v>257</v>
      </c>
      <c r="AY344" s="204" t="s">
        <v>259</v>
      </c>
    </row>
    <row r="345" spans="2:65" s="96" customFormat="1" ht="33" customHeight="1">
      <c r="B345" s="166"/>
      <c r="C345" s="167" t="s">
        <v>628</v>
      </c>
      <c r="D345" s="167" t="s">
        <v>261</v>
      </c>
      <c r="E345" s="168" t="s">
        <v>629</v>
      </c>
      <c r="F345" s="169" t="s">
        <v>630</v>
      </c>
      <c r="G345" s="170" t="s">
        <v>264</v>
      </c>
      <c r="H345" s="171">
        <v>70.56</v>
      </c>
      <c r="I345" s="172"/>
      <c r="J345" s="172">
        <f>ROUND(I345*H345,2)</f>
        <v>0</v>
      </c>
      <c r="K345" s="169" t="s">
        <v>265</v>
      </c>
      <c r="L345" s="95"/>
      <c r="M345" s="173" t="s">
        <v>19</v>
      </c>
      <c r="N345" s="174" t="s">
        <v>5</v>
      </c>
      <c r="O345" s="175">
        <v>0.104</v>
      </c>
      <c r="P345" s="175">
        <f>O345*H345</f>
        <v>7.3382399999999999</v>
      </c>
      <c r="Q345" s="175">
        <v>2.9E-4</v>
      </c>
      <c r="R345" s="175">
        <f>Q345*H345</f>
        <v>2.0462400000000002E-2</v>
      </c>
      <c r="S345" s="175">
        <v>0</v>
      </c>
      <c r="T345" s="176">
        <f>S345*H345</f>
        <v>0</v>
      </c>
      <c r="AR345" s="177" t="s">
        <v>355</v>
      </c>
      <c r="AT345" s="177" t="s">
        <v>261</v>
      </c>
      <c r="AU345" s="177" t="s">
        <v>191</v>
      </c>
      <c r="AY345" s="89" t="s">
        <v>259</v>
      </c>
      <c r="BE345" s="178">
        <f>IF(N345="základní",J345,0)</f>
        <v>0</v>
      </c>
      <c r="BF345" s="178">
        <f>IF(N345="snížená",J345,0)</f>
        <v>0</v>
      </c>
      <c r="BG345" s="178">
        <f>IF(N345="zákl. přenesená",J345,0)</f>
        <v>0</v>
      </c>
      <c r="BH345" s="178">
        <f>IF(N345="sníž. přenesená",J345,0)</f>
        <v>0</v>
      </c>
      <c r="BI345" s="178">
        <f>IF(N345="nulová",J345,0)</f>
        <v>0</v>
      </c>
      <c r="BJ345" s="89" t="s">
        <v>257</v>
      </c>
      <c r="BK345" s="178">
        <f>ROUND(I345*H345,2)</f>
        <v>0</v>
      </c>
      <c r="BL345" s="89" t="s">
        <v>355</v>
      </c>
      <c r="BM345" s="177" t="s">
        <v>631</v>
      </c>
    </row>
    <row r="346" spans="2:65" s="180" customFormat="1">
      <c r="B346" s="179"/>
      <c r="D346" s="181" t="s">
        <v>268</v>
      </c>
      <c r="E346" s="182" t="s">
        <v>19</v>
      </c>
      <c r="F346" s="183" t="s">
        <v>337</v>
      </c>
      <c r="H346" s="182" t="s">
        <v>19</v>
      </c>
      <c r="L346" s="179"/>
      <c r="M346" s="184"/>
      <c r="T346" s="185"/>
      <c r="AT346" s="182" t="s">
        <v>268</v>
      </c>
      <c r="AU346" s="182" t="s">
        <v>191</v>
      </c>
      <c r="AV346" s="180" t="s">
        <v>257</v>
      </c>
      <c r="AW346" s="180" t="s">
        <v>270</v>
      </c>
      <c r="AX346" s="180" t="s">
        <v>258</v>
      </c>
      <c r="AY346" s="182" t="s">
        <v>259</v>
      </c>
    </row>
    <row r="347" spans="2:65" s="187" customFormat="1">
      <c r="B347" s="186"/>
      <c r="D347" s="181" t="s">
        <v>268</v>
      </c>
      <c r="E347" s="188" t="s">
        <v>19</v>
      </c>
      <c r="F347" s="189" t="s">
        <v>605</v>
      </c>
      <c r="H347" s="190">
        <v>18.809999999999999</v>
      </c>
      <c r="L347" s="186"/>
      <c r="M347" s="191"/>
      <c r="T347" s="192"/>
      <c r="AT347" s="188" t="s">
        <v>268</v>
      </c>
      <c r="AU347" s="188" t="s">
        <v>191</v>
      </c>
      <c r="AV347" s="187" t="s">
        <v>191</v>
      </c>
      <c r="AW347" s="187" t="s">
        <v>270</v>
      </c>
      <c r="AX347" s="187" t="s">
        <v>258</v>
      </c>
      <c r="AY347" s="188" t="s">
        <v>259</v>
      </c>
    </row>
    <row r="348" spans="2:65" s="180" customFormat="1">
      <c r="B348" s="179"/>
      <c r="D348" s="181" t="s">
        <v>268</v>
      </c>
      <c r="E348" s="182" t="s">
        <v>19</v>
      </c>
      <c r="F348" s="183" t="s">
        <v>339</v>
      </c>
      <c r="H348" s="182" t="s">
        <v>19</v>
      </c>
      <c r="L348" s="179"/>
      <c r="M348" s="184"/>
      <c r="T348" s="185"/>
      <c r="AT348" s="182" t="s">
        <v>268</v>
      </c>
      <c r="AU348" s="182" t="s">
        <v>191</v>
      </c>
      <c r="AV348" s="180" t="s">
        <v>257</v>
      </c>
      <c r="AW348" s="180" t="s">
        <v>270</v>
      </c>
      <c r="AX348" s="180" t="s">
        <v>258</v>
      </c>
      <c r="AY348" s="182" t="s">
        <v>259</v>
      </c>
    </row>
    <row r="349" spans="2:65" s="187" customFormat="1">
      <c r="B349" s="186"/>
      <c r="D349" s="181" t="s">
        <v>268</v>
      </c>
      <c r="E349" s="188" t="s">
        <v>19</v>
      </c>
      <c r="F349" s="189" t="s">
        <v>606</v>
      </c>
      <c r="H349" s="190">
        <v>51.75</v>
      </c>
      <c r="L349" s="186"/>
      <c r="M349" s="191"/>
      <c r="T349" s="192"/>
      <c r="AT349" s="188" t="s">
        <v>268</v>
      </c>
      <c r="AU349" s="188" t="s">
        <v>191</v>
      </c>
      <c r="AV349" s="187" t="s">
        <v>191</v>
      </c>
      <c r="AW349" s="187" t="s">
        <v>270</v>
      </c>
      <c r="AX349" s="187" t="s">
        <v>258</v>
      </c>
      <c r="AY349" s="188" t="s">
        <v>259</v>
      </c>
    </row>
    <row r="350" spans="2:65" s="203" customFormat="1">
      <c r="B350" s="202"/>
      <c r="D350" s="181" t="s">
        <v>268</v>
      </c>
      <c r="E350" s="204" t="s">
        <v>19</v>
      </c>
      <c r="F350" s="205" t="s">
        <v>341</v>
      </c>
      <c r="H350" s="206">
        <v>70.56</v>
      </c>
      <c r="L350" s="202"/>
      <c r="M350" s="207"/>
      <c r="T350" s="208"/>
      <c r="AT350" s="204" t="s">
        <v>268</v>
      </c>
      <c r="AU350" s="204" t="s">
        <v>191</v>
      </c>
      <c r="AV350" s="203" t="s">
        <v>266</v>
      </c>
      <c r="AW350" s="203" t="s">
        <v>270</v>
      </c>
      <c r="AX350" s="203" t="s">
        <v>257</v>
      </c>
      <c r="AY350" s="204" t="s">
        <v>259</v>
      </c>
    </row>
    <row r="351" spans="2:65" s="155" customFormat="1" ht="25.9" customHeight="1">
      <c r="B351" s="154"/>
      <c r="D351" s="156" t="s">
        <v>254</v>
      </c>
      <c r="E351" s="157" t="s">
        <v>632</v>
      </c>
      <c r="F351" s="157" t="s">
        <v>633</v>
      </c>
      <c r="J351" s="158">
        <f>BK351</f>
        <v>0</v>
      </c>
      <c r="L351" s="154"/>
      <c r="M351" s="159"/>
      <c r="P351" s="160">
        <f>P352+P354+P360</f>
        <v>0</v>
      </c>
      <c r="R351" s="160">
        <f>R352+R354+R360</f>
        <v>0</v>
      </c>
      <c r="T351" s="161">
        <f>T352+T354+T360</f>
        <v>0</v>
      </c>
      <c r="AR351" s="156" t="s">
        <v>289</v>
      </c>
      <c r="AT351" s="162" t="s">
        <v>254</v>
      </c>
      <c r="AU351" s="162" t="s">
        <v>258</v>
      </c>
      <c r="AY351" s="156" t="s">
        <v>259</v>
      </c>
      <c r="BK351" s="163">
        <f>BK352+BK354+BK360</f>
        <v>0</v>
      </c>
    </row>
    <row r="352" spans="2:65" s="155" customFormat="1" ht="22.9" customHeight="1">
      <c r="B352" s="154"/>
      <c r="D352" s="156" t="s">
        <v>254</v>
      </c>
      <c r="E352" s="164" t="s">
        <v>634</v>
      </c>
      <c r="F352" s="164" t="s">
        <v>635</v>
      </c>
      <c r="J352" s="165">
        <f>BK352</f>
        <v>0</v>
      </c>
      <c r="L352" s="154"/>
      <c r="M352" s="159"/>
      <c r="P352" s="160">
        <f>P353</f>
        <v>0</v>
      </c>
      <c r="R352" s="160">
        <f>R353</f>
        <v>0</v>
      </c>
      <c r="T352" s="161">
        <f>T353</f>
        <v>0</v>
      </c>
      <c r="AR352" s="156" t="s">
        <v>289</v>
      </c>
      <c r="AT352" s="162" t="s">
        <v>254</v>
      </c>
      <c r="AU352" s="162" t="s">
        <v>257</v>
      </c>
      <c r="AY352" s="156" t="s">
        <v>259</v>
      </c>
      <c r="BK352" s="163">
        <f>BK353</f>
        <v>0</v>
      </c>
    </row>
    <row r="353" spans="2:65" s="96" customFormat="1" ht="16.5" customHeight="1">
      <c r="B353" s="166"/>
      <c r="C353" s="167" t="s">
        <v>636</v>
      </c>
      <c r="D353" s="167" t="s">
        <v>261</v>
      </c>
      <c r="E353" s="168" t="s">
        <v>637</v>
      </c>
      <c r="F353" s="169" t="s">
        <v>635</v>
      </c>
      <c r="G353" s="170" t="s">
        <v>30</v>
      </c>
      <c r="H353" s="171">
        <v>1</v>
      </c>
      <c r="I353" s="172"/>
      <c r="J353" s="172">
        <f>ROUND(I353*H353,2)</f>
        <v>0</v>
      </c>
      <c r="K353" s="169" t="s">
        <v>265</v>
      </c>
      <c r="L353" s="95"/>
      <c r="M353" s="173" t="s">
        <v>19</v>
      </c>
      <c r="N353" s="174" t="s">
        <v>5</v>
      </c>
      <c r="O353" s="175">
        <v>0</v>
      </c>
      <c r="P353" s="175">
        <f>O353*H353</f>
        <v>0</v>
      </c>
      <c r="Q353" s="175">
        <v>0</v>
      </c>
      <c r="R353" s="175">
        <f>Q353*H353</f>
        <v>0</v>
      </c>
      <c r="S353" s="175">
        <v>0</v>
      </c>
      <c r="T353" s="176">
        <f>S353*H353</f>
        <v>0</v>
      </c>
      <c r="AR353" s="177" t="s">
        <v>638</v>
      </c>
      <c r="AT353" s="177" t="s">
        <v>261</v>
      </c>
      <c r="AU353" s="177" t="s">
        <v>191</v>
      </c>
      <c r="AY353" s="89" t="s">
        <v>259</v>
      </c>
      <c r="BE353" s="178">
        <f>IF(N353="základní",J353,0)</f>
        <v>0</v>
      </c>
      <c r="BF353" s="178">
        <f>IF(N353="snížená",J353,0)</f>
        <v>0</v>
      </c>
      <c r="BG353" s="178">
        <f>IF(N353="zákl. přenesená",J353,0)</f>
        <v>0</v>
      </c>
      <c r="BH353" s="178">
        <f>IF(N353="sníž. přenesená",J353,0)</f>
        <v>0</v>
      </c>
      <c r="BI353" s="178">
        <f>IF(N353="nulová",J353,0)</f>
        <v>0</v>
      </c>
      <c r="BJ353" s="89" t="s">
        <v>257</v>
      </c>
      <c r="BK353" s="178">
        <f>ROUND(I353*H353,2)</f>
        <v>0</v>
      </c>
      <c r="BL353" s="89" t="s">
        <v>638</v>
      </c>
      <c r="BM353" s="177" t="s">
        <v>639</v>
      </c>
    </row>
    <row r="354" spans="2:65" s="155" customFormat="1" ht="22.9" customHeight="1">
      <c r="B354" s="154"/>
      <c r="D354" s="156" t="s">
        <v>254</v>
      </c>
      <c r="E354" s="164" t="s">
        <v>640</v>
      </c>
      <c r="F354" s="164" t="s">
        <v>641</v>
      </c>
      <c r="J354" s="165">
        <f>BK354</f>
        <v>0</v>
      </c>
      <c r="L354" s="154"/>
      <c r="M354" s="159"/>
      <c r="P354" s="160">
        <f>SUM(P355:P359)</f>
        <v>0</v>
      </c>
      <c r="R354" s="160">
        <f>SUM(R355:R359)</f>
        <v>0</v>
      </c>
      <c r="T354" s="161">
        <f>SUM(T355:T359)</f>
        <v>0</v>
      </c>
      <c r="AR354" s="156" t="s">
        <v>289</v>
      </c>
      <c r="AT354" s="162" t="s">
        <v>254</v>
      </c>
      <c r="AU354" s="162" t="s">
        <v>257</v>
      </c>
      <c r="AY354" s="156" t="s">
        <v>259</v>
      </c>
      <c r="BK354" s="163">
        <f>SUM(BK355:BK359)</f>
        <v>0</v>
      </c>
    </row>
    <row r="355" spans="2:65" s="96" customFormat="1" ht="16.5" customHeight="1">
      <c r="B355" s="166"/>
      <c r="C355" s="167" t="s">
        <v>642</v>
      </c>
      <c r="D355" s="167" t="s">
        <v>261</v>
      </c>
      <c r="E355" s="168" t="s">
        <v>643</v>
      </c>
      <c r="F355" s="169" t="s">
        <v>641</v>
      </c>
      <c r="G355" s="170" t="s">
        <v>30</v>
      </c>
      <c r="H355" s="171">
        <v>1</v>
      </c>
      <c r="I355" s="172"/>
      <c r="J355" s="172">
        <f>ROUND(I355*H355,2)</f>
        <v>0</v>
      </c>
      <c r="K355" s="169" t="s">
        <v>265</v>
      </c>
      <c r="L355" s="95"/>
      <c r="M355" s="173" t="s">
        <v>19</v>
      </c>
      <c r="N355" s="174" t="s">
        <v>5</v>
      </c>
      <c r="O355" s="175">
        <v>0</v>
      </c>
      <c r="P355" s="175">
        <f>O355*H355</f>
        <v>0</v>
      </c>
      <c r="Q355" s="175">
        <v>0</v>
      </c>
      <c r="R355" s="175">
        <f>Q355*H355</f>
        <v>0</v>
      </c>
      <c r="S355" s="175">
        <v>0</v>
      </c>
      <c r="T355" s="176">
        <f>S355*H355</f>
        <v>0</v>
      </c>
      <c r="AR355" s="177" t="s">
        <v>638</v>
      </c>
      <c r="AT355" s="177" t="s">
        <v>261</v>
      </c>
      <c r="AU355" s="177" t="s">
        <v>191</v>
      </c>
      <c r="AY355" s="89" t="s">
        <v>259</v>
      </c>
      <c r="BE355" s="178">
        <f>IF(N355="základní",J355,0)</f>
        <v>0</v>
      </c>
      <c r="BF355" s="178">
        <f>IF(N355="snížená",J355,0)</f>
        <v>0</v>
      </c>
      <c r="BG355" s="178">
        <f>IF(N355="zákl. přenesená",J355,0)</f>
        <v>0</v>
      </c>
      <c r="BH355" s="178">
        <f>IF(N355="sníž. přenesená",J355,0)</f>
        <v>0</v>
      </c>
      <c r="BI355" s="178">
        <f>IF(N355="nulová",J355,0)</f>
        <v>0</v>
      </c>
      <c r="BJ355" s="89" t="s">
        <v>257</v>
      </c>
      <c r="BK355" s="178">
        <f>ROUND(I355*H355,2)</f>
        <v>0</v>
      </c>
      <c r="BL355" s="89" t="s">
        <v>638</v>
      </c>
      <c r="BM355" s="177" t="s">
        <v>644</v>
      </c>
    </row>
    <row r="356" spans="2:65" s="96" customFormat="1" ht="16.5" customHeight="1">
      <c r="B356" s="166"/>
      <c r="C356" s="167" t="s">
        <v>645</v>
      </c>
      <c r="D356" s="167" t="s">
        <v>261</v>
      </c>
      <c r="E356" s="168" t="s">
        <v>646</v>
      </c>
      <c r="F356" s="169" t="s">
        <v>647</v>
      </c>
      <c r="G356" s="170" t="s">
        <v>30</v>
      </c>
      <c r="H356" s="171">
        <v>1</v>
      </c>
      <c r="I356" s="172"/>
      <c r="J356" s="172">
        <f>ROUND(I356*H356,2)</f>
        <v>0</v>
      </c>
      <c r="K356" s="169" t="s">
        <v>265</v>
      </c>
      <c r="L356" s="95"/>
      <c r="M356" s="173" t="s">
        <v>19</v>
      </c>
      <c r="N356" s="174" t="s">
        <v>5</v>
      </c>
      <c r="O356" s="175">
        <v>0</v>
      </c>
      <c r="P356" s="175">
        <f>O356*H356</f>
        <v>0</v>
      </c>
      <c r="Q356" s="175">
        <v>0</v>
      </c>
      <c r="R356" s="175">
        <f>Q356*H356</f>
        <v>0</v>
      </c>
      <c r="S356" s="175">
        <v>0</v>
      </c>
      <c r="T356" s="176">
        <f>S356*H356</f>
        <v>0</v>
      </c>
      <c r="AR356" s="177" t="s">
        <v>638</v>
      </c>
      <c r="AT356" s="177" t="s">
        <v>261</v>
      </c>
      <c r="AU356" s="177" t="s">
        <v>191</v>
      </c>
      <c r="AY356" s="89" t="s">
        <v>259</v>
      </c>
      <c r="BE356" s="178">
        <f>IF(N356="základní",J356,0)</f>
        <v>0</v>
      </c>
      <c r="BF356" s="178">
        <f>IF(N356="snížená",J356,0)</f>
        <v>0</v>
      </c>
      <c r="BG356" s="178">
        <f>IF(N356="zákl. přenesená",J356,0)</f>
        <v>0</v>
      </c>
      <c r="BH356" s="178">
        <f>IF(N356="sníž. přenesená",J356,0)</f>
        <v>0</v>
      </c>
      <c r="BI356" s="178">
        <f>IF(N356="nulová",J356,0)</f>
        <v>0</v>
      </c>
      <c r="BJ356" s="89" t="s">
        <v>257</v>
      </c>
      <c r="BK356" s="178">
        <f>ROUND(I356*H356,2)</f>
        <v>0</v>
      </c>
      <c r="BL356" s="89" t="s">
        <v>638</v>
      </c>
      <c r="BM356" s="177" t="s">
        <v>648</v>
      </c>
    </row>
    <row r="357" spans="2:65" s="96" customFormat="1" ht="19.5">
      <c r="B357" s="95"/>
      <c r="D357" s="181" t="s">
        <v>359</v>
      </c>
      <c r="F357" s="209" t="s">
        <v>649</v>
      </c>
      <c r="L357" s="95"/>
      <c r="M357" s="210"/>
      <c r="T357" s="211"/>
      <c r="AT357" s="89" t="s">
        <v>359</v>
      </c>
      <c r="AU357" s="89" t="s">
        <v>191</v>
      </c>
    </row>
    <row r="358" spans="2:65" s="96" customFormat="1" ht="16.5" customHeight="1">
      <c r="B358" s="166"/>
      <c r="C358" s="167" t="s">
        <v>650</v>
      </c>
      <c r="D358" s="167" t="s">
        <v>261</v>
      </c>
      <c r="E358" s="168" t="s">
        <v>651</v>
      </c>
      <c r="F358" s="169" t="s">
        <v>652</v>
      </c>
      <c r="G358" s="170" t="s">
        <v>30</v>
      </c>
      <c r="H358" s="171">
        <v>1</v>
      </c>
      <c r="I358" s="172"/>
      <c r="J358" s="172">
        <f>ROUND(I358*H358,2)</f>
        <v>0</v>
      </c>
      <c r="K358" s="169" t="s">
        <v>265</v>
      </c>
      <c r="L358" s="95"/>
      <c r="M358" s="173" t="s">
        <v>19</v>
      </c>
      <c r="N358" s="174" t="s">
        <v>5</v>
      </c>
      <c r="O358" s="175">
        <v>0</v>
      </c>
      <c r="P358" s="175">
        <f>O358*H358</f>
        <v>0</v>
      </c>
      <c r="Q358" s="175">
        <v>0</v>
      </c>
      <c r="R358" s="175">
        <f>Q358*H358</f>
        <v>0</v>
      </c>
      <c r="S358" s="175">
        <v>0</v>
      </c>
      <c r="T358" s="176">
        <f>S358*H358</f>
        <v>0</v>
      </c>
      <c r="AR358" s="177" t="s">
        <v>638</v>
      </c>
      <c r="AT358" s="177" t="s">
        <v>261</v>
      </c>
      <c r="AU358" s="177" t="s">
        <v>191</v>
      </c>
      <c r="AY358" s="89" t="s">
        <v>259</v>
      </c>
      <c r="BE358" s="178">
        <f>IF(N358="základní",J358,0)</f>
        <v>0</v>
      </c>
      <c r="BF358" s="178">
        <f>IF(N358="snížená",J358,0)</f>
        <v>0</v>
      </c>
      <c r="BG358" s="178">
        <f>IF(N358="zákl. přenesená",J358,0)</f>
        <v>0</v>
      </c>
      <c r="BH358" s="178">
        <f>IF(N358="sníž. přenesená",J358,0)</f>
        <v>0</v>
      </c>
      <c r="BI358" s="178">
        <f>IF(N358="nulová",J358,0)</f>
        <v>0</v>
      </c>
      <c r="BJ358" s="89" t="s">
        <v>257</v>
      </c>
      <c r="BK358" s="178">
        <f>ROUND(I358*H358,2)</f>
        <v>0</v>
      </c>
      <c r="BL358" s="89" t="s">
        <v>638</v>
      </c>
      <c r="BM358" s="177" t="s">
        <v>653</v>
      </c>
    </row>
    <row r="359" spans="2:65" s="96" customFormat="1" ht="19.5">
      <c r="B359" s="95"/>
      <c r="D359" s="181" t="s">
        <v>359</v>
      </c>
      <c r="F359" s="209" t="s">
        <v>654</v>
      </c>
      <c r="L359" s="95"/>
      <c r="M359" s="210"/>
      <c r="T359" s="211"/>
      <c r="AT359" s="89" t="s">
        <v>359</v>
      </c>
      <c r="AU359" s="89" t="s">
        <v>191</v>
      </c>
    </row>
    <row r="360" spans="2:65" s="155" customFormat="1" ht="22.9" customHeight="1">
      <c r="B360" s="154"/>
      <c r="D360" s="156" t="s">
        <v>254</v>
      </c>
      <c r="E360" s="164" t="s">
        <v>655</v>
      </c>
      <c r="F360" s="164" t="s">
        <v>656</v>
      </c>
      <c r="J360" s="165">
        <f>BK360</f>
        <v>0</v>
      </c>
      <c r="L360" s="154"/>
      <c r="M360" s="159"/>
      <c r="P360" s="160">
        <f>P361</f>
        <v>0</v>
      </c>
      <c r="R360" s="160">
        <f>R361</f>
        <v>0</v>
      </c>
      <c r="T360" s="161">
        <f>T361</f>
        <v>0</v>
      </c>
      <c r="AR360" s="156" t="s">
        <v>289</v>
      </c>
      <c r="AT360" s="162" t="s">
        <v>254</v>
      </c>
      <c r="AU360" s="162" t="s">
        <v>257</v>
      </c>
      <c r="AY360" s="156" t="s">
        <v>259</v>
      </c>
      <c r="BK360" s="163">
        <f>BK361</f>
        <v>0</v>
      </c>
    </row>
    <row r="361" spans="2:65" s="96" customFormat="1" ht="21.75" customHeight="1">
      <c r="B361" s="166"/>
      <c r="C361" s="167" t="s">
        <v>657</v>
      </c>
      <c r="D361" s="167" t="s">
        <v>261</v>
      </c>
      <c r="E361" s="168" t="s">
        <v>658</v>
      </c>
      <c r="F361" s="169" t="s">
        <v>659</v>
      </c>
      <c r="G361" s="170" t="s">
        <v>30</v>
      </c>
      <c r="H361" s="171">
        <v>1</v>
      </c>
      <c r="I361" s="172"/>
      <c r="J361" s="172">
        <f>ROUND(I361*H361,2)</f>
        <v>0</v>
      </c>
      <c r="K361" s="169" t="s">
        <v>265</v>
      </c>
      <c r="L361" s="95"/>
      <c r="M361" s="212" t="s">
        <v>19</v>
      </c>
      <c r="N361" s="213" t="s">
        <v>5</v>
      </c>
      <c r="O361" s="214">
        <v>0</v>
      </c>
      <c r="P361" s="214">
        <f>O361*H361</f>
        <v>0</v>
      </c>
      <c r="Q361" s="214">
        <v>0</v>
      </c>
      <c r="R361" s="214">
        <f>Q361*H361</f>
        <v>0</v>
      </c>
      <c r="S361" s="214">
        <v>0</v>
      </c>
      <c r="T361" s="215">
        <f>S361*H361</f>
        <v>0</v>
      </c>
      <c r="AR361" s="177" t="s">
        <v>638</v>
      </c>
      <c r="AT361" s="177" t="s">
        <v>261</v>
      </c>
      <c r="AU361" s="177" t="s">
        <v>191</v>
      </c>
      <c r="AY361" s="89" t="s">
        <v>259</v>
      </c>
      <c r="BE361" s="178">
        <f>IF(N361="základní",J361,0)</f>
        <v>0</v>
      </c>
      <c r="BF361" s="178">
        <f>IF(N361="snížená",J361,0)</f>
        <v>0</v>
      </c>
      <c r="BG361" s="178">
        <f>IF(N361="zákl. přenesená",J361,0)</f>
        <v>0</v>
      </c>
      <c r="BH361" s="178">
        <f>IF(N361="sníž. přenesená",J361,0)</f>
        <v>0</v>
      </c>
      <c r="BI361" s="178">
        <f>IF(N361="nulová",J361,0)</f>
        <v>0</v>
      </c>
      <c r="BJ361" s="89" t="s">
        <v>257</v>
      </c>
      <c r="BK361" s="178">
        <f>ROUND(I361*H361,2)</f>
        <v>0</v>
      </c>
      <c r="BL361" s="89" t="s">
        <v>638</v>
      </c>
      <c r="BM361" s="177" t="s">
        <v>660</v>
      </c>
    </row>
    <row r="362" spans="2:65" s="96" customFormat="1" ht="6.95" customHeight="1">
      <c r="B362" s="123"/>
      <c r="C362" s="124"/>
      <c r="D362" s="124"/>
      <c r="E362" s="124"/>
      <c r="F362" s="124"/>
      <c r="G362" s="124"/>
      <c r="H362" s="124"/>
      <c r="I362" s="124"/>
      <c r="J362" s="124"/>
      <c r="K362" s="124"/>
      <c r="L362" s="95"/>
    </row>
  </sheetData>
  <autoFilter ref="C135:K361" xr:uid="{00000000-0009-0000-0000-000001000000}"/>
  <mergeCells count="5">
    <mergeCell ref="L2:V2"/>
    <mergeCell ref="E7:H7"/>
    <mergeCell ref="E25:H25"/>
    <mergeCell ref="E85:H85"/>
    <mergeCell ref="E128:H12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BF124"/>
  <sheetViews>
    <sheetView showGridLines="0" view="pageBreakPreview" topLeftCell="A13" zoomScale="130" zoomScaleNormal="100" zoomScaleSheetLayoutView="130" workbookViewId="0">
      <selection activeCell="D113" sqref="D113"/>
    </sheetView>
  </sheetViews>
  <sheetFormatPr defaultColWidth="9.28515625" defaultRowHeight="13.5"/>
  <cols>
    <col min="1" max="2" width="1.7109375" style="1" customWidth="1"/>
    <col min="3" max="3" width="4.140625" style="1" customWidth="1"/>
    <col min="4" max="4" width="10.42578125" style="1" customWidth="1"/>
    <col min="5" max="5" width="45.5703125" style="1" customWidth="1"/>
    <col min="6" max="6" width="5.140625" style="1" customWidth="1"/>
    <col min="7" max="7" width="10" style="1" customWidth="1"/>
    <col min="8" max="8" width="12.140625" style="1" customWidth="1"/>
    <col min="9" max="9" width="18.5703125" style="1" customWidth="1"/>
    <col min="10" max="10" width="14.28515625" style="58" customWidth="1"/>
    <col min="11" max="11" width="0.5703125" style="1" customWidth="1"/>
    <col min="12" max="12" width="12.28515625" style="1" customWidth="1"/>
    <col min="13" max="13" width="29.7109375" style="1" hidden="1" customWidth="1"/>
    <col min="14" max="14" width="16.28515625" style="1" hidden="1" customWidth="1"/>
    <col min="15" max="15" width="12.28515625" style="1" hidden="1" customWidth="1"/>
    <col min="16" max="16" width="16.28515625" style="1" hidden="1" customWidth="1"/>
    <col min="17" max="17" width="12.140625" style="1" hidden="1" customWidth="1"/>
    <col min="18" max="18" width="15" style="1" hidden="1" customWidth="1"/>
    <col min="19" max="19" width="11" style="1" hidden="1" customWidth="1"/>
    <col min="20" max="20" width="15" style="1" hidden="1" customWidth="1"/>
    <col min="21" max="21" width="16.28515625" style="1" hidden="1" customWidth="1"/>
    <col min="22" max="22" width="11" style="1" customWidth="1"/>
    <col min="23" max="23" width="15" style="1" customWidth="1"/>
    <col min="24" max="24" width="16.28515625" style="1" customWidth="1"/>
    <col min="25" max="36" width="9.28515625" style="1"/>
    <col min="37" max="57" width="9.28515625" style="1" customWidth="1"/>
    <col min="58" max="16384" width="9.28515625" style="1"/>
  </cols>
  <sheetData>
    <row r="2" spans="2:11" ht="28.5">
      <c r="D2" s="66"/>
    </row>
    <row r="3" spans="2:11" ht="28.5">
      <c r="D3" s="67"/>
    </row>
    <row r="4" spans="2:11" ht="28.5">
      <c r="D4" s="67"/>
    </row>
    <row r="5" spans="2:11" ht="28.5">
      <c r="D5" s="67"/>
    </row>
    <row r="6" spans="2:11" ht="28.5">
      <c r="D6" s="67"/>
    </row>
    <row r="7" spans="2:11" ht="28.5">
      <c r="D7" s="67"/>
    </row>
    <row r="8" spans="2:11" ht="28.5">
      <c r="D8" s="67"/>
    </row>
    <row r="9" spans="2:11" ht="28.5">
      <c r="D9" s="67"/>
    </row>
    <row r="12" spans="2:11" s="3" customFormat="1" ht="6.95" customHeight="1">
      <c r="B12" s="11"/>
      <c r="C12" s="12"/>
      <c r="D12" s="12"/>
      <c r="E12" s="12"/>
      <c r="F12" s="12"/>
      <c r="G12" s="12"/>
      <c r="H12" s="12"/>
      <c r="I12" s="12"/>
      <c r="J12" s="57"/>
      <c r="K12" s="13"/>
    </row>
    <row r="13" spans="2:11" s="3" customFormat="1" ht="36.950000000000003" customHeight="1">
      <c r="B13" s="4"/>
      <c r="C13" s="257" t="s">
        <v>20</v>
      </c>
      <c r="D13" s="258"/>
      <c r="E13" s="258"/>
      <c r="F13" s="258"/>
      <c r="G13" s="258"/>
      <c r="H13" s="258"/>
      <c r="I13" s="258"/>
      <c r="J13" s="58"/>
      <c r="K13" s="5"/>
    </row>
    <row r="14" spans="2:11" s="3" customFormat="1" ht="6.95" customHeight="1">
      <c r="B14" s="4"/>
      <c r="J14" s="58"/>
      <c r="K14" s="5"/>
    </row>
    <row r="15" spans="2:11" s="3" customFormat="1" ht="36.950000000000003" customHeight="1">
      <c r="B15" s="4"/>
      <c r="C15" s="76" t="s">
        <v>0</v>
      </c>
      <c r="E15" s="259" t="s">
        <v>109</v>
      </c>
      <c r="F15" s="258"/>
      <c r="G15" s="258"/>
      <c r="H15" s="258"/>
      <c r="I15" s="258"/>
      <c r="J15" s="58"/>
      <c r="K15" s="5"/>
    </row>
    <row r="16" spans="2:11" s="3" customFormat="1" ht="18">
      <c r="B16" s="4"/>
      <c r="C16" s="76" t="s">
        <v>7</v>
      </c>
      <c r="E16" s="259" t="s">
        <v>188</v>
      </c>
      <c r="F16" s="258"/>
      <c r="G16" s="258"/>
      <c r="H16" s="258"/>
      <c r="I16" s="258"/>
      <c r="J16" s="58"/>
      <c r="K16" s="5"/>
    </row>
    <row r="17" spans="2:58" s="3" customFormat="1" ht="6.95" customHeight="1">
      <c r="B17" s="4"/>
      <c r="J17" s="58"/>
      <c r="K17" s="5"/>
    </row>
    <row r="18" spans="2:58" s="3" customFormat="1" ht="18" customHeight="1">
      <c r="B18" s="4"/>
      <c r="C18" s="6"/>
      <c r="E18" s="6" t="s">
        <v>1</v>
      </c>
      <c r="G18" s="6" t="s">
        <v>2</v>
      </c>
      <c r="I18" s="6" t="s">
        <v>89</v>
      </c>
      <c r="J18" s="59"/>
      <c r="K18" s="5"/>
    </row>
    <row r="19" spans="2:58" s="3" customFormat="1" ht="6.95" customHeight="1">
      <c r="B19" s="4"/>
      <c r="J19" s="58"/>
      <c r="K19" s="5"/>
    </row>
    <row r="20" spans="2:58" s="3" customFormat="1" ht="15">
      <c r="B20" s="4"/>
      <c r="C20" s="6" t="s">
        <v>23</v>
      </c>
      <c r="E20" s="87" t="s">
        <v>185</v>
      </c>
      <c r="G20" s="6" t="s">
        <v>3</v>
      </c>
      <c r="H20" s="6" t="s">
        <v>187</v>
      </c>
      <c r="I20" s="68"/>
      <c r="J20" s="60"/>
      <c r="K20" s="5"/>
    </row>
    <row r="21" spans="2:58" s="3" customFormat="1" ht="14.45" customHeight="1">
      <c r="B21" s="4"/>
      <c r="C21" s="6" t="s">
        <v>21</v>
      </c>
      <c r="E21" s="87" t="s">
        <v>186</v>
      </c>
      <c r="G21" s="6" t="s">
        <v>22</v>
      </c>
      <c r="H21" s="6" t="s">
        <v>187</v>
      </c>
      <c r="I21" s="68"/>
      <c r="J21" s="60"/>
      <c r="K21" s="5"/>
    </row>
    <row r="22" spans="2:58" s="3" customFormat="1" ht="10.35" customHeight="1">
      <c r="B22" s="4"/>
      <c r="J22" s="58"/>
      <c r="K22" s="5"/>
    </row>
    <row r="23" spans="2:58" s="16" customFormat="1" ht="60">
      <c r="B23" s="14"/>
      <c r="C23" s="77" t="s">
        <v>9</v>
      </c>
      <c r="D23" s="35" t="s">
        <v>6</v>
      </c>
      <c r="E23" s="35" t="s">
        <v>10</v>
      </c>
      <c r="F23" s="35" t="s">
        <v>11</v>
      </c>
      <c r="G23" s="35" t="s">
        <v>12</v>
      </c>
      <c r="H23" s="36" t="s">
        <v>13</v>
      </c>
      <c r="I23" s="35" t="s">
        <v>8</v>
      </c>
      <c r="J23" s="35" t="s">
        <v>26</v>
      </c>
      <c r="K23" s="15"/>
      <c r="M23" s="17" t="s">
        <v>14</v>
      </c>
      <c r="N23" s="18" t="s">
        <v>4</v>
      </c>
      <c r="O23" s="18" t="s">
        <v>15</v>
      </c>
      <c r="P23" s="18" t="s">
        <v>16</v>
      </c>
      <c r="Q23" s="18" t="s">
        <v>24</v>
      </c>
      <c r="R23" s="18" t="s">
        <v>25</v>
      </c>
      <c r="S23" s="18" t="s">
        <v>17</v>
      </c>
      <c r="T23" s="19" t="s">
        <v>18</v>
      </c>
    </row>
    <row r="24" spans="2:58" s="3" customFormat="1" ht="29.25" customHeight="1">
      <c r="B24" s="4"/>
      <c r="C24" s="85" t="s">
        <v>677</v>
      </c>
      <c r="I24" s="83">
        <f>I25</f>
        <v>4000</v>
      </c>
      <c r="J24" s="63"/>
      <c r="K24" s="5"/>
      <c r="M24" s="20"/>
      <c r="N24" s="7"/>
      <c r="O24" s="7"/>
      <c r="P24" s="21" t="e">
        <f>P25+#REF!+#REF!+#REF!+#REF!+#REF!+#REF!+#REF!+#REF!+#REF!+#REF!+#REF!+#REF!+#REF!+#REF!+#REF!+#REF!+#REF!+#REF!+#REF!</f>
        <v>#REF!</v>
      </c>
      <c r="Q24" s="7"/>
      <c r="R24" s="21" t="e">
        <f>R25+#REF!+#REF!+#REF!+#REF!+#REF!+#REF!+#REF!+#REF!+#REF!+#REF!+#REF!+#REF!+#REF!+#REF!+#REF!+#REF!+#REF!+#REF!+#REF!</f>
        <v>#REF!</v>
      </c>
      <c r="S24" s="7"/>
      <c r="T24" s="22" t="e">
        <f>T25+#REF!+#REF!+#REF!+#REF!+#REF!+#REF!+#REF!+#REF!+#REF!+#REF!+#REF!+#REF!+#REF!+#REF!+#REF!+#REF!+#REF!+#REF!+#REF!</f>
        <v>#REF!</v>
      </c>
      <c r="AM24" s="2"/>
      <c r="AN24" s="2"/>
      <c r="BD24" s="23"/>
    </row>
    <row r="25" spans="2:58" s="3" customFormat="1" ht="29.25" customHeight="1">
      <c r="B25" s="4"/>
      <c r="C25" s="86" t="s">
        <v>677</v>
      </c>
      <c r="I25" s="84">
        <f>I26+I32+I36+I87+I47+I52+I95+I103</f>
        <v>4000</v>
      </c>
      <c r="J25" s="63"/>
      <c r="K25" s="5"/>
      <c r="M25" s="20"/>
      <c r="N25" s="7"/>
      <c r="O25" s="7"/>
      <c r="P25" s="21" t="e">
        <f>P26+P32+P36+P47+#REF!+#REF!+#REF!+#REF!+#REF!+#REF!+#REF!+#REF!+#REF!+#REF!+#REF!+#REF!+#REF!+P52+#REF!+#REF!</f>
        <v>#REF!</v>
      </c>
      <c r="Q25" s="7"/>
      <c r="R25" s="21" t="e">
        <f>R26+R32+R36+R47+#REF!+#REF!+#REF!+#REF!+#REF!+#REF!+#REF!+#REF!+#REF!+#REF!+#REF!+#REF!+#REF!+R52+#REF!+#REF!</f>
        <v>#REF!</v>
      </c>
      <c r="S25" s="7"/>
      <c r="T25" s="22" t="e">
        <f>T26+T32+T36+T47+#REF!+#REF!+#REF!+#REF!+#REF!+#REF!+#REF!+#REF!+#REF!+#REF!+#REF!+#REF!+#REF!+T52+#REF!+#REF!</f>
        <v>#REF!</v>
      </c>
      <c r="AM25" s="2"/>
      <c r="AN25" s="2"/>
      <c r="BD25" s="23"/>
    </row>
    <row r="26" spans="2:58" s="25" customFormat="1" ht="37.35" customHeight="1">
      <c r="B26" s="24"/>
      <c r="C26" s="26"/>
      <c r="D26" s="26">
        <v>1</v>
      </c>
      <c r="E26" s="26" t="s">
        <v>29</v>
      </c>
      <c r="F26" s="26"/>
      <c r="G26" s="26"/>
      <c r="H26" s="26"/>
      <c r="I26" s="34">
        <f>SUM(I27:I31)</f>
        <v>0</v>
      </c>
      <c r="J26" s="64"/>
      <c r="K26" s="27"/>
      <c r="M26" s="28"/>
      <c r="P26" s="29" t="e">
        <f>SUM(#REF!)</f>
        <v>#REF!</v>
      </c>
      <c r="R26" s="29" t="e">
        <f>SUM(#REF!)</f>
        <v>#REF!</v>
      </c>
      <c r="T26" s="30" t="e">
        <f>SUM(#REF!)</f>
        <v>#REF!</v>
      </c>
      <c r="AK26" s="31"/>
      <c r="AM26" s="32"/>
      <c r="AN26" s="32"/>
      <c r="AR26" s="31"/>
      <c r="BD26" s="33"/>
    </row>
    <row r="27" spans="2:58" s="47" customFormat="1" ht="246">
      <c r="B27" s="39"/>
      <c r="C27" s="80" t="s">
        <v>48</v>
      </c>
      <c r="D27" s="40"/>
      <c r="E27" s="41" t="s">
        <v>674</v>
      </c>
      <c r="F27" s="42" t="s">
        <v>27</v>
      </c>
      <c r="G27" s="43">
        <v>60</v>
      </c>
      <c r="H27" s="44"/>
      <c r="I27" s="45">
        <f>ROUND(H27*G27,2)</f>
        <v>0</v>
      </c>
      <c r="J27" s="56"/>
      <c r="K27" s="46"/>
      <c r="M27" s="48" t="s">
        <v>19</v>
      </c>
      <c r="N27" s="49" t="s">
        <v>5</v>
      </c>
      <c r="O27" s="50">
        <v>0</v>
      </c>
      <c r="P27" s="50">
        <f>O27*G27</f>
        <v>0</v>
      </c>
      <c r="Q27" s="50">
        <v>0</v>
      </c>
      <c r="R27" s="50">
        <f>Q27*G27</f>
        <v>0</v>
      </c>
      <c r="S27" s="50">
        <v>0</v>
      </c>
      <c r="T27" s="51">
        <f>S27*G27</f>
        <v>0</v>
      </c>
      <c r="AK27" s="6"/>
      <c r="AM27" s="6"/>
      <c r="AN27" s="6"/>
      <c r="AR27" s="6"/>
      <c r="AX27" s="52"/>
      <c r="AY27" s="52"/>
      <c r="AZ27" s="52"/>
      <c r="BA27" s="52"/>
      <c r="BB27" s="52"/>
      <c r="BC27" s="6"/>
      <c r="BD27" s="52"/>
      <c r="BE27" s="6"/>
      <c r="BF27" s="6"/>
    </row>
    <row r="28" spans="2:58" s="47" customFormat="1" ht="15">
      <c r="B28" s="39"/>
      <c r="C28" s="80" t="s">
        <v>49</v>
      </c>
      <c r="D28" s="40"/>
      <c r="E28" s="41" t="s">
        <v>88</v>
      </c>
      <c r="F28" s="42" t="s">
        <v>27</v>
      </c>
      <c r="G28" s="43">
        <v>60</v>
      </c>
      <c r="H28" s="44"/>
      <c r="I28" s="45">
        <f t="shared" ref="I28:I31" si="0">ROUND(H28*G28,2)</f>
        <v>0</v>
      </c>
      <c r="J28" s="56"/>
      <c r="K28" s="46"/>
      <c r="M28" s="48" t="s">
        <v>19</v>
      </c>
      <c r="N28" s="49" t="s">
        <v>5</v>
      </c>
      <c r="O28" s="50">
        <v>0</v>
      </c>
      <c r="P28" s="50">
        <f t="shared" ref="P28:P31" si="1">O28*G28</f>
        <v>0</v>
      </c>
      <c r="Q28" s="50">
        <v>0</v>
      </c>
      <c r="R28" s="50">
        <f t="shared" ref="R28:R31" si="2">Q28*G28</f>
        <v>0</v>
      </c>
      <c r="S28" s="50">
        <v>0</v>
      </c>
      <c r="T28" s="51">
        <f t="shared" ref="T28:T31" si="3">S28*G28</f>
        <v>0</v>
      </c>
      <c r="AK28" s="6"/>
      <c r="AM28" s="6"/>
      <c r="AN28" s="6"/>
      <c r="AR28" s="6"/>
      <c r="AX28" s="52"/>
      <c r="AY28" s="52"/>
      <c r="AZ28" s="52"/>
      <c r="BA28" s="52"/>
      <c r="BB28" s="52"/>
      <c r="BC28" s="6"/>
      <c r="BD28" s="52"/>
      <c r="BE28" s="6"/>
      <c r="BF28" s="6"/>
    </row>
    <row r="29" spans="2:58" s="47" customFormat="1" ht="67.5">
      <c r="B29" s="39"/>
      <c r="C29" s="80" t="s">
        <v>50</v>
      </c>
      <c r="D29" s="40"/>
      <c r="E29" s="81" t="s">
        <v>90</v>
      </c>
      <c r="F29" s="42" t="s">
        <v>30</v>
      </c>
      <c r="G29" s="43">
        <v>1</v>
      </c>
      <c r="H29" s="44"/>
      <c r="I29" s="45">
        <f t="shared" ref="I29:I30" si="4">ROUND(H29*G29,2)</f>
        <v>0</v>
      </c>
      <c r="J29" s="56"/>
      <c r="K29" s="46"/>
      <c r="M29" s="48" t="s">
        <v>19</v>
      </c>
      <c r="N29" s="49" t="s">
        <v>5</v>
      </c>
      <c r="O29" s="50">
        <v>0</v>
      </c>
      <c r="P29" s="50">
        <f t="shared" ref="P29:P30" si="5">O29*G29</f>
        <v>0</v>
      </c>
      <c r="Q29" s="50">
        <v>0</v>
      </c>
      <c r="R29" s="50">
        <f t="shared" ref="R29:R30" si="6">Q29*G29</f>
        <v>0</v>
      </c>
      <c r="S29" s="50">
        <v>0</v>
      </c>
      <c r="T29" s="51">
        <f t="shared" ref="T29:T30" si="7">S29*G29</f>
        <v>0</v>
      </c>
      <c r="AK29" s="6"/>
      <c r="AM29" s="6"/>
      <c r="AN29" s="6"/>
      <c r="AR29" s="6"/>
      <c r="AX29" s="52"/>
      <c r="AY29" s="52"/>
      <c r="AZ29" s="52"/>
      <c r="BA29" s="52"/>
      <c r="BB29" s="52"/>
      <c r="BC29" s="6"/>
      <c r="BD29" s="52"/>
      <c r="BE29" s="6"/>
      <c r="BF29" s="6"/>
    </row>
    <row r="30" spans="2:58" s="47" customFormat="1" ht="15">
      <c r="B30" s="39"/>
      <c r="C30" s="80" t="s">
        <v>92</v>
      </c>
      <c r="D30" s="40"/>
      <c r="E30" s="41" t="s">
        <v>94</v>
      </c>
      <c r="F30" s="42" t="s">
        <v>30</v>
      </c>
      <c r="G30" s="43">
        <v>1</v>
      </c>
      <c r="H30" s="44"/>
      <c r="I30" s="45">
        <f t="shared" si="4"/>
        <v>0</v>
      </c>
      <c r="J30" s="56"/>
      <c r="K30" s="46"/>
      <c r="M30" s="48" t="s">
        <v>19</v>
      </c>
      <c r="N30" s="49" t="s">
        <v>5</v>
      </c>
      <c r="O30" s="50">
        <v>0</v>
      </c>
      <c r="P30" s="50">
        <f t="shared" si="5"/>
        <v>0</v>
      </c>
      <c r="Q30" s="50">
        <v>0</v>
      </c>
      <c r="R30" s="50">
        <f t="shared" si="6"/>
        <v>0</v>
      </c>
      <c r="S30" s="50">
        <v>0</v>
      </c>
      <c r="T30" s="51">
        <f t="shared" si="7"/>
        <v>0</v>
      </c>
      <c r="AK30" s="6"/>
      <c r="AM30" s="6"/>
      <c r="AN30" s="6"/>
      <c r="AR30" s="6"/>
      <c r="AX30" s="52"/>
      <c r="AY30" s="52"/>
      <c r="AZ30" s="52"/>
      <c r="BA30" s="52"/>
      <c r="BB30" s="52"/>
      <c r="BC30" s="6"/>
      <c r="BD30" s="52"/>
      <c r="BE30" s="6"/>
      <c r="BF30" s="6"/>
    </row>
    <row r="31" spans="2:58" s="47" customFormat="1" ht="15">
      <c r="B31" s="39"/>
      <c r="C31" s="80" t="s">
        <v>93</v>
      </c>
      <c r="D31" s="40"/>
      <c r="E31" s="41"/>
      <c r="F31" s="42"/>
      <c r="G31" s="43"/>
      <c r="H31" s="44"/>
      <c r="I31" s="45">
        <f t="shared" si="0"/>
        <v>0</v>
      </c>
      <c r="J31" s="56"/>
      <c r="K31" s="46"/>
      <c r="M31" s="48" t="s">
        <v>19</v>
      </c>
      <c r="N31" s="49" t="s">
        <v>5</v>
      </c>
      <c r="O31" s="50">
        <v>0</v>
      </c>
      <c r="P31" s="50">
        <f t="shared" si="1"/>
        <v>0</v>
      </c>
      <c r="Q31" s="50">
        <v>0</v>
      </c>
      <c r="R31" s="50">
        <f t="shared" si="2"/>
        <v>0</v>
      </c>
      <c r="S31" s="50">
        <v>0</v>
      </c>
      <c r="T31" s="51">
        <f t="shared" si="3"/>
        <v>0</v>
      </c>
      <c r="AK31" s="6"/>
      <c r="AM31" s="6"/>
      <c r="AN31" s="6"/>
      <c r="AR31" s="6"/>
      <c r="AX31" s="52"/>
      <c r="AY31" s="52"/>
      <c r="AZ31" s="52"/>
      <c r="BA31" s="52"/>
      <c r="BB31" s="52"/>
      <c r="BC31" s="6"/>
      <c r="BD31" s="52"/>
      <c r="BE31" s="6"/>
      <c r="BF31" s="6"/>
    </row>
    <row r="32" spans="2:58" s="25" customFormat="1" ht="37.35" customHeight="1">
      <c r="B32" s="24"/>
      <c r="C32" s="78"/>
      <c r="D32" s="69">
        <v>2</v>
      </c>
      <c r="E32" s="26" t="s">
        <v>91</v>
      </c>
      <c r="F32" s="69"/>
      <c r="G32" s="69"/>
      <c r="H32" s="70"/>
      <c r="I32" s="37">
        <f>SUM(I33:I35)</f>
        <v>0</v>
      </c>
      <c r="J32" s="65"/>
      <c r="K32" s="27"/>
      <c r="M32" s="28"/>
      <c r="P32" s="29">
        <f>SUM(P29:P29)</f>
        <v>0</v>
      </c>
      <c r="R32" s="29">
        <f>SUM(R29:R29)</f>
        <v>0</v>
      </c>
      <c r="T32" s="30">
        <f>SUM(T29:T29)</f>
        <v>0</v>
      </c>
      <c r="W32" s="82"/>
      <c r="AK32" s="31"/>
      <c r="AM32" s="32"/>
      <c r="AN32" s="32"/>
      <c r="AR32" s="31"/>
      <c r="BD32" s="33"/>
    </row>
    <row r="33" spans="2:58" s="47" customFormat="1" ht="256.5" customHeight="1">
      <c r="B33" s="39"/>
      <c r="C33" s="80" t="s">
        <v>692</v>
      </c>
      <c r="D33" s="40"/>
      <c r="E33" s="41" t="s">
        <v>673</v>
      </c>
      <c r="F33" s="42" t="s">
        <v>27</v>
      </c>
      <c r="G33" s="43">
        <v>1</v>
      </c>
      <c r="H33" s="44"/>
      <c r="I33" s="45">
        <f t="shared" ref="I33:I35" si="8">ROUND(H33*G33,2)</f>
        <v>0</v>
      </c>
      <c r="J33" s="56"/>
      <c r="K33" s="46"/>
      <c r="M33" s="48" t="s">
        <v>19</v>
      </c>
      <c r="N33" s="49" t="s">
        <v>5</v>
      </c>
      <c r="O33" s="50">
        <v>0</v>
      </c>
      <c r="P33" s="50">
        <f t="shared" ref="P33:P35" si="9">O33*G33</f>
        <v>0</v>
      </c>
      <c r="Q33" s="50">
        <v>0</v>
      </c>
      <c r="R33" s="50">
        <f t="shared" ref="R33:R35" si="10">Q33*G33</f>
        <v>0</v>
      </c>
      <c r="S33" s="50">
        <v>0</v>
      </c>
      <c r="T33" s="51">
        <f t="shared" ref="T33:T35" si="11">S33*G33</f>
        <v>0</v>
      </c>
      <c r="AK33" s="6"/>
      <c r="AM33" s="6"/>
      <c r="AN33" s="6"/>
      <c r="AR33" s="6"/>
      <c r="AX33" s="52"/>
      <c r="AY33" s="52"/>
      <c r="AZ33" s="52"/>
      <c r="BA33" s="52"/>
      <c r="BB33" s="52"/>
      <c r="BC33" s="6"/>
      <c r="BD33" s="52"/>
      <c r="BE33" s="6"/>
      <c r="BF33" s="6"/>
    </row>
    <row r="34" spans="2:58" s="47" customFormat="1" ht="15">
      <c r="B34" s="39"/>
      <c r="C34" s="80" t="s">
        <v>693</v>
      </c>
      <c r="D34" s="40"/>
      <c r="E34" s="41" t="s">
        <v>42</v>
      </c>
      <c r="F34" s="42" t="s">
        <v>37</v>
      </c>
      <c r="G34" s="43">
        <v>16</v>
      </c>
      <c r="H34" s="44"/>
      <c r="I34" s="45">
        <f t="shared" si="8"/>
        <v>0</v>
      </c>
      <c r="J34" s="56"/>
      <c r="K34" s="46"/>
      <c r="M34" s="48" t="s">
        <v>19</v>
      </c>
      <c r="N34" s="49" t="s">
        <v>5</v>
      </c>
      <c r="O34" s="50">
        <v>0</v>
      </c>
      <c r="P34" s="50">
        <f t="shared" si="9"/>
        <v>0</v>
      </c>
      <c r="Q34" s="50">
        <v>0</v>
      </c>
      <c r="R34" s="50">
        <f t="shared" si="10"/>
        <v>0</v>
      </c>
      <c r="S34" s="50">
        <v>0</v>
      </c>
      <c r="T34" s="51">
        <f t="shared" si="11"/>
        <v>0</v>
      </c>
      <c r="AK34" s="6"/>
      <c r="AM34" s="6"/>
      <c r="AN34" s="6"/>
      <c r="AR34" s="6"/>
      <c r="AX34" s="52"/>
      <c r="AY34" s="52"/>
      <c r="AZ34" s="52"/>
      <c r="BA34" s="52"/>
      <c r="BB34" s="52"/>
      <c r="BC34" s="6"/>
      <c r="BD34" s="52"/>
      <c r="BE34" s="6"/>
      <c r="BF34" s="6"/>
    </row>
    <row r="35" spans="2:58" s="47" customFormat="1" ht="30">
      <c r="B35" s="39"/>
      <c r="C35" s="80" t="s">
        <v>694</v>
      </c>
      <c r="D35" s="40"/>
      <c r="E35" s="41" t="s">
        <v>38</v>
      </c>
      <c r="F35" s="42" t="s">
        <v>37</v>
      </c>
      <c r="G35" s="43">
        <v>8</v>
      </c>
      <c r="H35" s="44"/>
      <c r="I35" s="45">
        <f t="shared" si="8"/>
        <v>0</v>
      </c>
      <c r="J35" s="56"/>
      <c r="K35" s="46"/>
      <c r="M35" s="48" t="s">
        <v>19</v>
      </c>
      <c r="N35" s="49" t="s">
        <v>5</v>
      </c>
      <c r="O35" s="50">
        <v>0</v>
      </c>
      <c r="P35" s="50">
        <f t="shared" si="9"/>
        <v>0</v>
      </c>
      <c r="Q35" s="50">
        <v>0</v>
      </c>
      <c r="R35" s="50">
        <f t="shared" si="10"/>
        <v>0</v>
      </c>
      <c r="S35" s="50">
        <v>0</v>
      </c>
      <c r="T35" s="51">
        <f t="shared" si="11"/>
        <v>0</v>
      </c>
      <c r="AK35" s="6"/>
      <c r="AM35" s="6"/>
      <c r="AN35" s="6"/>
      <c r="AR35" s="6"/>
      <c r="AX35" s="52"/>
      <c r="AY35" s="52"/>
      <c r="AZ35" s="52"/>
      <c r="BA35" s="52"/>
      <c r="BB35" s="52"/>
      <c r="BC35" s="6"/>
      <c r="BD35" s="52"/>
      <c r="BE35" s="6"/>
      <c r="BF35" s="6"/>
    </row>
    <row r="36" spans="2:58" s="25" customFormat="1" ht="25.5" customHeight="1">
      <c r="B36" s="24"/>
      <c r="D36" s="26">
        <v>3</v>
      </c>
      <c r="E36" s="26" t="s">
        <v>95</v>
      </c>
      <c r="F36" s="26"/>
      <c r="G36" s="26"/>
      <c r="H36" s="38"/>
      <c r="I36" s="34">
        <f>SUM(I37:I46)</f>
        <v>0</v>
      </c>
      <c r="J36" s="73"/>
      <c r="K36" s="27"/>
      <c r="M36" s="28"/>
      <c r="P36" s="29">
        <f>SUM(P37:P37)</f>
        <v>0</v>
      </c>
      <c r="R36" s="29">
        <f>SUM(R37:R37)</f>
        <v>0</v>
      </c>
      <c r="T36" s="30">
        <f>SUM(T37:T37)</f>
        <v>0</v>
      </c>
      <c r="AK36" s="31"/>
      <c r="AM36" s="32"/>
      <c r="AN36" s="32"/>
      <c r="AR36" s="31"/>
      <c r="BD36" s="33"/>
    </row>
    <row r="37" spans="2:58" s="47" customFormat="1" ht="63.75" customHeight="1">
      <c r="B37" s="39"/>
      <c r="C37" s="80" t="s">
        <v>51</v>
      </c>
      <c r="D37" s="40"/>
      <c r="E37" s="41" t="s">
        <v>180</v>
      </c>
      <c r="F37" s="42" t="s">
        <v>27</v>
      </c>
      <c r="G37" s="43">
        <v>3</v>
      </c>
      <c r="H37" s="44"/>
      <c r="I37" s="45">
        <f t="shared" ref="I37" si="12">ROUND(H37*G37,2)</f>
        <v>0</v>
      </c>
      <c r="J37" s="56"/>
      <c r="K37" s="46"/>
      <c r="M37" s="48" t="s">
        <v>19</v>
      </c>
      <c r="N37" s="49" t="s">
        <v>5</v>
      </c>
      <c r="O37" s="50">
        <v>0</v>
      </c>
      <c r="P37" s="50">
        <f t="shared" ref="P37" si="13">O37*G37</f>
        <v>0</v>
      </c>
      <c r="Q37" s="50">
        <v>0</v>
      </c>
      <c r="R37" s="50">
        <f t="shared" ref="R37" si="14">Q37*G37</f>
        <v>0</v>
      </c>
      <c r="S37" s="50">
        <v>0</v>
      </c>
      <c r="T37" s="51">
        <f t="shared" ref="T37" si="15">S37*G37</f>
        <v>0</v>
      </c>
      <c r="AK37" s="6"/>
      <c r="AM37" s="6"/>
      <c r="AN37" s="6"/>
      <c r="AR37" s="6"/>
      <c r="AX37" s="52"/>
      <c r="AY37" s="52"/>
      <c r="AZ37" s="52"/>
      <c r="BA37" s="52"/>
      <c r="BB37" s="52"/>
      <c r="BC37" s="6"/>
      <c r="BD37" s="52"/>
      <c r="BE37" s="6"/>
      <c r="BF37" s="6"/>
    </row>
    <row r="38" spans="2:58" s="47" customFormat="1" ht="75">
      <c r="B38" s="39"/>
      <c r="C38" s="80" t="s">
        <v>52</v>
      </c>
      <c r="D38" s="40"/>
      <c r="E38" s="41" t="s">
        <v>165</v>
      </c>
      <c r="F38" s="42" t="s">
        <v>27</v>
      </c>
      <c r="G38" s="43">
        <v>13</v>
      </c>
      <c r="H38" s="44"/>
      <c r="I38" s="45">
        <f t="shared" ref="I38:I46" si="16">ROUND(H38*G38,2)</f>
        <v>0</v>
      </c>
      <c r="J38" s="56"/>
      <c r="K38" s="46"/>
      <c r="M38" s="48" t="s">
        <v>19</v>
      </c>
      <c r="N38" s="49" t="s">
        <v>5</v>
      </c>
      <c r="O38" s="50">
        <v>0</v>
      </c>
      <c r="P38" s="50">
        <f t="shared" ref="P38:P46" si="17">O38*G38</f>
        <v>0</v>
      </c>
      <c r="Q38" s="50">
        <v>0</v>
      </c>
      <c r="R38" s="50">
        <f t="shared" ref="R38:R46" si="18">Q38*G38</f>
        <v>0</v>
      </c>
      <c r="S38" s="50">
        <v>0</v>
      </c>
      <c r="T38" s="51">
        <f t="shared" ref="T38:T46" si="19">S38*G38</f>
        <v>0</v>
      </c>
      <c r="AK38" s="6"/>
      <c r="AM38" s="6"/>
      <c r="AN38" s="6"/>
      <c r="AR38" s="6"/>
      <c r="AX38" s="52"/>
      <c r="AY38" s="52"/>
      <c r="AZ38" s="52"/>
      <c r="BA38" s="52"/>
      <c r="BB38" s="52"/>
      <c r="BC38" s="6"/>
      <c r="BD38" s="52"/>
      <c r="BE38" s="6"/>
      <c r="BF38" s="6"/>
    </row>
    <row r="39" spans="2:58" s="47" customFormat="1" ht="60">
      <c r="B39" s="39"/>
      <c r="C39" s="80" t="s">
        <v>53</v>
      </c>
      <c r="D39" s="40"/>
      <c r="E39" s="41" t="s">
        <v>116</v>
      </c>
      <c r="F39" s="42" t="s">
        <v>27</v>
      </c>
      <c r="G39" s="43">
        <v>2</v>
      </c>
      <c r="H39" s="44"/>
      <c r="I39" s="45">
        <f t="shared" ref="I39" si="20">ROUND(H39*G39,2)</f>
        <v>0</v>
      </c>
      <c r="J39" s="56"/>
      <c r="K39" s="46"/>
      <c r="M39" s="48" t="s">
        <v>19</v>
      </c>
      <c r="N39" s="49" t="s">
        <v>5</v>
      </c>
      <c r="O39" s="50">
        <v>0</v>
      </c>
      <c r="P39" s="50">
        <f t="shared" ref="P39" si="21">O39*G39</f>
        <v>0</v>
      </c>
      <c r="Q39" s="50">
        <v>0</v>
      </c>
      <c r="R39" s="50">
        <f t="shared" ref="R39" si="22">Q39*G39</f>
        <v>0</v>
      </c>
      <c r="S39" s="50">
        <v>0</v>
      </c>
      <c r="T39" s="51">
        <f t="shared" ref="T39" si="23">S39*G39</f>
        <v>0</v>
      </c>
      <c r="AK39" s="6"/>
      <c r="AM39" s="6"/>
      <c r="AN39" s="6"/>
      <c r="AR39" s="6"/>
      <c r="AX39" s="52"/>
      <c r="AY39" s="52"/>
      <c r="AZ39" s="52"/>
      <c r="BA39" s="52"/>
      <c r="BB39" s="52"/>
      <c r="BC39" s="6"/>
      <c r="BD39" s="52"/>
      <c r="BE39" s="6"/>
      <c r="BF39" s="6"/>
    </row>
    <row r="40" spans="2:58" s="47" customFormat="1" ht="30">
      <c r="B40" s="39"/>
      <c r="C40" s="80" t="s">
        <v>97</v>
      </c>
      <c r="D40" s="40"/>
      <c r="E40" s="41" t="s">
        <v>101</v>
      </c>
      <c r="F40" s="42" t="s">
        <v>36</v>
      </c>
      <c r="G40" s="43">
        <v>13</v>
      </c>
      <c r="H40" s="44"/>
      <c r="I40" s="45">
        <f>ROUND(H40*G40,2)</f>
        <v>0</v>
      </c>
      <c r="J40" s="56"/>
      <c r="K40" s="46"/>
      <c r="M40" s="48" t="s">
        <v>19</v>
      </c>
      <c r="N40" s="49" t="s">
        <v>5</v>
      </c>
      <c r="O40" s="50">
        <v>0</v>
      </c>
      <c r="P40" s="50">
        <f>O40*G40</f>
        <v>0</v>
      </c>
      <c r="Q40" s="50">
        <v>0</v>
      </c>
      <c r="R40" s="50">
        <f>Q40*G40</f>
        <v>0</v>
      </c>
      <c r="S40" s="50">
        <v>0</v>
      </c>
      <c r="T40" s="51">
        <f>S40*G40</f>
        <v>0</v>
      </c>
      <c r="AK40" s="6"/>
      <c r="AM40" s="6"/>
      <c r="AN40" s="6"/>
      <c r="AR40" s="6"/>
      <c r="AX40" s="52"/>
      <c r="AY40" s="52"/>
      <c r="AZ40" s="52"/>
      <c r="BA40" s="52"/>
      <c r="BB40" s="52"/>
      <c r="BC40" s="6"/>
      <c r="BD40" s="52"/>
      <c r="BE40" s="6"/>
      <c r="BF40" s="6"/>
    </row>
    <row r="41" spans="2:58" s="47" customFormat="1" ht="180">
      <c r="B41" s="39"/>
      <c r="C41" s="80" t="s">
        <v>98</v>
      </c>
      <c r="D41" s="40"/>
      <c r="E41" s="41" t="s">
        <v>117</v>
      </c>
      <c r="F41" s="42" t="s">
        <v>27</v>
      </c>
      <c r="G41" s="43">
        <v>1</v>
      </c>
      <c r="H41" s="44"/>
      <c r="I41" s="45">
        <f t="shared" ref="I41" si="24">ROUND(H41*G41,2)</f>
        <v>0</v>
      </c>
      <c r="J41" s="56"/>
      <c r="K41" s="46"/>
      <c r="M41" s="48" t="s">
        <v>19</v>
      </c>
      <c r="N41" s="49" t="s">
        <v>5</v>
      </c>
      <c r="O41" s="50">
        <v>0</v>
      </c>
      <c r="P41" s="50">
        <f t="shared" ref="P41" si="25">O41*G41</f>
        <v>0</v>
      </c>
      <c r="Q41" s="50">
        <v>0</v>
      </c>
      <c r="R41" s="50">
        <f t="shared" ref="R41" si="26">Q41*G41</f>
        <v>0</v>
      </c>
      <c r="S41" s="50">
        <v>0</v>
      </c>
      <c r="T41" s="51">
        <f t="shared" ref="T41" si="27">S41*G41</f>
        <v>0</v>
      </c>
      <c r="AK41" s="6"/>
      <c r="AM41" s="6"/>
      <c r="AN41" s="6"/>
      <c r="AR41" s="6"/>
      <c r="AX41" s="52"/>
      <c r="AY41" s="52"/>
      <c r="AZ41" s="52"/>
      <c r="BA41" s="52"/>
      <c r="BB41" s="52"/>
      <c r="BC41" s="6"/>
      <c r="BD41" s="52"/>
      <c r="BE41" s="6"/>
      <c r="BF41" s="6"/>
    </row>
    <row r="42" spans="2:58" s="47" customFormat="1" ht="45">
      <c r="B42" s="39"/>
      <c r="C42" s="80" t="s">
        <v>99</v>
      </c>
      <c r="D42" s="40"/>
      <c r="E42" s="41" t="s">
        <v>114</v>
      </c>
      <c r="F42" s="42" t="s">
        <v>27</v>
      </c>
      <c r="G42" s="43">
        <v>1</v>
      </c>
      <c r="H42" s="44"/>
      <c r="I42" s="45">
        <f t="shared" ref="I42" si="28">ROUND(H42*G42,2)</f>
        <v>0</v>
      </c>
      <c r="J42" s="56"/>
      <c r="K42" s="46"/>
      <c r="M42" s="48" t="s">
        <v>19</v>
      </c>
      <c r="N42" s="49" t="s">
        <v>5</v>
      </c>
      <c r="O42" s="50">
        <v>0</v>
      </c>
      <c r="P42" s="50">
        <f t="shared" ref="P42" si="29">O42*G42</f>
        <v>0</v>
      </c>
      <c r="Q42" s="50">
        <v>0</v>
      </c>
      <c r="R42" s="50">
        <f t="shared" ref="R42" si="30">Q42*G42</f>
        <v>0</v>
      </c>
      <c r="S42" s="50">
        <v>0</v>
      </c>
      <c r="T42" s="51">
        <f t="shared" ref="T42" si="31">S42*G42</f>
        <v>0</v>
      </c>
      <c r="AK42" s="6"/>
      <c r="AM42" s="6"/>
      <c r="AN42" s="6"/>
      <c r="AR42" s="6"/>
      <c r="AX42" s="52"/>
      <c r="AY42" s="52"/>
      <c r="AZ42" s="52"/>
      <c r="BA42" s="52"/>
      <c r="BB42" s="52"/>
      <c r="BC42" s="6"/>
      <c r="BD42" s="52"/>
      <c r="BE42" s="6"/>
      <c r="BF42" s="6"/>
    </row>
    <row r="43" spans="2:58" s="47" customFormat="1" ht="30">
      <c r="B43" s="39"/>
      <c r="C43" s="80" t="s">
        <v>103</v>
      </c>
      <c r="D43" s="40"/>
      <c r="E43" s="41" t="s">
        <v>115</v>
      </c>
      <c r="F43" s="42" t="s">
        <v>27</v>
      </c>
      <c r="G43" s="43">
        <v>13</v>
      </c>
      <c r="H43" s="44"/>
      <c r="I43" s="45">
        <f t="shared" ref="I43" si="32">ROUND(H43*G43,2)</f>
        <v>0</v>
      </c>
      <c r="J43" s="56"/>
      <c r="K43" s="46"/>
      <c r="M43" s="48" t="s">
        <v>19</v>
      </c>
      <c r="N43" s="49" t="s">
        <v>5</v>
      </c>
      <c r="O43" s="50">
        <v>0</v>
      </c>
      <c r="P43" s="50">
        <f t="shared" ref="P43" si="33">O43*G43</f>
        <v>0</v>
      </c>
      <c r="Q43" s="50">
        <v>0</v>
      </c>
      <c r="R43" s="50">
        <f t="shared" ref="R43" si="34">Q43*G43</f>
        <v>0</v>
      </c>
      <c r="S43" s="50">
        <v>0</v>
      </c>
      <c r="T43" s="51">
        <f t="shared" ref="T43" si="35">S43*G43</f>
        <v>0</v>
      </c>
      <c r="AK43" s="6"/>
      <c r="AM43" s="6"/>
      <c r="AN43" s="6"/>
      <c r="AR43" s="6"/>
      <c r="AX43" s="52"/>
      <c r="AY43" s="52"/>
      <c r="AZ43" s="52"/>
      <c r="BA43" s="52"/>
      <c r="BB43" s="52"/>
      <c r="BC43" s="6"/>
      <c r="BD43" s="52"/>
      <c r="BE43" s="6"/>
      <c r="BF43" s="6"/>
    </row>
    <row r="44" spans="2:58" s="47" customFormat="1" ht="30">
      <c r="B44" s="39"/>
      <c r="C44" s="80" t="s">
        <v>104</v>
      </c>
      <c r="D44" s="40"/>
      <c r="E44" s="41" t="s">
        <v>102</v>
      </c>
      <c r="F44" s="42" t="s">
        <v>30</v>
      </c>
      <c r="G44" s="43">
        <v>1</v>
      </c>
      <c r="H44" s="44"/>
      <c r="I44" s="45">
        <f t="shared" ref="I44" si="36">ROUND(H44*G44,2)</f>
        <v>0</v>
      </c>
      <c r="J44" s="56"/>
      <c r="K44" s="46"/>
      <c r="M44" s="48" t="s">
        <v>19</v>
      </c>
      <c r="N44" s="49" t="s">
        <v>5</v>
      </c>
      <c r="O44" s="50">
        <v>0</v>
      </c>
      <c r="P44" s="50">
        <f t="shared" ref="P44" si="37">O44*G44</f>
        <v>0</v>
      </c>
      <c r="Q44" s="50">
        <v>0</v>
      </c>
      <c r="R44" s="50">
        <f t="shared" ref="R44" si="38">Q44*G44</f>
        <v>0</v>
      </c>
      <c r="S44" s="50">
        <v>0</v>
      </c>
      <c r="T44" s="51">
        <f t="shared" ref="T44" si="39">S44*G44</f>
        <v>0</v>
      </c>
      <c r="AK44" s="6"/>
      <c r="AM44" s="6"/>
      <c r="AN44" s="6"/>
      <c r="AR44" s="6"/>
      <c r="AX44" s="52"/>
      <c r="AY44" s="52"/>
      <c r="AZ44" s="52"/>
      <c r="BA44" s="52"/>
      <c r="BB44" s="52"/>
      <c r="BC44" s="6"/>
      <c r="BD44" s="52"/>
      <c r="BE44" s="6"/>
      <c r="BF44" s="6"/>
    </row>
    <row r="45" spans="2:58" s="47" customFormat="1" ht="120">
      <c r="B45" s="39"/>
      <c r="C45" s="80" t="s">
        <v>112</v>
      </c>
      <c r="D45" s="40"/>
      <c r="E45" s="41" t="s">
        <v>100</v>
      </c>
      <c r="F45" s="42" t="s">
        <v>37</v>
      </c>
      <c r="G45" s="43">
        <v>48</v>
      </c>
      <c r="H45" s="44"/>
      <c r="I45" s="45">
        <f t="shared" si="16"/>
        <v>0</v>
      </c>
      <c r="J45" s="56"/>
      <c r="K45" s="46"/>
      <c r="M45" s="48" t="s">
        <v>19</v>
      </c>
      <c r="N45" s="49" t="s">
        <v>5</v>
      </c>
      <c r="O45" s="50">
        <v>0</v>
      </c>
      <c r="P45" s="50">
        <f t="shared" si="17"/>
        <v>0</v>
      </c>
      <c r="Q45" s="50">
        <v>0</v>
      </c>
      <c r="R45" s="50">
        <f t="shared" si="18"/>
        <v>0</v>
      </c>
      <c r="S45" s="50">
        <v>0</v>
      </c>
      <c r="T45" s="51">
        <f t="shared" si="19"/>
        <v>0</v>
      </c>
      <c r="AK45" s="6"/>
      <c r="AM45" s="6"/>
      <c r="AN45" s="6"/>
      <c r="AR45" s="6"/>
      <c r="AX45" s="52"/>
      <c r="AY45" s="52"/>
      <c r="AZ45" s="52"/>
      <c r="BA45" s="52"/>
      <c r="BB45" s="52"/>
      <c r="BC45" s="6"/>
      <c r="BD45" s="52"/>
      <c r="BE45" s="6"/>
      <c r="BF45" s="6"/>
    </row>
    <row r="46" spans="2:58" s="47" customFormat="1" ht="45">
      <c r="B46" s="39"/>
      <c r="C46" s="80" t="s">
        <v>113</v>
      </c>
      <c r="D46" s="40"/>
      <c r="E46" s="41" t="s">
        <v>96</v>
      </c>
      <c r="F46" s="42" t="s">
        <v>37</v>
      </c>
      <c r="G46" s="43">
        <v>8</v>
      </c>
      <c r="H46" s="44"/>
      <c r="I46" s="45">
        <f t="shared" si="16"/>
        <v>0</v>
      </c>
      <c r="J46" s="56"/>
      <c r="K46" s="46"/>
      <c r="M46" s="48" t="s">
        <v>19</v>
      </c>
      <c r="N46" s="49" t="s">
        <v>5</v>
      </c>
      <c r="O46" s="50">
        <v>0</v>
      </c>
      <c r="P46" s="50">
        <f t="shared" si="17"/>
        <v>0</v>
      </c>
      <c r="Q46" s="50">
        <v>0</v>
      </c>
      <c r="R46" s="50">
        <f t="shared" si="18"/>
        <v>0</v>
      </c>
      <c r="S46" s="50">
        <v>0</v>
      </c>
      <c r="T46" s="51">
        <f t="shared" si="19"/>
        <v>0</v>
      </c>
      <c r="AK46" s="6"/>
      <c r="AM46" s="6"/>
      <c r="AN46" s="6"/>
      <c r="AR46" s="6"/>
      <c r="AX46" s="52"/>
      <c r="AY46" s="52"/>
      <c r="AZ46" s="52"/>
      <c r="BA46" s="52"/>
      <c r="BB46" s="52"/>
      <c r="BC46" s="6"/>
      <c r="BD46" s="52"/>
      <c r="BE46" s="6"/>
      <c r="BF46" s="6"/>
    </row>
    <row r="47" spans="2:58" s="25" customFormat="1" ht="27" customHeight="1">
      <c r="B47" s="24"/>
      <c r="D47" s="26">
        <v>4</v>
      </c>
      <c r="E47" s="26" t="s">
        <v>31</v>
      </c>
      <c r="F47" s="26"/>
      <c r="G47" s="26"/>
      <c r="H47" s="38"/>
      <c r="I47" s="71">
        <f>SUM(I48:I51)</f>
        <v>0</v>
      </c>
      <c r="J47" s="72"/>
      <c r="K47" s="27"/>
      <c r="M47" s="28"/>
      <c r="P47" s="29">
        <f>SUM(P48:P51)</f>
        <v>0</v>
      </c>
      <c r="R47" s="29">
        <f>SUM(R48:R51)</f>
        <v>0</v>
      </c>
      <c r="T47" s="30">
        <f>SUM(T48:T51)</f>
        <v>0</v>
      </c>
      <c r="AK47" s="31"/>
      <c r="AM47" s="32"/>
      <c r="AN47" s="32"/>
      <c r="AR47" s="31"/>
      <c r="BD47" s="33"/>
    </row>
    <row r="48" spans="2:58" s="47" customFormat="1" ht="55.5">
      <c r="B48" s="39"/>
      <c r="C48" s="80" t="s">
        <v>54</v>
      </c>
      <c r="D48" s="40"/>
      <c r="E48" s="41" t="s">
        <v>105</v>
      </c>
      <c r="F48" s="42" t="s">
        <v>27</v>
      </c>
      <c r="G48" s="43">
        <v>1</v>
      </c>
      <c r="H48" s="44"/>
      <c r="I48" s="45">
        <f>ROUND(H48*G48,2)</f>
        <v>0</v>
      </c>
      <c r="J48" s="56"/>
      <c r="K48" s="46"/>
      <c r="M48" s="48" t="s">
        <v>19</v>
      </c>
      <c r="N48" s="49" t="s">
        <v>5</v>
      </c>
      <c r="O48" s="50">
        <v>0</v>
      </c>
      <c r="P48" s="50">
        <f t="shared" ref="P48:P51" si="40">O48*G48</f>
        <v>0</v>
      </c>
      <c r="Q48" s="50">
        <v>0</v>
      </c>
      <c r="R48" s="50">
        <f t="shared" ref="R48:R51" si="41">Q48*G48</f>
        <v>0</v>
      </c>
      <c r="S48" s="50">
        <v>0</v>
      </c>
      <c r="T48" s="51">
        <f t="shared" ref="T48:T51" si="42">S48*G48</f>
        <v>0</v>
      </c>
      <c r="AK48" s="6"/>
      <c r="AM48" s="6"/>
      <c r="AN48" s="6"/>
      <c r="AR48" s="6"/>
      <c r="AX48" s="52"/>
      <c r="AY48" s="52"/>
      <c r="AZ48" s="52"/>
      <c r="BA48" s="52"/>
      <c r="BB48" s="52"/>
      <c r="BC48" s="6"/>
      <c r="BD48" s="52"/>
      <c r="BE48" s="6"/>
      <c r="BF48" s="6"/>
    </row>
    <row r="49" spans="2:58" s="47" customFormat="1" ht="69">
      <c r="B49" s="39"/>
      <c r="C49" s="80" t="s">
        <v>55</v>
      </c>
      <c r="D49" s="40"/>
      <c r="E49" s="41" t="s">
        <v>106</v>
      </c>
      <c r="F49" s="42" t="s">
        <v>27</v>
      </c>
      <c r="G49" s="43">
        <v>1</v>
      </c>
      <c r="H49" s="44"/>
      <c r="I49" s="45">
        <f t="shared" ref="I49" si="43">ROUND(H49*G49,2)</f>
        <v>0</v>
      </c>
      <c r="J49" s="56"/>
      <c r="K49" s="46"/>
      <c r="M49" s="48" t="s">
        <v>19</v>
      </c>
      <c r="N49" s="49" t="s">
        <v>5</v>
      </c>
      <c r="O49" s="50">
        <v>0</v>
      </c>
      <c r="P49" s="50">
        <f t="shared" si="40"/>
        <v>0</v>
      </c>
      <c r="Q49" s="50">
        <v>0</v>
      </c>
      <c r="R49" s="50">
        <f t="shared" si="41"/>
        <v>0</v>
      </c>
      <c r="S49" s="50">
        <v>0</v>
      </c>
      <c r="T49" s="51">
        <f t="shared" si="42"/>
        <v>0</v>
      </c>
      <c r="AK49" s="6"/>
      <c r="AM49" s="6"/>
      <c r="AN49" s="6"/>
      <c r="AR49" s="6"/>
      <c r="AX49" s="52"/>
      <c r="AY49" s="52"/>
      <c r="AZ49" s="52"/>
      <c r="BA49" s="52"/>
      <c r="BB49" s="52"/>
      <c r="BC49" s="6"/>
      <c r="BD49" s="52"/>
      <c r="BE49" s="6"/>
      <c r="BF49" s="6"/>
    </row>
    <row r="50" spans="2:58" s="47" customFormat="1" ht="69">
      <c r="B50" s="39"/>
      <c r="C50" s="80" t="s">
        <v>56</v>
      </c>
      <c r="D50" s="40"/>
      <c r="E50" s="41" t="s">
        <v>107</v>
      </c>
      <c r="F50" s="42" t="s">
        <v>27</v>
      </c>
      <c r="G50" s="43">
        <v>1</v>
      </c>
      <c r="H50" s="44"/>
      <c r="I50" s="45">
        <f t="shared" ref="I50" si="44">ROUND(H50*G50,2)</f>
        <v>0</v>
      </c>
      <c r="J50" s="56"/>
      <c r="K50" s="46"/>
      <c r="M50" s="48" t="s">
        <v>19</v>
      </c>
      <c r="N50" s="49" t="s">
        <v>5</v>
      </c>
      <c r="O50" s="50">
        <v>0</v>
      </c>
      <c r="P50" s="50">
        <f t="shared" ref="P50" si="45">O50*G50</f>
        <v>0</v>
      </c>
      <c r="Q50" s="50">
        <v>0</v>
      </c>
      <c r="R50" s="50">
        <f t="shared" ref="R50" si="46">Q50*G50</f>
        <v>0</v>
      </c>
      <c r="S50" s="50">
        <v>0</v>
      </c>
      <c r="T50" s="51">
        <f t="shared" ref="T50" si="47">S50*G50</f>
        <v>0</v>
      </c>
      <c r="AK50" s="6"/>
      <c r="AM50" s="6"/>
      <c r="AN50" s="6"/>
      <c r="AR50" s="6"/>
      <c r="AX50" s="52"/>
      <c r="AY50" s="52"/>
      <c r="AZ50" s="52"/>
      <c r="BA50" s="52"/>
      <c r="BB50" s="52"/>
      <c r="BC50" s="6"/>
      <c r="BD50" s="52"/>
      <c r="BE50" s="6"/>
      <c r="BF50" s="6"/>
    </row>
    <row r="51" spans="2:58" s="47" customFormat="1" ht="15">
      <c r="B51" s="39"/>
      <c r="C51" s="80" t="s">
        <v>108</v>
      </c>
      <c r="D51" s="40"/>
      <c r="E51" s="41" t="s">
        <v>39</v>
      </c>
      <c r="F51" s="42" t="s">
        <v>37</v>
      </c>
      <c r="G51" s="43">
        <v>8</v>
      </c>
      <c r="H51" s="44"/>
      <c r="I51" s="45">
        <f t="shared" ref="I51" si="48">ROUND(H51*G51,2)</f>
        <v>0</v>
      </c>
      <c r="J51" s="56"/>
      <c r="K51" s="46"/>
      <c r="M51" s="48" t="s">
        <v>19</v>
      </c>
      <c r="N51" s="49" t="s">
        <v>5</v>
      </c>
      <c r="O51" s="50">
        <v>0</v>
      </c>
      <c r="P51" s="50">
        <f t="shared" si="40"/>
        <v>0</v>
      </c>
      <c r="Q51" s="50">
        <v>0</v>
      </c>
      <c r="R51" s="50">
        <f t="shared" si="41"/>
        <v>0</v>
      </c>
      <c r="S51" s="50">
        <v>0</v>
      </c>
      <c r="T51" s="51">
        <f t="shared" si="42"/>
        <v>0</v>
      </c>
      <c r="AK51" s="6"/>
      <c r="AM51" s="6"/>
      <c r="AN51" s="6"/>
      <c r="AR51" s="6"/>
      <c r="AX51" s="52"/>
      <c r="AY51" s="52"/>
      <c r="AZ51" s="52"/>
      <c r="BA51" s="52"/>
      <c r="BB51" s="52"/>
      <c r="BC51" s="6"/>
      <c r="BD51" s="52"/>
      <c r="BE51" s="6"/>
      <c r="BF51" s="6"/>
    </row>
    <row r="52" spans="2:58" s="25" customFormat="1" ht="29.25" customHeight="1">
      <c r="B52" s="24"/>
      <c r="D52" s="26">
        <v>5</v>
      </c>
      <c r="E52" s="26" t="s">
        <v>131</v>
      </c>
      <c r="F52" s="26"/>
      <c r="G52" s="26"/>
      <c r="H52" s="38"/>
      <c r="I52" s="37">
        <f>SUM(I53:I86)</f>
        <v>0</v>
      </c>
      <c r="J52" s="65"/>
      <c r="K52" s="27"/>
      <c r="M52" s="28"/>
      <c r="P52" s="29">
        <f>SUM(P63:P86)</f>
        <v>0</v>
      </c>
      <c r="R52" s="29">
        <f>SUM(R63:R86)</f>
        <v>0</v>
      </c>
      <c r="T52" s="30">
        <f>SUM(T63:T86)</f>
        <v>0</v>
      </c>
      <c r="AK52" s="31"/>
      <c r="AM52" s="32"/>
      <c r="AN52" s="32"/>
      <c r="AR52" s="31"/>
      <c r="BD52" s="33"/>
    </row>
    <row r="53" spans="2:58" s="47" customFormat="1" ht="15">
      <c r="B53" s="39"/>
      <c r="C53" s="80" t="s">
        <v>57</v>
      </c>
      <c r="D53" s="40"/>
      <c r="E53" s="41" t="s">
        <v>132</v>
      </c>
      <c r="F53" s="42" t="s">
        <v>35</v>
      </c>
      <c r="G53" s="43">
        <v>48</v>
      </c>
      <c r="H53" s="44"/>
      <c r="I53" s="45">
        <f>ROUND(H53*G53,2)</f>
        <v>0</v>
      </c>
      <c r="J53" s="56"/>
      <c r="K53" s="46"/>
      <c r="M53" s="48" t="s">
        <v>19</v>
      </c>
      <c r="N53" s="49" t="s">
        <v>5</v>
      </c>
      <c r="O53" s="50">
        <v>0</v>
      </c>
      <c r="P53" s="50">
        <f t="shared" ref="P53:P61" si="49">O53*G53</f>
        <v>0</v>
      </c>
      <c r="Q53" s="50">
        <v>0</v>
      </c>
      <c r="R53" s="50">
        <f t="shared" ref="R53:R61" si="50">Q53*G53</f>
        <v>0</v>
      </c>
      <c r="S53" s="50">
        <v>0</v>
      </c>
      <c r="T53" s="51">
        <f t="shared" ref="T53:T61" si="51">S53*G53</f>
        <v>0</v>
      </c>
      <c r="AK53" s="6"/>
      <c r="AM53" s="6"/>
      <c r="AN53" s="6"/>
      <c r="AR53" s="6"/>
      <c r="AX53" s="52"/>
      <c r="AY53" s="52"/>
      <c r="AZ53" s="52"/>
      <c r="BA53" s="52"/>
      <c r="BB53" s="52"/>
      <c r="BC53" s="6"/>
      <c r="BD53" s="52"/>
      <c r="BE53" s="6"/>
      <c r="BF53" s="6"/>
    </row>
    <row r="54" spans="2:58" s="47" customFormat="1" ht="15">
      <c r="B54" s="39"/>
      <c r="C54" s="80" t="s">
        <v>58</v>
      </c>
      <c r="D54" s="40"/>
      <c r="E54" s="41" t="s">
        <v>138</v>
      </c>
      <c r="F54" s="42" t="s">
        <v>27</v>
      </c>
      <c r="G54" s="43">
        <v>2</v>
      </c>
      <c r="H54" s="44"/>
      <c r="I54" s="45">
        <f t="shared" ref="I54:I62" si="52">ROUND(H54*G54,2)</f>
        <v>0</v>
      </c>
      <c r="J54" s="56"/>
      <c r="K54" s="46"/>
      <c r="M54" s="48"/>
      <c r="N54" s="49"/>
      <c r="O54" s="50"/>
      <c r="P54" s="50"/>
      <c r="Q54" s="50"/>
      <c r="R54" s="50"/>
      <c r="S54" s="50"/>
      <c r="T54" s="51"/>
      <c r="AK54" s="6"/>
      <c r="AM54" s="6"/>
      <c r="AN54" s="6"/>
      <c r="AR54" s="6"/>
      <c r="AX54" s="52"/>
      <c r="AY54" s="52"/>
      <c r="AZ54" s="52"/>
      <c r="BA54" s="52"/>
      <c r="BB54" s="52"/>
      <c r="BC54" s="6"/>
      <c r="BD54" s="52"/>
      <c r="BE54" s="6"/>
      <c r="BF54" s="6"/>
    </row>
    <row r="55" spans="2:58" s="47" customFormat="1" ht="15">
      <c r="B55" s="39"/>
      <c r="C55" s="80" t="s">
        <v>59</v>
      </c>
      <c r="D55" s="40"/>
      <c r="E55" s="41" t="s">
        <v>133</v>
      </c>
      <c r="F55" s="42" t="s">
        <v>35</v>
      </c>
      <c r="G55" s="43">
        <v>48</v>
      </c>
      <c r="H55" s="44"/>
      <c r="I55" s="45">
        <f t="shared" si="52"/>
        <v>0</v>
      </c>
      <c r="J55" s="56"/>
      <c r="K55" s="46"/>
      <c r="M55" s="48" t="s">
        <v>19</v>
      </c>
      <c r="N55" s="49" t="s">
        <v>5</v>
      </c>
      <c r="O55" s="50">
        <v>0</v>
      </c>
      <c r="P55" s="50">
        <f t="shared" si="49"/>
        <v>0</v>
      </c>
      <c r="Q55" s="50">
        <v>0</v>
      </c>
      <c r="R55" s="50">
        <f t="shared" si="50"/>
        <v>0</v>
      </c>
      <c r="S55" s="50">
        <v>0</v>
      </c>
      <c r="T55" s="51">
        <f t="shared" si="51"/>
        <v>0</v>
      </c>
      <c r="AK55" s="6"/>
      <c r="AM55" s="6"/>
      <c r="AN55" s="6"/>
      <c r="AR55" s="6"/>
      <c r="AX55" s="52"/>
      <c r="AY55" s="52"/>
      <c r="AZ55" s="52"/>
      <c r="BA55" s="52"/>
      <c r="BB55" s="52"/>
      <c r="BC55" s="6"/>
      <c r="BD55" s="52"/>
      <c r="BE55" s="6"/>
      <c r="BF55" s="6"/>
    </row>
    <row r="56" spans="2:58" s="47" customFormat="1" ht="15">
      <c r="B56" s="39"/>
      <c r="C56" s="80" t="s">
        <v>60</v>
      </c>
      <c r="D56" s="40"/>
      <c r="E56" s="41" t="s">
        <v>140</v>
      </c>
      <c r="F56" s="42" t="s">
        <v>27</v>
      </c>
      <c r="G56" s="43">
        <v>2</v>
      </c>
      <c r="H56" s="44"/>
      <c r="I56" s="45">
        <f t="shared" si="52"/>
        <v>0</v>
      </c>
      <c r="J56" s="56"/>
      <c r="K56" s="46"/>
      <c r="M56" s="48"/>
      <c r="N56" s="49"/>
      <c r="O56" s="50"/>
      <c r="P56" s="50"/>
      <c r="Q56" s="50"/>
      <c r="R56" s="50"/>
      <c r="S56" s="50"/>
      <c r="T56" s="51"/>
      <c r="AK56" s="6"/>
      <c r="AM56" s="6"/>
      <c r="AN56" s="6"/>
      <c r="AR56" s="6"/>
      <c r="AX56" s="52"/>
      <c r="AY56" s="52"/>
      <c r="AZ56" s="52"/>
      <c r="BA56" s="52"/>
      <c r="BB56" s="52"/>
      <c r="BC56" s="6"/>
      <c r="BD56" s="52"/>
      <c r="BE56" s="6"/>
      <c r="BF56" s="6"/>
    </row>
    <row r="57" spans="2:58" s="47" customFormat="1" ht="15">
      <c r="B57" s="39"/>
      <c r="C57" s="80" t="s">
        <v>61</v>
      </c>
      <c r="D57" s="40"/>
      <c r="E57" s="41" t="s">
        <v>134</v>
      </c>
      <c r="F57" s="42" t="s">
        <v>35</v>
      </c>
      <c r="G57" s="43">
        <v>96</v>
      </c>
      <c r="H57" s="44"/>
      <c r="I57" s="45">
        <f t="shared" si="52"/>
        <v>0</v>
      </c>
      <c r="J57" s="56"/>
      <c r="K57" s="46"/>
      <c r="M57" s="48" t="s">
        <v>19</v>
      </c>
      <c r="N57" s="49" t="s">
        <v>5</v>
      </c>
      <c r="O57" s="50">
        <v>0</v>
      </c>
      <c r="P57" s="50">
        <f t="shared" si="49"/>
        <v>0</v>
      </c>
      <c r="Q57" s="50">
        <v>0</v>
      </c>
      <c r="R57" s="50">
        <f t="shared" si="50"/>
        <v>0</v>
      </c>
      <c r="S57" s="50">
        <v>0</v>
      </c>
      <c r="T57" s="51">
        <f t="shared" si="51"/>
        <v>0</v>
      </c>
      <c r="AK57" s="6"/>
      <c r="AM57" s="6"/>
      <c r="AN57" s="6"/>
      <c r="AR57" s="6"/>
      <c r="AX57" s="52"/>
      <c r="AY57" s="52"/>
      <c r="AZ57" s="52"/>
      <c r="BA57" s="52"/>
      <c r="BB57" s="52"/>
      <c r="BC57" s="6"/>
      <c r="BD57" s="52"/>
      <c r="BE57" s="6"/>
      <c r="BF57" s="6"/>
    </row>
    <row r="58" spans="2:58" s="47" customFormat="1" ht="15">
      <c r="B58" s="39"/>
      <c r="C58" s="80" t="s">
        <v>62</v>
      </c>
      <c r="D58" s="40"/>
      <c r="E58" s="41" t="s">
        <v>141</v>
      </c>
      <c r="F58" s="42" t="s">
        <v>27</v>
      </c>
      <c r="G58" s="43">
        <v>12</v>
      </c>
      <c r="H58" s="44"/>
      <c r="I58" s="45">
        <f t="shared" si="52"/>
        <v>0</v>
      </c>
      <c r="J58" s="56"/>
      <c r="K58" s="46"/>
      <c r="M58" s="48"/>
      <c r="N58" s="49"/>
      <c r="O58" s="50"/>
      <c r="P58" s="50"/>
      <c r="Q58" s="50"/>
      <c r="R58" s="50"/>
      <c r="S58" s="50"/>
      <c r="T58" s="51"/>
      <c r="AK58" s="6"/>
      <c r="AM58" s="6"/>
      <c r="AN58" s="6"/>
      <c r="AR58" s="6"/>
      <c r="AX58" s="52"/>
      <c r="AY58" s="52"/>
      <c r="AZ58" s="52"/>
      <c r="BA58" s="52"/>
      <c r="BB58" s="52"/>
      <c r="BC58" s="6"/>
      <c r="BD58" s="52"/>
      <c r="BE58" s="6"/>
      <c r="BF58" s="6"/>
    </row>
    <row r="59" spans="2:58" s="47" customFormat="1" ht="30">
      <c r="B59" s="39"/>
      <c r="C59" s="80" t="s">
        <v>63</v>
      </c>
      <c r="D59" s="40"/>
      <c r="E59" s="41" t="s">
        <v>670</v>
      </c>
      <c r="F59" s="42" t="s">
        <v>35</v>
      </c>
      <c r="G59" s="43">
        <v>43</v>
      </c>
      <c r="H59" s="44"/>
      <c r="I59" s="45">
        <f t="shared" si="52"/>
        <v>0</v>
      </c>
      <c r="J59" s="56"/>
      <c r="K59" s="46"/>
      <c r="M59" s="48" t="s">
        <v>19</v>
      </c>
      <c r="N59" s="49" t="s">
        <v>5</v>
      </c>
      <c r="O59" s="50">
        <v>0</v>
      </c>
      <c r="P59" s="50">
        <f t="shared" si="49"/>
        <v>0</v>
      </c>
      <c r="Q59" s="50">
        <v>0</v>
      </c>
      <c r="R59" s="50">
        <f t="shared" si="50"/>
        <v>0</v>
      </c>
      <c r="S59" s="50">
        <v>0</v>
      </c>
      <c r="T59" s="51">
        <f t="shared" si="51"/>
        <v>0</v>
      </c>
      <c r="AK59" s="6"/>
      <c r="AM59" s="6"/>
      <c r="AN59" s="6"/>
      <c r="AR59" s="6"/>
      <c r="AX59" s="52"/>
      <c r="AY59" s="52"/>
      <c r="AZ59" s="52"/>
      <c r="BA59" s="52"/>
      <c r="BB59" s="52"/>
      <c r="BC59" s="6"/>
      <c r="BD59" s="52"/>
      <c r="BE59" s="6"/>
      <c r="BF59" s="6"/>
    </row>
    <row r="60" spans="2:58" s="47" customFormat="1" ht="15">
      <c r="B60" s="39"/>
      <c r="C60" s="80" t="s">
        <v>64</v>
      </c>
      <c r="D60" s="40"/>
      <c r="E60" s="41" t="s">
        <v>671</v>
      </c>
      <c r="F60" s="42" t="s">
        <v>27</v>
      </c>
      <c r="G60" s="43">
        <v>2</v>
      </c>
      <c r="H60" s="44"/>
      <c r="I60" s="45">
        <f t="shared" si="52"/>
        <v>0</v>
      </c>
      <c r="J60" s="56"/>
      <c r="K60" s="46"/>
      <c r="M60" s="48"/>
      <c r="N60" s="49"/>
      <c r="O60" s="50"/>
      <c r="P60" s="50"/>
      <c r="Q60" s="50"/>
      <c r="R60" s="50"/>
      <c r="S60" s="50"/>
      <c r="T60" s="51"/>
      <c r="AK60" s="6"/>
      <c r="AM60" s="6"/>
      <c r="AN60" s="6"/>
      <c r="AR60" s="6"/>
      <c r="AX60" s="52"/>
      <c r="AY60" s="52"/>
      <c r="AZ60" s="52"/>
      <c r="BA60" s="52"/>
      <c r="BB60" s="52"/>
      <c r="BC60" s="6"/>
      <c r="BD60" s="52"/>
      <c r="BE60" s="6"/>
      <c r="BF60" s="6"/>
    </row>
    <row r="61" spans="2:58" s="47" customFormat="1" ht="15">
      <c r="B61" s="39"/>
      <c r="C61" s="80" t="s">
        <v>65</v>
      </c>
      <c r="D61" s="40"/>
      <c r="E61" s="41" t="s">
        <v>135</v>
      </c>
      <c r="F61" s="42" t="s">
        <v>35</v>
      </c>
      <c r="G61" s="43">
        <v>21</v>
      </c>
      <c r="H61" s="44"/>
      <c r="I61" s="45">
        <f t="shared" si="52"/>
        <v>0</v>
      </c>
      <c r="J61" s="56"/>
      <c r="K61" s="46"/>
      <c r="M61" s="48" t="s">
        <v>19</v>
      </c>
      <c r="N61" s="49" t="s">
        <v>5</v>
      </c>
      <c r="O61" s="50">
        <v>0</v>
      </c>
      <c r="P61" s="50">
        <f t="shared" si="49"/>
        <v>0</v>
      </c>
      <c r="Q61" s="50">
        <v>0</v>
      </c>
      <c r="R61" s="50">
        <f t="shared" si="50"/>
        <v>0</v>
      </c>
      <c r="S61" s="50">
        <v>0</v>
      </c>
      <c r="T61" s="51">
        <f t="shared" si="51"/>
        <v>0</v>
      </c>
      <c r="AK61" s="6"/>
      <c r="AM61" s="6"/>
      <c r="AN61" s="6"/>
      <c r="AR61" s="6"/>
      <c r="AX61" s="52"/>
      <c r="AY61" s="52"/>
      <c r="AZ61" s="52"/>
      <c r="BA61" s="52"/>
      <c r="BB61" s="52"/>
      <c r="BC61" s="6"/>
      <c r="BD61" s="52"/>
      <c r="BE61" s="6"/>
      <c r="BF61" s="6"/>
    </row>
    <row r="62" spans="2:58" s="47" customFormat="1" ht="15">
      <c r="B62" s="39"/>
      <c r="C62" s="80" t="s">
        <v>66</v>
      </c>
      <c r="D62" s="40"/>
      <c r="E62" s="41" t="s">
        <v>139</v>
      </c>
      <c r="F62" s="42" t="s">
        <v>27</v>
      </c>
      <c r="G62" s="43">
        <v>4</v>
      </c>
      <c r="H62" s="44"/>
      <c r="I62" s="45">
        <f t="shared" si="52"/>
        <v>0</v>
      </c>
      <c r="J62" s="56"/>
      <c r="K62" s="46"/>
      <c r="M62" s="48"/>
      <c r="N62" s="49"/>
      <c r="O62" s="50"/>
      <c r="P62" s="50"/>
      <c r="Q62" s="50"/>
      <c r="R62" s="50"/>
      <c r="S62" s="50"/>
      <c r="T62" s="51"/>
      <c r="AK62" s="6"/>
      <c r="AM62" s="6"/>
      <c r="AN62" s="6"/>
      <c r="AR62" s="6"/>
      <c r="AX62" s="52"/>
      <c r="AY62" s="52"/>
      <c r="AZ62" s="52"/>
      <c r="BA62" s="52"/>
      <c r="BB62" s="52"/>
      <c r="BC62" s="6"/>
      <c r="BD62" s="52"/>
      <c r="BE62" s="6"/>
      <c r="BF62" s="6"/>
    </row>
    <row r="63" spans="2:58" s="47" customFormat="1" ht="15">
      <c r="B63" s="39"/>
      <c r="C63" s="80" t="s">
        <v>67</v>
      </c>
      <c r="D63" s="40"/>
      <c r="E63" s="41" t="s">
        <v>40</v>
      </c>
      <c r="F63" s="42" t="s">
        <v>35</v>
      </c>
      <c r="G63" s="43">
        <v>68</v>
      </c>
      <c r="H63" s="44"/>
      <c r="I63" s="45">
        <f>ROUND(H63*G63,2)</f>
        <v>0</v>
      </c>
      <c r="J63" s="56"/>
      <c r="K63" s="46"/>
      <c r="M63" s="48" t="s">
        <v>19</v>
      </c>
      <c r="N63" s="49" t="s">
        <v>5</v>
      </c>
      <c r="O63" s="50">
        <v>0</v>
      </c>
      <c r="P63" s="50">
        <f t="shared" ref="P63" si="53">O63*G63</f>
        <v>0</v>
      </c>
      <c r="Q63" s="50">
        <v>0</v>
      </c>
      <c r="R63" s="50">
        <f t="shared" ref="R63" si="54">Q63*G63</f>
        <v>0</v>
      </c>
      <c r="S63" s="50">
        <v>0</v>
      </c>
      <c r="T63" s="51">
        <f t="shared" ref="T63" si="55">S63*G63</f>
        <v>0</v>
      </c>
      <c r="AK63" s="6"/>
      <c r="AM63" s="6"/>
      <c r="AN63" s="6"/>
      <c r="AR63" s="6"/>
      <c r="AX63" s="52"/>
      <c r="AY63" s="52"/>
      <c r="AZ63" s="52"/>
      <c r="BA63" s="52"/>
      <c r="BB63" s="52"/>
      <c r="BC63" s="6"/>
      <c r="BD63" s="52"/>
      <c r="BE63" s="6"/>
      <c r="BF63" s="6"/>
    </row>
    <row r="64" spans="2:58" s="47" customFormat="1" ht="15">
      <c r="B64" s="39"/>
      <c r="C64" s="80" t="s">
        <v>68</v>
      </c>
      <c r="D64" s="40"/>
      <c r="E64" s="41" t="s">
        <v>41</v>
      </c>
      <c r="F64" s="42" t="s">
        <v>27</v>
      </c>
      <c r="G64" s="43">
        <v>12</v>
      </c>
      <c r="H64" s="44"/>
      <c r="I64" s="45">
        <f t="shared" ref="I64:I78" si="56">ROUND(H64*G64,2)</f>
        <v>0</v>
      </c>
      <c r="J64" s="56"/>
      <c r="K64" s="46"/>
      <c r="M64" s="48" t="s">
        <v>19</v>
      </c>
      <c r="N64" s="49" t="s">
        <v>5</v>
      </c>
      <c r="O64" s="50">
        <v>0</v>
      </c>
      <c r="P64" s="50">
        <f t="shared" ref="P64:P77" si="57">O64*G64</f>
        <v>0</v>
      </c>
      <c r="Q64" s="50">
        <v>0</v>
      </c>
      <c r="R64" s="50">
        <f t="shared" ref="R64:R77" si="58">Q64*G64</f>
        <v>0</v>
      </c>
      <c r="S64" s="50">
        <v>0</v>
      </c>
      <c r="T64" s="51">
        <f t="shared" ref="T64:T77" si="59">S64*G64</f>
        <v>0</v>
      </c>
      <c r="AK64" s="6"/>
      <c r="AM64" s="6"/>
      <c r="AN64" s="6"/>
      <c r="AR64" s="6"/>
      <c r="AX64" s="52"/>
      <c r="AY64" s="52"/>
      <c r="AZ64" s="52"/>
      <c r="BA64" s="52"/>
      <c r="BB64" s="52"/>
      <c r="BC64" s="6"/>
      <c r="BD64" s="52"/>
      <c r="BE64" s="6"/>
      <c r="BF64" s="6"/>
    </row>
    <row r="65" spans="2:58" s="47" customFormat="1" ht="15">
      <c r="B65" s="39"/>
      <c r="C65" s="80" t="s">
        <v>69</v>
      </c>
      <c r="D65" s="40"/>
      <c r="E65" s="41" t="s">
        <v>122</v>
      </c>
      <c r="F65" s="42" t="s">
        <v>35</v>
      </c>
      <c r="G65" s="43">
        <v>135</v>
      </c>
      <c r="H65" s="44"/>
      <c r="I65" s="45">
        <f>ROUND(H65*G65,2)</f>
        <v>0</v>
      </c>
      <c r="J65" s="56"/>
      <c r="K65" s="46"/>
      <c r="M65" s="48" t="s">
        <v>19</v>
      </c>
      <c r="N65" s="49" t="s">
        <v>5</v>
      </c>
      <c r="O65" s="50">
        <v>0</v>
      </c>
      <c r="P65" s="50">
        <f t="shared" si="57"/>
        <v>0</v>
      </c>
      <c r="Q65" s="50">
        <v>0</v>
      </c>
      <c r="R65" s="50">
        <f t="shared" si="58"/>
        <v>0</v>
      </c>
      <c r="S65" s="50">
        <v>0</v>
      </c>
      <c r="T65" s="51">
        <f t="shared" si="59"/>
        <v>0</v>
      </c>
      <c r="AK65" s="6"/>
      <c r="AM65" s="6"/>
      <c r="AN65" s="6"/>
      <c r="AR65" s="6"/>
      <c r="AX65" s="52"/>
      <c r="AY65" s="52"/>
      <c r="AZ65" s="52"/>
      <c r="BA65" s="52"/>
      <c r="BB65" s="52"/>
      <c r="BC65" s="6"/>
      <c r="BD65" s="52"/>
      <c r="BE65" s="6"/>
      <c r="BF65" s="6"/>
    </row>
    <row r="66" spans="2:58" s="47" customFormat="1" ht="15">
      <c r="B66" s="39"/>
      <c r="C66" s="80" t="s">
        <v>70</v>
      </c>
      <c r="D66" s="40"/>
      <c r="E66" s="41" t="s">
        <v>123</v>
      </c>
      <c r="F66" s="42" t="s">
        <v>27</v>
      </c>
      <c r="G66" s="43">
        <v>52</v>
      </c>
      <c r="H66" s="44"/>
      <c r="I66" s="45">
        <f t="shared" ref="I66" si="60">ROUND(H66*G66,2)</f>
        <v>0</v>
      </c>
      <c r="J66" s="56"/>
      <c r="K66" s="46"/>
      <c r="M66" s="48" t="s">
        <v>19</v>
      </c>
      <c r="N66" s="49" t="s">
        <v>5</v>
      </c>
      <c r="O66" s="50">
        <v>0</v>
      </c>
      <c r="P66" s="50">
        <f t="shared" ref="P66" si="61">O66*G66</f>
        <v>0</v>
      </c>
      <c r="Q66" s="50">
        <v>0</v>
      </c>
      <c r="R66" s="50">
        <f t="shared" ref="R66" si="62">Q66*G66</f>
        <v>0</v>
      </c>
      <c r="S66" s="50">
        <v>0</v>
      </c>
      <c r="T66" s="51">
        <f t="shared" ref="T66" si="63">S66*G66</f>
        <v>0</v>
      </c>
      <c r="AK66" s="6"/>
      <c r="AM66" s="6"/>
      <c r="AN66" s="6"/>
      <c r="AR66" s="6"/>
      <c r="AX66" s="52"/>
      <c r="AY66" s="52"/>
      <c r="AZ66" s="52"/>
      <c r="BA66" s="52"/>
      <c r="BB66" s="52"/>
      <c r="BC66" s="6"/>
      <c r="BD66" s="52"/>
      <c r="BE66" s="6"/>
      <c r="BF66" s="6"/>
    </row>
    <row r="67" spans="2:58" s="47" customFormat="1" ht="15">
      <c r="B67" s="39"/>
      <c r="C67" s="80" t="s">
        <v>71</v>
      </c>
      <c r="D67" s="40"/>
      <c r="E67" s="41" t="s">
        <v>124</v>
      </c>
      <c r="F67" s="42" t="s">
        <v>35</v>
      </c>
      <c r="G67" s="43">
        <v>11</v>
      </c>
      <c r="H67" s="44"/>
      <c r="I67" s="45">
        <f t="shared" si="56"/>
        <v>0</v>
      </c>
      <c r="J67" s="56"/>
      <c r="K67" s="46"/>
      <c r="M67" s="48" t="s">
        <v>19</v>
      </c>
      <c r="N67" s="49" t="s">
        <v>5</v>
      </c>
      <c r="O67" s="50">
        <v>0</v>
      </c>
      <c r="P67" s="50">
        <f t="shared" si="57"/>
        <v>0</v>
      </c>
      <c r="Q67" s="50">
        <v>0</v>
      </c>
      <c r="R67" s="50">
        <f t="shared" si="58"/>
        <v>0</v>
      </c>
      <c r="S67" s="50">
        <v>0</v>
      </c>
      <c r="T67" s="51">
        <f t="shared" si="59"/>
        <v>0</v>
      </c>
      <c r="AK67" s="6"/>
      <c r="AM67" s="6"/>
      <c r="AN67" s="6"/>
      <c r="AR67" s="6"/>
      <c r="AX67" s="52"/>
      <c r="AY67" s="52"/>
      <c r="AZ67" s="52"/>
      <c r="BA67" s="52"/>
      <c r="BB67" s="52"/>
      <c r="BC67" s="6"/>
      <c r="BD67" s="52"/>
      <c r="BE67" s="6"/>
      <c r="BF67" s="6"/>
    </row>
    <row r="68" spans="2:58" s="47" customFormat="1" ht="15">
      <c r="B68" s="39"/>
      <c r="C68" s="80" t="s">
        <v>142</v>
      </c>
      <c r="D68" s="40"/>
      <c r="E68" s="41" t="s">
        <v>125</v>
      </c>
      <c r="F68" s="42" t="s">
        <v>27</v>
      </c>
      <c r="G68" s="43">
        <v>2</v>
      </c>
      <c r="H68" s="44"/>
      <c r="I68" s="45">
        <f t="shared" si="56"/>
        <v>0</v>
      </c>
      <c r="J68" s="56"/>
      <c r="K68" s="46"/>
      <c r="M68" s="48" t="s">
        <v>19</v>
      </c>
      <c r="N68" s="49" t="s">
        <v>5</v>
      </c>
      <c r="O68" s="50">
        <v>0</v>
      </c>
      <c r="P68" s="50">
        <f t="shared" ref="P68:P69" si="64">O68*G68</f>
        <v>0</v>
      </c>
      <c r="Q68" s="50">
        <v>0</v>
      </c>
      <c r="R68" s="50">
        <f t="shared" ref="R68:R69" si="65">Q68*G68</f>
        <v>0</v>
      </c>
      <c r="S68" s="50">
        <v>0</v>
      </c>
      <c r="T68" s="51">
        <f t="shared" ref="T68:T69" si="66">S68*G68</f>
        <v>0</v>
      </c>
      <c r="AK68" s="6"/>
      <c r="AM68" s="6"/>
      <c r="AN68" s="6"/>
      <c r="AR68" s="6"/>
      <c r="AX68" s="52"/>
      <c r="AY68" s="52"/>
      <c r="AZ68" s="52"/>
      <c r="BA68" s="52"/>
      <c r="BB68" s="52"/>
      <c r="BC68" s="6"/>
      <c r="BD68" s="52"/>
      <c r="BE68" s="6"/>
      <c r="BF68" s="6"/>
    </row>
    <row r="69" spans="2:58" s="47" customFormat="1" ht="15">
      <c r="B69" s="39"/>
      <c r="C69" s="80" t="s">
        <v>143</v>
      </c>
      <c r="D69" s="40"/>
      <c r="E69" s="41" t="s">
        <v>43</v>
      </c>
      <c r="F69" s="42" t="s">
        <v>35</v>
      </c>
      <c r="G69" s="43">
        <v>55</v>
      </c>
      <c r="H69" s="44"/>
      <c r="I69" s="45">
        <f t="shared" si="56"/>
        <v>0</v>
      </c>
      <c r="J69" s="56"/>
      <c r="K69" s="46"/>
      <c r="M69" s="48" t="s">
        <v>19</v>
      </c>
      <c r="N69" s="49" t="s">
        <v>5</v>
      </c>
      <c r="O69" s="50">
        <v>0</v>
      </c>
      <c r="P69" s="50">
        <f t="shared" si="64"/>
        <v>0</v>
      </c>
      <c r="Q69" s="50">
        <v>0</v>
      </c>
      <c r="R69" s="50">
        <f t="shared" si="65"/>
        <v>0</v>
      </c>
      <c r="S69" s="50">
        <v>0</v>
      </c>
      <c r="T69" s="51">
        <f t="shared" si="66"/>
        <v>0</v>
      </c>
      <c r="AK69" s="6"/>
      <c r="AM69" s="6"/>
      <c r="AN69" s="6"/>
      <c r="AR69" s="6"/>
      <c r="AX69" s="52"/>
      <c r="AY69" s="52"/>
      <c r="AZ69" s="52"/>
      <c r="BA69" s="52"/>
      <c r="BB69" s="52"/>
      <c r="BC69" s="6"/>
      <c r="BD69" s="52"/>
      <c r="BE69" s="6"/>
      <c r="BF69" s="6"/>
    </row>
    <row r="70" spans="2:58" s="47" customFormat="1" ht="15">
      <c r="B70" s="39"/>
      <c r="C70" s="80" t="s">
        <v>144</v>
      </c>
      <c r="D70" s="40"/>
      <c r="E70" s="41" t="s">
        <v>44</v>
      </c>
      <c r="F70" s="42" t="s">
        <v>27</v>
      </c>
      <c r="G70" s="43">
        <v>12</v>
      </c>
      <c r="H70" s="44"/>
      <c r="I70" s="45">
        <f t="shared" si="56"/>
        <v>0</v>
      </c>
      <c r="J70" s="56"/>
      <c r="K70" s="46"/>
      <c r="M70" s="48" t="s">
        <v>19</v>
      </c>
      <c r="N70" s="49" t="s">
        <v>5</v>
      </c>
      <c r="O70" s="50">
        <v>0</v>
      </c>
      <c r="P70" s="50">
        <f t="shared" ref="P70:P73" si="67">O70*G70</f>
        <v>0</v>
      </c>
      <c r="Q70" s="50">
        <v>0</v>
      </c>
      <c r="R70" s="50">
        <f t="shared" ref="R70:R73" si="68">Q70*G70</f>
        <v>0</v>
      </c>
      <c r="S70" s="50">
        <v>0</v>
      </c>
      <c r="T70" s="51">
        <f t="shared" ref="T70:T73" si="69">S70*G70</f>
        <v>0</v>
      </c>
      <c r="AK70" s="6"/>
      <c r="AM70" s="6"/>
      <c r="AN70" s="6"/>
      <c r="AR70" s="6"/>
      <c r="AX70" s="52"/>
      <c r="AY70" s="52"/>
      <c r="AZ70" s="52"/>
      <c r="BA70" s="52"/>
      <c r="BB70" s="52"/>
      <c r="BC70" s="6"/>
      <c r="BD70" s="52"/>
      <c r="BE70" s="6"/>
      <c r="BF70" s="6"/>
    </row>
    <row r="71" spans="2:58" s="47" customFormat="1" ht="15">
      <c r="B71" s="39"/>
      <c r="C71" s="80" t="s">
        <v>145</v>
      </c>
      <c r="D71" s="40"/>
      <c r="E71" s="41" t="s">
        <v>126</v>
      </c>
      <c r="F71" s="42" t="s">
        <v>35</v>
      </c>
      <c r="G71" s="43">
        <v>50</v>
      </c>
      <c r="H71" s="44"/>
      <c r="I71" s="45">
        <f t="shared" ref="I71:I72" si="70">ROUND(H71*G71,2)</f>
        <v>0</v>
      </c>
      <c r="J71" s="56"/>
      <c r="K71" s="46"/>
      <c r="M71" s="48" t="s">
        <v>19</v>
      </c>
      <c r="N71" s="49" t="s">
        <v>5</v>
      </c>
      <c r="O71" s="50">
        <v>0</v>
      </c>
      <c r="P71" s="50">
        <f t="shared" ref="P71:P72" si="71">O71*G71</f>
        <v>0</v>
      </c>
      <c r="Q71" s="50">
        <v>0</v>
      </c>
      <c r="R71" s="50">
        <f t="shared" ref="R71:R72" si="72">Q71*G71</f>
        <v>0</v>
      </c>
      <c r="S71" s="50">
        <v>0</v>
      </c>
      <c r="T71" s="51">
        <f t="shared" ref="T71:T72" si="73">S71*G71</f>
        <v>0</v>
      </c>
      <c r="AK71" s="6"/>
      <c r="AM71" s="6"/>
      <c r="AN71" s="6"/>
      <c r="AR71" s="6"/>
      <c r="AX71" s="52"/>
      <c r="AY71" s="52"/>
      <c r="AZ71" s="52"/>
      <c r="BA71" s="52"/>
      <c r="BB71" s="52"/>
      <c r="BC71" s="6"/>
      <c r="BD71" s="52"/>
      <c r="BE71" s="6"/>
      <c r="BF71" s="6"/>
    </row>
    <row r="72" spans="2:58" s="47" customFormat="1" ht="15">
      <c r="B72" s="39"/>
      <c r="C72" s="80" t="s">
        <v>146</v>
      </c>
      <c r="D72" s="40"/>
      <c r="E72" s="41" t="s">
        <v>127</v>
      </c>
      <c r="F72" s="42" t="s">
        <v>27</v>
      </c>
      <c r="G72" s="43">
        <v>10</v>
      </c>
      <c r="H72" s="44"/>
      <c r="I72" s="45">
        <f t="shared" si="70"/>
        <v>0</v>
      </c>
      <c r="J72" s="56"/>
      <c r="K72" s="46"/>
      <c r="M72" s="48" t="s">
        <v>19</v>
      </c>
      <c r="N72" s="49" t="s">
        <v>5</v>
      </c>
      <c r="O72" s="50">
        <v>0</v>
      </c>
      <c r="P72" s="50">
        <f t="shared" si="71"/>
        <v>0</v>
      </c>
      <c r="Q72" s="50">
        <v>0</v>
      </c>
      <c r="R72" s="50">
        <f t="shared" si="72"/>
        <v>0</v>
      </c>
      <c r="S72" s="50">
        <v>0</v>
      </c>
      <c r="T72" s="51">
        <f t="shared" si="73"/>
        <v>0</v>
      </c>
      <c r="AK72" s="6"/>
      <c r="AM72" s="6"/>
      <c r="AN72" s="6"/>
      <c r="AR72" s="6"/>
      <c r="AX72" s="52"/>
      <c r="AY72" s="52"/>
      <c r="AZ72" s="52"/>
      <c r="BA72" s="52"/>
      <c r="BB72" s="52"/>
      <c r="BC72" s="6"/>
      <c r="BD72" s="52"/>
      <c r="BE72" s="6"/>
      <c r="BF72" s="6"/>
    </row>
    <row r="73" spans="2:58" s="47" customFormat="1" ht="15">
      <c r="B73" s="39"/>
      <c r="C73" s="80" t="s">
        <v>147</v>
      </c>
      <c r="D73" s="40"/>
      <c r="E73" s="41" t="s">
        <v>45</v>
      </c>
      <c r="F73" s="42" t="s">
        <v>35</v>
      </c>
      <c r="G73" s="43">
        <v>30</v>
      </c>
      <c r="H73" s="44"/>
      <c r="I73" s="45">
        <f t="shared" si="56"/>
        <v>0</v>
      </c>
      <c r="J73" s="56"/>
      <c r="K73" s="46"/>
      <c r="M73" s="48" t="s">
        <v>19</v>
      </c>
      <c r="N73" s="49" t="s">
        <v>5</v>
      </c>
      <c r="O73" s="50">
        <v>0</v>
      </c>
      <c r="P73" s="50">
        <f t="shared" si="67"/>
        <v>0</v>
      </c>
      <c r="Q73" s="50">
        <v>0</v>
      </c>
      <c r="R73" s="50">
        <f t="shared" si="68"/>
        <v>0</v>
      </c>
      <c r="S73" s="50">
        <v>0</v>
      </c>
      <c r="T73" s="51">
        <f t="shared" si="69"/>
        <v>0</v>
      </c>
      <c r="AK73" s="6"/>
      <c r="AM73" s="6"/>
      <c r="AN73" s="6"/>
      <c r="AR73" s="6"/>
      <c r="AX73" s="52"/>
      <c r="AY73" s="52"/>
      <c r="AZ73" s="52"/>
      <c r="BA73" s="52"/>
      <c r="BB73" s="52"/>
      <c r="BC73" s="6"/>
      <c r="BD73" s="52"/>
      <c r="BE73" s="6"/>
      <c r="BF73" s="6"/>
    </row>
    <row r="74" spans="2:58" s="47" customFormat="1" ht="15">
      <c r="B74" s="39"/>
      <c r="C74" s="80" t="s">
        <v>148</v>
      </c>
      <c r="D74" s="40"/>
      <c r="E74" s="41" t="s">
        <v>46</v>
      </c>
      <c r="F74" s="42" t="s">
        <v>27</v>
      </c>
      <c r="G74" s="43">
        <v>10</v>
      </c>
      <c r="H74" s="44"/>
      <c r="I74" s="45">
        <f t="shared" si="56"/>
        <v>0</v>
      </c>
      <c r="J74" s="56"/>
      <c r="K74" s="46"/>
      <c r="M74" s="48" t="s">
        <v>19</v>
      </c>
      <c r="N74" s="49" t="s">
        <v>5</v>
      </c>
      <c r="O74" s="50">
        <v>0</v>
      </c>
      <c r="P74" s="50">
        <f t="shared" ref="P74:P76" si="74">O74*G74</f>
        <v>0</v>
      </c>
      <c r="Q74" s="50">
        <v>0</v>
      </c>
      <c r="R74" s="50">
        <f t="shared" ref="R74:R76" si="75">Q74*G74</f>
        <v>0</v>
      </c>
      <c r="S74" s="50">
        <v>0</v>
      </c>
      <c r="T74" s="51">
        <f t="shared" ref="T74:T76" si="76">S74*G74</f>
        <v>0</v>
      </c>
      <c r="AK74" s="6"/>
      <c r="AM74" s="6"/>
      <c r="AN74" s="6"/>
      <c r="AR74" s="6"/>
      <c r="AX74" s="52"/>
      <c r="AY74" s="52"/>
      <c r="AZ74" s="52"/>
      <c r="BA74" s="52"/>
      <c r="BB74" s="52"/>
      <c r="BC74" s="6"/>
      <c r="BD74" s="52"/>
      <c r="BE74" s="6"/>
      <c r="BF74" s="6"/>
    </row>
    <row r="75" spans="2:58" s="47" customFormat="1" ht="15">
      <c r="B75" s="39"/>
      <c r="C75" s="80" t="s">
        <v>149</v>
      </c>
      <c r="D75" s="40"/>
      <c r="E75" s="41" t="s">
        <v>136</v>
      </c>
      <c r="F75" s="42" t="s">
        <v>35</v>
      </c>
      <c r="G75" s="43">
        <v>15</v>
      </c>
      <c r="H75" s="44"/>
      <c r="I75" s="45">
        <f>ROUND(H75*G75,2)</f>
        <v>0</v>
      </c>
      <c r="J75" s="56"/>
      <c r="K75" s="46"/>
      <c r="M75" s="48" t="s">
        <v>19</v>
      </c>
      <c r="N75" s="49" t="s">
        <v>5</v>
      </c>
      <c r="O75" s="50">
        <v>0</v>
      </c>
      <c r="P75" s="50">
        <f t="shared" si="74"/>
        <v>0</v>
      </c>
      <c r="Q75" s="50">
        <v>0</v>
      </c>
      <c r="R75" s="50">
        <f t="shared" si="75"/>
        <v>0</v>
      </c>
      <c r="S75" s="50">
        <v>0</v>
      </c>
      <c r="T75" s="51">
        <f t="shared" si="76"/>
        <v>0</v>
      </c>
      <c r="AK75" s="6"/>
      <c r="AM75" s="6"/>
      <c r="AN75" s="6"/>
      <c r="AR75" s="6"/>
      <c r="AX75" s="52"/>
      <c r="AY75" s="52"/>
      <c r="AZ75" s="52"/>
      <c r="BA75" s="52"/>
      <c r="BB75" s="52"/>
      <c r="BC75" s="6"/>
      <c r="BD75" s="52"/>
      <c r="BE75" s="6"/>
      <c r="BF75" s="6"/>
    </row>
    <row r="76" spans="2:58" s="47" customFormat="1" ht="15">
      <c r="B76" s="39"/>
      <c r="C76" s="80" t="s">
        <v>150</v>
      </c>
      <c r="D76" s="40"/>
      <c r="E76" s="41" t="s">
        <v>137</v>
      </c>
      <c r="F76" s="42" t="s">
        <v>27</v>
      </c>
      <c r="G76" s="43">
        <v>4</v>
      </c>
      <c r="H76" s="44"/>
      <c r="I76" s="45">
        <f t="shared" ref="I76" si="77">ROUND(H76*G76,2)</f>
        <v>0</v>
      </c>
      <c r="J76" s="56"/>
      <c r="K76" s="46"/>
      <c r="M76" s="48" t="s">
        <v>19</v>
      </c>
      <c r="N76" s="49" t="s">
        <v>5</v>
      </c>
      <c r="O76" s="50">
        <v>0</v>
      </c>
      <c r="P76" s="50">
        <f t="shared" si="74"/>
        <v>0</v>
      </c>
      <c r="Q76" s="50">
        <v>0</v>
      </c>
      <c r="R76" s="50">
        <f t="shared" si="75"/>
        <v>0</v>
      </c>
      <c r="S76" s="50">
        <v>0</v>
      </c>
      <c r="T76" s="51">
        <f t="shared" si="76"/>
        <v>0</v>
      </c>
      <c r="AK76" s="6"/>
      <c r="AM76" s="6"/>
      <c r="AN76" s="6"/>
      <c r="AR76" s="6"/>
      <c r="AX76" s="52"/>
      <c r="AY76" s="52"/>
      <c r="AZ76" s="52"/>
      <c r="BA76" s="52"/>
      <c r="BB76" s="52"/>
      <c r="BC76" s="6"/>
      <c r="BD76" s="52"/>
      <c r="BE76" s="6"/>
      <c r="BF76" s="6"/>
    </row>
    <row r="77" spans="2:58" s="47" customFormat="1" ht="15">
      <c r="B77" s="39"/>
      <c r="C77" s="80" t="s">
        <v>151</v>
      </c>
      <c r="D77" s="40"/>
      <c r="E77" s="41" t="s">
        <v>47</v>
      </c>
      <c r="F77" s="42" t="s">
        <v>35</v>
      </c>
      <c r="G77" s="43">
        <v>70</v>
      </c>
      <c r="H77" s="44"/>
      <c r="I77" s="45">
        <f t="shared" si="56"/>
        <v>0</v>
      </c>
      <c r="J77" s="56"/>
      <c r="K77" s="46"/>
      <c r="M77" s="48" t="s">
        <v>19</v>
      </c>
      <c r="N77" s="49" t="s">
        <v>5</v>
      </c>
      <c r="O77" s="50">
        <v>0</v>
      </c>
      <c r="P77" s="50">
        <f t="shared" si="57"/>
        <v>0</v>
      </c>
      <c r="Q77" s="50">
        <v>0</v>
      </c>
      <c r="R77" s="50">
        <f t="shared" si="58"/>
        <v>0</v>
      </c>
      <c r="S77" s="50">
        <v>0</v>
      </c>
      <c r="T77" s="51">
        <f t="shared" si="59"/>
        <v>0</v>
      </c>
      <c r="AK77" s="6"/>
      <c r="AM77" s="6"/>
      <c r="AN77" s="6"/>
      <c r="AR77" s="6"/>
      <c r="AX77" s="52"/>
      <c r="AY77" s="52"/>
      <c r="AZ77" s="52"/>
      <c r="BA77" s="52"/>
      <c r="BB77" s="52"/>
      <c r="BC77" s="6"/>
      <c r="BD77" s="52"/>
      <c r="BE77" s="6"/>
      <c r="BF77" s="6"/>
    </row>
    <row r="78" spans="2:58" s="47" customFormat="1" ht="15">
      <c r="B78" s="39"/>
      <c r="C78" s="80" t="s">
        <v>152</v>
      </c>
      <c r="D78" s="40"/>
      <c r="E78" s="41" t="s">
        <v>128</v>
      </c>
      <c r="F78" s="42" t="s">
        <v>30</v>
      </c>
      <c r="G78" s="43">
        <v>1</v>
      </c>
      <c r="H78" s="44"/>
      <c r="I78" s="45">
        <f t="shared" si="56"/>
        <v>0</v>
      </c>
      <c r="J78" s="56"/>
      <c r="K78" s="46"/>
      <c r="M78" s="48" t="s">
        <v>19</v>
      </c>
      <c r="N78" s="49" t="s">
        <v>5</v>
      </c>
      <c r="O78" s="50">
        <v>0</v>
      </c>
      <c r="P78" s="50">
        <f t="shared" ref="P78" si="78">O78*G78</f>
        <v>0</v>
      </c>
      <c r="Q78" s="50">
        <v>0</v>
      </c>
      <c r="R78" s="50">
        <f t="shared" ref="R78" si="79">Q78*G78</f>
        <v>0</v>
      </c>
      <c r="S78" s="50">
        <v>0</v>
      </c>
      <c r="T78" s="51">
        <f t="shared" ref="T78" si="80">S78*G78</f>
        <v>0</v>
      </c>
      <c r="AK78" s="6"/>
      <c r="AM78" s="6"/>
      <c r="AN78" s="6"/>
      <c r="AR78" s="6"/>
      <c r="AX78" s="52"/>
      <c r="AY78" s="52"/>
      <c r="AZ78" s="52"/>
      <c r="BA78" s="52"/>
      <c r="BB78" s="52"/>
      <c r="BC78" s="6"/>
      <c r="BD78" s="52"/>
      <c r="BE78" s="6"/>
      <c r="BF78" s="6"/>
    </row>
    <row r="79" spans="2:58" s="47" customFormat="1" ht="15">
      <c r="B79" s="39"/>
      <c r="C79" s="80" t="s">
        <v>153</v>
      </c>
      <c r="E79" s="41" t="s">
        <v>129</v>
      </c>
      <c r="F79" s="42" t="s">
        <v>35</v>
      </c>
      <c r="G79" s="43">
        <v>400</v>
      </c>
      <c r="H79" s="44"/>
      <c r="I79" s="45">
        <f>ROUND(H79*G79,2)</f>
        <v>0</v>
      </c>
      <c r="J79" s="56"/>
      <c r="K79" s="46"/>
      <c r="M79" s="48" t="s">
        <v>19</v>
      </c>
      <c r="N79" s="49" t="s">
        <v>5</v>
      </c>
      <c r="O79" s="50">
        <v>0</v>
      </c>
      <c r="P79" s="50">
        <f>O79*G79</f>
        <v>0</v>
      </c>
      <c r="Q79" s="50">
        <v>0</v>
      </c>
      <c r="R79" s="50">
        <f>Q79*G79</f>
        <v>0</v>
      </c>
      <c r="S79" s="50">
        <v>0</v>
      </c>
      <c r="T79" s="51">
        <f>S79*G79</f>
        <v>0</v>
      </c>
      <c r="AK79" s="6"/>
      <c r="AM79" s="6"/>
      <c r="AN79" s="6"/>
      <c r="AR79" s="6"/>
      <c r="AX79" s="52"/>
      <c r="AY79" s="52"/>
      <c r="AZ79" s="52"/>
      <c r="BA79" s="52"/>
      <c r="BB79" s="52"/>
      <c r="BC79" s="6"/>
      <c r="BD79" s="52"/>
      <c r="BE79" s="6"/>
      <c r="BF79" s="6"/>
    </row>
    <row r="80" spans="2:58" s="47" customFormat="1" ht="58.5">
      <c r="B80" s="39"/>
      <c r="C80" s="80" t="s">
        <v>154</v>
      </c>
      <c r="D80" s="40"/>
      <c r="E80" s="41" t="s">
        <v>130</v>
      </c>
      <c r="F80" s="42" t="s">
        <v>36</v>
      </c>
      <c r="G80" s="43">
        <v>20</v>
      </c>
      <c r="H80" s="44"/>
      <c r="I80" s="45">
        <f>ROUND(H80*G80,2)</f>
        <v>0</v>
      </c>
      <c r="J80" s="56"/>
      <c r="K80" s="46"/>
      <c r="M80" s="48" t="s">
        <v>19</v>
      </c>
      <c r="N80" s="49" t="s">
        <v>5</v>
      </c>
      <c r="O80" s="50">
        <v>0</v>
      </c>
      <c r="P80" s="50">
        <f t="shared" ref="P80:P81" si="81">O80*G80</f>
        <v>0</v>
      </c>
      <c r="Q80" s="50">
        <v>0</v>
      </c>
      <c r="R80" s="50">
        <f t="shared" ref="R80:R81" si="82">Q80*G80</f>
        <v>0</v>
      </c>
      <c r="S80" s="50">
        <v>0</v>
      </c>
      <c r="T80" s="51">
        <f t="shared" ref="T80:T81" si="83">S80*G80</f>
        <v>0</v>
      </c>
      <c r="AK80" s="6"/>
      <c r="AM80" s="6"/>
      <c r="AN80" s="6"/>
      <c r="AR80" s="6"/>
      <c r="AX80" s="52"/>
      <c r="AY80" s="52"/>
      <c r="AZ80" s="52"/>
      <c r="BA80" s="52"/>
      <c r="BB80" s="52"/>
      <c r="BC80" s="6"/>
      <c r="BD80" s="52"/>
      <c r="BE80" s="6"/>
      <c r="BF80" s="6"/>
    </row>
    <row r="81" spans="2:58" s="47" customFormat="1" ht="15">
      <c r="B81" s="39"/>
      <c r="C81" s="80" t="s">
        <v>155</v>
      </c>
      <c r="D81" s="40"/>
      <c r="E81" s="41" t="s">
        <v>160</v>
      </c>
      <c r="F81" s="42" t="s">
        <v>35</v>
      </c>
      <c r="G81" s="43">
        <v>48</v>
      </c>
      <c r="H81" s="44"/>
      <c r="I81" s="45">
        <f t="shared" ref="I81:I82" si="84">ROUND(H81*G81,2)</f>
        <v>0</v>
      </c>
      <c r="J81" s="56"/>
      <c r="K81" s="46"/>
      <c r="M81" s="48" t="s">
        <v>19</v>
      </c>
      <c r="N81" s="49" t="s">
        <v>5</v>
      </c>
      <c r="O81" s="50">
        <v>0</v>
      </c>
      <c r="P81" s="50">
        <f t="shared" si="81"/>
        <v>0</v>
      </c>
      <c r="Q81" s="50">
        <v>0</v>
      </c>
      <c r="R81" s="50">
        <f t="shared" si="82"/>
        <v>0</v>
      </c>
      <c r="S81" s="50">
        <v>0</v>
      </c>
      <c r="T81" s="51">
        <f t="shared" si="83"/>
        <v>0</v>
      </c>
      <c r="AK81" s="6"/>
      <c r="AM81" s="6"/>
      <c r="AN81" s="6"/>
      <c r="AR81" s="6"/>
      <c r="AX81" s="52"/>
      <c r="AY81" s="52"/>
      <c r="AZ81" s="52"/>
      <c r="BA81" s="52"/>
      <c r="BB81" s="52"/>
      <c r="BC81" s="6"/>
      <c r="BD81" s="52"/>
      <c r="BE81" s="6"/>
      <c r="BF81" s="6"/>
    </row>
    <row r="82" spans="2:58" s="47" customFormat="1" ht="15">
      <c r="B82" s="39"/>
      <c r="C82" s="80" t="s">
        <v>156</v>
      </c>
      <c r="D82" s="40"/>
      <c r="E82" s="41" t="s">
        <v>161</v>
      </c>
      <c r="F82" s="42" t="s">
        <v>27</v>
      </c>
      <c r="G82" s="43">
        <v>6</v>
      </c>
      <c r="H82" s="44"/>
      <c r="I82" s="45">
        <f t="shared" si="84"/>
        <v>0</v>
      </c>
      <c r="J82" s="56"/>
      <c r="K82" s="46"/>
      <c r="M82" s="48"/>
      <c r="N82" s="49"/>
      <c r="O82" s="50"/>
      <c r="P82" s="50"/>
      <c r="Q82" s="50"/>
      <c r="R82" s="50"/>
      <c r="S82" s="50"/>
      <c r="T82" s="51"/>
      <c r="AK82" s="6"/>
      <c r="AM82" s="6"/>
      <c r="AN82" s="6"/>
      <c r="AR82" s="6"/>
      <c r="AX82" s="52"/>
      <c r="AY82" s="52"/>
      <c r="AZ82" s="52"/>
      <c r="BA82" s="52"/>
      <c r="BB82" s="52"/>
      <c r="BC82" s="6"/>
      <c r="BD82" s="52"/>
      <c r="BE82" s="6"/>
      <c r="BF82" s="6"/>
    </row>
    <row r="83" spans="2:58" s="47" customFormat="1" ht="15">
      <c r="B83" s="39"/>
      <c r="C83" s="80" t="s">
        <v>157</v>
      </c>
      <c r="D83" s="40"/>
      <c r="E83" s="41" t="s">
        <v>162</v>
      </c>
      <c r="F83" s="42" t="s">
        <v>35</v>
      </c>
      <c r="G83" s="43">
        <v>55</v>
      </c>
      <c r="H83" s="44"/>
      <c r="I83" s="45">
        <f t="shared" ref="I83:I86" si="85">ROUND(H83*G83,2)</f>
        <v>0</v>
      </c>
      <c r="J83" s="56"/>
      <c r="K83" s="46"/>
      <c r="M83" s="48" t="s">
        <v>19</v>
      </c>
      <c r="N83" s="49" t="s">
        <v>5</v>
      </c>
      <c r="O83" s="50">
        <v>0</v>
      </c>
      <c r="P83" s="50">
        <f t="shared" ref="P83" si="86">O83*G83</f>
        <v>0</v>
      </c>
      <c r="Q83" s="50">
        <v>0</v>
      </c>
      <c r="R83" s="50">
        <f t="shared" ref="R83" si="87">Q83*G83</f>
        <v>0</v>
      </c>
      <c r="S83" s="50">
        <v>0</v>
      </c>
      <c r="T83" s="51">
        <f t="shared" ref="T83" si="88">S83*G83</f>
        <v>0</v>
      </c>
      <c r="AK83" s="6"/>
      <c r="AM83" s="6"/>
      <c r="AN83" s="6"/>
      <c r="AR83" s="6"/>
      <c r="AX83" s="52"/>
      <c r="AY83" s="52"/>
      <c r="AZ83" s="52"/>
      <c r="BA83" s="52"/>
      <c r="BB83" s="52"/>
      <c r="BC83" s="6"/>
      <c r="BD83" s="52"/>
      <c r="BE83" s="6"/>
      <c r="BF83" s="6"/>
    </row>
    <row r="84" spans="2:58" s="47" customFormat="1" ht="15">
      <c r="B84" s="39"/>
      <c r="C84" s="80" t="s">
        <v>158</v>
      </c>
      <c r="D84" s="40"/>
      <c r="E84" s="41" t="s">
        <v>163</v>
      </c>
      <c r="F84" s="42" t="s">
        <v>35</v>
      </c>
      <c r="G84" s="43">
        <v>165</v>
      </c>
      <c r="H84" s="44"/>
      <c r="I84" s="45">
        <f t="shared" ref="I84:I85" si="89">ROUND(H84*G84,2)</f>
        <v>0</v>
      </c>
      <c r="J84" s="56"/>
      <c r="K84" s="46"/>
      <c r="M84" s="48" t="s">
        <v>19</v>
      </c>
      <c r="N84" s="49" t="s">
        <v>5</v>
      </c>
      <c r="O84" s="50">
        <v>0</v>
      </c>
      <c r="P84" s="50">
        <f t="shared" ref="P84" si="90">O84*G84</f>
        <v>0</v>
      </c>
      <c r="Q84" s="50">
        <v>0</v>
      </c>
      <c r="R84" s="50">
        <f t="shared" ref="R84" si="91">Q84*G84</f>
        <v>0</v>
      </c>
      <c r="S84" s="50">
        <v>0</v>
      </c>
      <c r="T84" s="51">
        <f t="shared" ref="T84" si="92">S84*G84</f>
        <v>0</v>
      </c>
      <c r="AK84" s="6"/>
      <c r="AM84" s="6"/>
      <c r="AN84" s="6"/>
      <c r="AR84" s="6"/>
      <c r="AX84" s="52"/>
      <c r="AY84" s="52"/>
      <c r="AZ84" s="52"/>
      <c r="BA84" s="52"/>
      <c r="BB84" s="52"/>
      <c r="BC84" s="6"/>
      <c r="BD84" s="52"/>
      <c r="BE84" s="6"/>
      <c r="BF84" s="6"/>
    </row>
    <row r="85" spans="2:58" s="47" customFormat="1" ht="15">
      <c r="B85" s="39"/>
      <c r="C85" s="80" t="s">
        <v>159</v>
      </c>
      <c r="D85" s="40"/>
      <c r="E85" s="41" t="s">
        <v>164</v>
      </c>
      <c r="F85" s="42" t="s">
        <v>27</v>
      </c>
      <c r="G85" s="43">
        <v>22</v>
      </c>
      <c r="H85" s="44"/>
      <c r="I85" s="45">
        <f t="shared" si="89"/>
        <v>0</v>
      </c>
      <c r="J85" s="56"/>
      <c r="K85" s="46"/>
      <c r="M85" s="48"/>
      <c r="N85" s="49"/>
      <c r="O85" s="50"/>
      <c r="P85" s="50"/>
      <c r="Q85" s="50"/>
      <c r="R85" s="50"/>
      <c r="S85" s="50"/>
      <c r="T85" s="51"/>
      <c r="AK85" s="6"/>
      <c r="AM85" s="6"/>
      <c r="AN85" s="6"/>
      <c r="AR85" s="6"/>
      <c r="AX85" s="52"/>
      <c r="AY85" s="52"/>
      <c r="AZ85" s="52"/>
      <c r="BA85" s="52"/>
      <c r="BB85" s="52"/>
      <c r="BC85" s="6"/>
      <c r="BD85" s="52"/>
      <c r="BE85" s="6"/>
      <c r="BF85" s="6"/>
    </row>
    <row r="86" spans="2:58" s="47" customFormat="1" ht="30">
      <c r="B86" s="39"/>
      <c r="C86" s="80" t="s">
        <v>182</v>
      </c>
      <c r="D86" s="40"/>
      <c r="E86" s="41" t="s">
        <v>183</v>
      </c>
      <c r="F86" s="42" t="s">
        <v>35</v>
      </c>
      <c r="G86" s="43">
        <v>120</v>
      </c>
      <c r="H86" s="44"/>
      <c r="I86" s="45">
        <f t="shared" si="85"/>
        <v>0</v>
      </c>
      <c r="J86" s="56"/>
      <c r="K86" s="46"/>
      <c r="M86" s="48"/>
      <c r="N86" s="49"/>
      <c r="O86" s="50"/>
      <c r="P86" s="50"/>
      <c r="Q86" s="50"/>
      <c r="R86" s="50"/>
      <c r="S86" s="50"/>
      <c r="T86" s="51"/>
      <c r="AK86" s="6"/>
      <c r="AM86" s="6"/>
      <c r="AN86" s="6"/>
      <c r="AR86" s="6"/>
      <c r="AX86" s="52"/>
      <c r="AY86" s="52"/>
      <c r="AZ86" s="52"/>
      <c r="BA86" s="52"/>
      <c r="BB86" s="52"/>
      <c r="BC86" s="6"/>
      <c r="BD86" s="52"/>
      <c r="BE86" s="6"/>
      <c r="BF86" s="6"/>
    </row>
    <row r="87" spans="2:58" s="25" customFormat="1" ht="29.25" customHeight="1">
      <c r="B87" s="24"/>
      <c r="D87" s="26">
        <v>6</v>
      </c>
      <c r="E87" s="26" t="s">
        <v>32</v>
      </c>
      <c r="F87" s="26"/>
      <c r="G87" s="26"/>
      <c r="H87" s="38"/>
      <c r="I87" s="37">
        <f>SUM(I88:I94)</f>
        <v>0</v>
      </c>
      <c r="J87" s="65"/>
      <c r="K87" s="27"/>
      <c r="L87" s="47"/>
      <c r="M87" s="28"/>
      <c r="P87" s="29" t="e">
        <f>SUM(P88:P152)</f>
        <v>#REF!</v>
      </c>
      <c r="R87" s="29" t="e">
        <f>SUM(R88:R152)</f>
        <v>#REF!</v>
      </c>
      <c r="T87" s="30" t="e">
        <f>SUM(T88:T152)</f>
        <v>#REF!</v>
      </c>
      <c r="AK87" s="31"/>
      <c r="AM87" s="32"/>
      <c r="AN87" s="32"/>
      <c r="AR87" s="31"/>
      <c r="BD87" s="33"/>
    </row>
    <row r="88" spans="2:58" s="47" customFormat="1" ht="30">
      <c r="B88" s="39"/>
      <c r="C88" s="80" t="s">
        <v>171</v>
      </c>
      <c r="D88" s="40"/>
      <c r="E88" s="41" t="s">
        <v>167</v>
      </c>
      <c r="F88" s="42" t="s">
        <v>35</v>
      </c>
      <c r="G88" s="43">
        <v>3</v>
      </c>
      <c r="H88" s="44"/>
      <c r="I88" s="45">
        <f>ROUND(H88*G88,2)</f>
        <v>0</v>
      </c>
      <c r="J88" s="56"/>
      <c r="K88" s="46"/>
      <c r="M88" s="48" t="s">
        <v>19</v>
      </c>
      <c r="N88" s="49" t="s">
        <v>5</v>
      </c>
      <c r="O88" s="50">
        <v>0</v>
      </c>
      <c r="P88" s="50">
        <f t="shared" ref="P88" si="93">O88*G88</f>
        <v>0</v>
      </c>
      <c r="Q88" s="50">
        <v>0</v>
      </c>
      <c r="R88" s="50">
        <f t="shared" ref="R88" si="94">Q88*G88</f>
        <v>0</v>
      </c>
      <c r="S88" s="50">
        <v>0</v>
      </c>
      <c r="T88" s="51">
        <f t="shared" ref="T88" si="95">S88*G88</f>
        <v>0</v>
      </c>
      <c r="AK88" s="6"/>
      <c r="AM88" s="6"/>
      <c r="AN88" s="6"/>
      <c r="AR88" s="6"/>
      <c r="AX88" s="52"/>
      <c r="AY88" s="52"/>
      <c r="AZ88" s="52"/>
      <c r="BA88" s="52"/>
      <c r="BB88" s="52"/>
      <c r="BC88" s="6"/>
      <c r="BD88" s="52"/>
      <c r="BE88" s="6"/>
      <c r="BF88" s="6"/>
    </row>
    <row r="89" spans="2:58" s="47" customFormat="1" ht="30">
      <c r="B89" s="39"/>
      <c r="C89" s="80" t="s">
        <v>172</v>
      </c>
      <c r="D89" s="40"/>
      <c r="E89" s="41" t="s">
        <v>168</v>
      </c>
      <c r="F89" s="42" t="s">
        <v>35</v>
      </c>
      <c r="G89" s="43">
        <v>12</v>
      </c>
      <c r="H89" s="44"/>
      <c r="I89" s="45">
        <f t="shared" ref="I89:I92" si="96">ROUND(H89*G89,2)</f>
        <v>0</v>
      </c>
      <c r="J89" s="56"/>
      <c r="K89" s="46"/>
      <c r="M89" s="48" t="s">
        <v>19</v>
      </c>
      <c r="N89" s="49" t="s">
        <v>5</v>
      </c>
      <c r="O89" s="50">
        <v>0</v>
      </c>
      <c r="P89" s="50">
        <f t="shared" ref="P89" si="97">O89*G89</f>
        <v>0</v>
      </c>
      <c r="Q89" s="50">
        <v>0</v>
      </c>
      <c r="R89" s="50">
        <f t="shared" ref="R89" si="98">Q89*G89</f>
        <v>0</v>
      </c>
      <c r="S89" s="50">
        <v>0</v>
      </c>
      <c r="T89" s="51">
        <f t="shared" ref="T89" si="99">S89*G89</f>
        <v>0</v>
      </c>
      <c r="AK89" s="6"/>
      <c r="AM89" s="6"/>
      <c r="AN89" s="6"/>
      <c r="AR89" s="6"/>
      <c r="AX89" s="52"/>
      <c r="AY89" s="52"/>
      <c r="AZ89" s="52"/>
      <c r="BA89" s="52"/>
      <c r="BB89" s="52"/>
      <c r="BC89" s="6"/>
      <c r="BD89" s="52"/>
      <c r="BE89" s="6"/>
      <c r="BF89" s="6"/>
    </row>
    <row r="90" spans="2:58" s="47" customFormat="1" ht="30">
      <c r="B90" s="39"/>
      <c r="C90" s="80" t="s">
        <v>173</v>
      </c>
      <c r="D90" s="40"/>
      <c r="E90" s="41" t="s">
        <v>169</v>
      </c>
      <c r="F90" s="42" t="s">
        <v>35</v>
      </c>
      <c r="G90" s="43">
        <v>2</v>
      </c>
      <c r="H90" s="44"/>
      <c r="I90" s="45">
        <f t="shared" ref="I90" si="100">ROUND(H90*G90,2)</f>
        <v>0</v>
      </c>
      <c r="J90" s="56"/>
      <c r="K90" s="46"/>
      <c r="M90" s="48" t="s">
        <v>19</v>
      </c>
      <c r="N90" s="49" t="s">
        <v>5</v>
      </c>
      <c r="O90" s="50">
        <v>0</v>
      </c>
      <c r="P90" s="50">
        <f t="shared" ref="P90" si="101">O90*G90</f>
        <v>0</v>
      </c>
      <c r="Q90" s="50">
        <v>0</v>
      </c>
      <c r="R90" s="50">
        <f t="shared" ref="R90" si="102">Q90*G90</f>
        <v>0</v>
      </c>
      <c r="S90" s="50">
        <v>0</v>
      </c>
      <c r="T90" s="51">
        <f t="shared" ref="T90" si="103">S90*G90</f>
        <v>0</v>
      </c>
      <c r="AK90" s="6"/>
      <c r="AM90" s="6"/>
      <c r="AN90" s="6"/>
      <c r="AR90" s="6"/>
      <c r="AX90" s="52"/>
      <c r="AY90" s="52"/>
      <c r="AZ90" s="52"/>
      <c r="BA90" s="52"/>
      <c r="BB90" s="52"/>
      <c r="BC90" s="6"/>
      <c r="BD90" s="52"/>
      <c r="BE90" s="6"/>
      <c r="BF90" s="6"/>
    </row>
    <row r="91" spans="2:58" s="47" customFormat="1" ht="30">
      <c r="B91" s="39"/>
      <c r="C91" s="80" t="s">
        <v>174</v>
      </c>
      <c r="D91" s="40"/>
      <c r="E91" s="41" t="s">
        <v>170</v>
      </c>
      <c r="F91" s="42" t="s">
        <v>35</v>
      </c>
      <c r="G91" s="43">
        <v>9</v>
      </c>
      <c r="H91" s="44"/>
      <c r="I91" s="45">
        <f t="shared" ref="I91" si="104">ROUND(H91*G91,2)</f>
        <v>0</v>
      </c>
      <c r="J91" s="56"/>
      <c r="K91" s="46"/>
      <c r="M91" s="48" t="s">
        <v>19</v>
      </c>
      <c r="N91" s="49" t="s">
        <v>5</v>
      </c>
      <c r="O91" s="50">
        <v>0</v>
      </c>
      <c r="P91" s="50">
        <f t="shared" ref="P91" si="105">O91*G91</f>
        <v>0</v>
      </c>
      <c r="Q91" s="50">
        <v>0</v>
      </c>
      <c r="R91" s="50">
        <f t="shared" ref="R91" si="106">Q91*G91</f>
        <v>0</v>
      </c>
      <c r="S91" s="50">
        <v>0</v>
      </c>
      <c r="T91" s="51">
        <f t="shared" ref="T91" si="107">S91*G91</f>
        <v>0</v>
      </c>
      <c r="AK91" s="6"/>
      <c r="AM91" s="6"/>
      <c r="AN91" s="6"/>
      <c r="AR91" s="6"/>
      <c r="AX91" s="52"/>
      <c r="AY91" s="52"/>
      <c r="AZ91" s="52"/>
      <c r="BA91" s="52"/>
      <c r="BB91" s="52"/>
      <c r="BC91" s="6"/>
      <c r="BD91" s="52"/>
      <c r="BE91" s="6"/>
      <c r="BF91" s="6"/>
    </row>
    <row r="92" spans="2:58" s="47" customFormat="1" ht="30">
      <c r="B92" s="39"/>
      <c r="C92" s="80" t="s">
        <v>175</v>
      </c>
      <c r="D92" s="40"/>
      <c r="E92" s="41" t="s">
        <v>672</v>
      </c>
      <c r="F92" s="42" t="s">
        <v>35</v>
      </c>
      <c r="G92" s="43">
        <v>25</v>
      </c>
      <c r="H92" s="44"/>
      <c r="I92" s="45">
        <f t="shared" si="96"/>
        <v>0</v>
      </c>
      <c r="J92" s="56"/>
      <c r="K92" s="46"/>
      <c r="M92" s="48" t="s">
        <v>19</v>
      </c>
      <c r="N92" s="49" t="s">
        <v>5</v>
      </c>
      <c r="O92" s="50">
        <v>0</v>
      </c>
      <c r="P92" s="50">
        <f>O92*G92</f>
        <v>0</v>
      </c>
      <c r="Q92" s="50">
        <v>0</v>
      </c>
      <c r="R92" s="50">
        <f>Q92*G92</f>
        <v>0</v>
      </c>
      <c r="S92" s="50">
        <v>0</v>
      </c>
      <c r="T92" s="51">
        <f>S92*G92</f>
        <v>0</v>
      </c>
      <c r="AK92" s="6"/>
      <c r="AM92" s="6"/>
      <c r="AN92" s="6"/>
      <c r="AR92" s="6"/>
      <c r="AX92" s="52"/>
      <c r="AY92" s="52"/>
      <c r="AZ92" s="52"/>
      <c r="BA92" s="52"/>
      <c r="BB92" s="52"/>
      <c r="BC92" s="6"/>
      <c r="BD92" s="52"/>
      <c r="BE92" s="6"/>
      <c r="BF92" s="6"/>
    </row>
    <row r="93" spans="2:58" s="47" customFormat="1" ht="30">
      <c r="B93" s="39"/>
      <c r="C93" s="80" t="s">
        <v>176</v>
      </c>
      <c r="D93" s="40"/>
      <c r="E93" s="41" t="s">
        <v>177</v>
      </c>
      <c r="F93" s="42" t="s">
        <v>35</v>
      </c>
      <c r="G93" s="43">
        <v>12</v>
      </c>
      <c r="H93" s="44"/>
      <c r="I93" s="45">
        <f>ROUND(H93*G93,2)</f>
        <v>0</v>
      </c>
      <c r="J93" s="56"/>
      <c r="K93" s="46"/>
      <c r="M93" s="48"/>
      <c r="N93" s="49"/>
      <c r="O93" s="50"/>
      <c r="P93" s="50"/>
      <c r="Q93" s="50"/>
      <c r="R93" s="50"/>
      <c r="S93" s="50"/>
      <c r="T93" s="51"/>
      <c r="AK93" s="6"/>
      <c r="AM93" s="6"/>
      <c r="AN93" s="6"/>
      <c r="AR93" s="6"/>
      <c r="AX93" s="52"/>
      <c r="AY93" s="52"/>
      <c r="AZ93" s="52"/>
      <c r="BA93" s="52"/>
      <c r="BB93" s="52"/>
      <c r="BC93" s="6"/>
      <c r="BD93" s="52"/>
      <c r="BE93" s="6"/>
      <c r="BF93" s="6"/>
    </row>
    <row r="94" spans="2:58" s="47" customFormat="1" ht="15">
      <c r="B94" s="39"/>
      <c r="C94" s="80" t="s">
        <v>179</v>
      </c>
      <c r="D94" s="40"/>
      <c r="E94" s="41" t="s">
        <v>178</v>
      </c>
      <c r="F94" s="42" t="s">
        <v>35</v>
      </c>
      <c r="G94" s="43">
        <v>25</v>
      </c>
      <c r="H94" s="44"/>
      <c r="I94" s="45">
        <f>ROUND(H94*G94,2)</f>
        <v>0</v>
      </c>
      <c r="J94" s="56"/>
      <c r="K94" s="46"/>
      <c r="M94" s="48"/>
      <c r="N94" s="49"/>
      <c r="O94" s="50"/>
      <c r="P94" s="50"/>
      <c r="Q94" s="50"/>
      <c r="R94" s="50"/>
      <c r="S94" s="50"/>
      <c r="T94" s="51"/>
      <c r="AK94" s="6"/>
      <c r="AM94" s="6"/>
      <c r="AN94" s="6"/>
      <c r="AR94" s="6"/>
      <c r="AX94" s="52"/>
      <c r="AY94" s="52"/>
      <c r="AZ94" s="52"/>
      <c r="BA94" s="52"/>
      <c r="BB94" s="52"/>
      <c r="BC94" s="6"/>
      <c r="BD94" s="52"/>
      <c r="BE94" s="6"/>
      <c r="BF94" s="6"/>
    </row>
    <row r="95" spans="2:58" s="25" customFormat="1" ht="37.35" customHeight="1">
      <c r="B95" s="24"/>
      <c r="C95" s="26"/>
      <c r="D95" s="26">
        <v>7</v>
      </c>
      <c r="E95" s="26" t="s">
        <v>679</v>
      </c>
      <c r="F95" s="26"/>
      <c r="G95" s="26"/>
      <c r="H95" s="26"/>
      <c r="I95" s="34">
        <f>SUM(I96:I102)</f>
        <v>0</v>
      </c>
      <c r="J95" s="64"/>
      <c r="K95" s="27"/>
      <c r="M95" s="28"/>
      <c r="P95" s="29" t="e">
        <f>SUM(#REF!)</f>
        <v>#REF!</v>
      </c>
      <c r="R95" s="29" t="e">
        <f>SUM(#REF!)</f>
        <v>#REF!</v>
      </c>
      <c r="T95" s="30" t="e">
        <f>SUM(#REF!)</f>
        <v>#REF!</v>
      </c>
      <c r="AK95" s="31"/>
      <c r="AM95" s="32"/>
      <c r="AN95" s="32"/>
      <c r="AR95" s="31"/>
      <c r="BD95" s="33"/>
    </row>
    <row r="96" spans="2:58" s="47" customFormat="1" ht="43.5">
      <c r="B96" s="39"/>
      <c r="C96" s="80" t="s">
        <v>722</v>
      </c>
      <c r="D96" s="40"/>
      <c r="E96" s="41" t="s">
        <v>723</v>
      </c>
      <c r="F96" s="42" t="s">
        <v>274</v>
      </c>
      <c r="G96" s="43">
        <v>3</v>
      </c>
      <c r="H96" s="44"/>
      <c r="I96" s="45">
        <f>ROUND(H96*G96,2)</f>
        <v>0</v>
      </c>
      <c r="J96" s="56"/>
      <c r="K96" s="46"/>
      <c r="M96" s="48" t="s">
        <v>19</v>
      </c>
      <c r="N96" s="49" t="s">
        <v>5</v>
      </c>
      <c r="O96" s="50">
        <v>0</v>
      </c>
      <c r="P96" s="50">
        <f>O96*G96</f>
        <v>0</v>
      </c>
      <c r="Q96" s="50">
        <v>0</v>
      </c>
      <c r="R96" s="50">
        <f>Q96*G96</f>
        <v>0</v>
      </c>
      <c r="S96" s="50">
        <v>0</v>
      </c>
      <c r="T96" s="51">
        <f>S96*G96</f>
        <v>0</v>
      </c>
      <c r="AK96" s="6"/>
      <c r="AM96" s="6"/>
      <c r="AN96" s="6"/>
      <c r="AR96" s="6"/>
      <c r="AX96" s="52"/>
      <c r="AY96" s="52"/>
      <c r="AZ96" s="52"/>
      <c r="BA96" s="52"/>
      <c r="BB96" s="52"/>
      <c r="BC96" s="6"/>
      <c r="BD96" s="52"/>
      <c r="BE96" s="6"/>
      <c r="BF96" s="6"/>
    </row>
    <row r="97" spans="2:58" s="47" customFormat="1" ht="36">
      <c r="B97" s="39"/>
      <c r="C97" s="80" t="s">
        <v>724</v>
      </c>
      <c r="D97" s="40"/>
      <c r="E97" s="169" t="s">
        <v>280</v>
      </c>
      <c r="F97" s="42" t="s">
        <v>274</v>
      </c>
      <c r="G97" s="43">
        <v>3</v>
      </c>
      <c r="H97" s="44"/>
      <c r="I97" s="45">
        <f t="shared" ref="I97:I102" si="108">ROUND(H97*G97,2)</f>
        <v>0</v>
      </c>
      <c r="J97" s="56"/>
      <c r="K97" s="46"/>
      <c r="M97" s="48" t="s">
        <v>19</v>
      </c>
      <c r="N97" s="49" t="s">
        <v>5</v>
      </c>
      <c r="O97" s="50">
        <v>0</v>
      </c>
      <c r="P97" s="50">
        <f t="shared" ref="P97:P102" si="109">O97*G97</f>
        <v>0</v>
      </c>
      <c r="Q97" s="50">
        <v>0</v>
      </c>
      <c r="R97" s="50">
        <f t="shared" ref="R97:R102" si="110">Q97*G97</f>
        <v>0</v>
      </c>
      <c r="S97" s="50">
        <v>0</v>
      </c>
      <c r="T97" s="51">
        <f t="shared" ref="T97:T102" si="111">S97*G97</f>
        <v>0</v>
      </c>
      <c r="AK97" s="6"/>
      <c r="AM97" s="6"/>
      <c r="AN97" s="6"/>
      <c r="AR97" s="6"/>
      <c r="AX97" s="52"/>
      <c r="AY97" s="52"/>
      <c r="AZ97" s="52"/>
      <c r="BA97" s="52"/>
      <c r="BB97" s="52"/>
      <c r="BC97" s="6"/>
      <c r="BD97" s="52"/>
      <c r="BE97" s="6"/>
      <c r="BF97" s="6"/>
    </row>
    <row r="98" spans="2:58" s="47" customFormat="1" ht="47.25">
      <c r="B98" s="39"/>
      <c r="C98" s="80" t="s">
        <v>725</v>
      </c>
      <c r="D98" s="40"/>
      <c r="E98" s="169" t="s">
        <v>726</v>
      </c>
      <c r="F98" s="42" t="s">
        <v>274</v>
      </c>
      <c r="G98" s="43">
        <v>1</v>
      </c>
      <c r="H98" s="44"/>
      <c r="I98" s="45">
        <f t="shared" si="108"/>
        <v>0</v>
      </c>
      <c r="J98" s="56"/>
      <c r="K98" s="46"/>
      <c r="M98" s="48" t="s">
        <v>19</v>
      </c>
      <c r="N98" s="49" t="s">
        <v>5</v>
      </c>
      <c r="O98" s="50">
        <v>0</v>
      </c>
      <c r="P98" s="50">
        <f t="shared" si="109"/>
        <v>0</v>
      </c>
      <c r="Q98" s="50">
        <v>0</v>
      </c>
      <c r="R98" s="50">
        <f t="shared" si="110"/>
        <v>0</v>
      </c>
      <c r="S98" s="50">
        <v>0</v>
      </c>
      <c r="T98" s="51">
        <f t="shared" si="111"/>
        <v>0</v>
      </c>
      <c r="AK98" s="6"/>
      <c r="AM98" s="6"/>
      <c r="AN98" s="6"/>
      <c r="AR98" s="6"/>
      <c r="AX98" s="52"/>
      <c r="AY98" s="52"/>
      <c r="AZ98" s="52"/>
      <c r="BA98" s="52"/>
      <c r="BB98" s="52"/>
      <c r="BC98" s="6"/>
      <c r="BD98" s="52"/>
      <c r="BE98" s="6"/>
      <c r="BF98" s="6"/>
    </row>
    <row r="99" spans="2:58" s="47" customFormat="1" ht="30">
      <c r="B99" s="39"/>
      <c r="C99" s="80" t="s">
        <v>727</v>
      </c>
      <c r="D99" s="40"/>
      <c r="E99" s="41" t="s">
        <v>728</v>
      </c>
      <c r="F99" s="42" t="s">
        <v>274</v>
      </c>
      <c r="G99" s="43">
        <v>1</v>
      </c>
      <c r="H99" s="44"/>
      <c r="I99" s="45">
        <f t="shared" si="108"/>
        <v>0</v>
      </c>
      <c r="J99" s="56"/>
      <c r="K99" s="46"/>
      <c r="M99" s="48" t="s">
        <v>19</v>
      </c>
      <c r="N99" s="49" t="s">
        <v>5</v>
      </c>
      <c r="O99" s="50">
        <v>0</v>
      </c>
      <c r="P99" s="50">
        <f t="shared" si="109"/>
        <v>0</v>
      </c>
      <c r="Q99" s="50">
        <v>0</v>
      </c>
      <c r="R99" s="50">
        <f t="shared" si="110"/>
        <v>0</v>
      </c>
      <c r="S99" s="50">
        <v>0</v>
      </c>
      <c r="T99" s="51">
        <f t="shared" si="111"/>
        <v>0</v>
      </c>
      <c r="AK99" s="6"/>
      <c r="AM99" s="6"/>
      <c r="AN99" s="6"/>
      <c r="AR99" s="6"/>
      <c r="AX99" s="52"/>
      <c r="AY99" s="52"/>
      <c r="AZ99" s="52"/>
      <c r="BA99" s="52"/>
      <c r="BB99" s="52"/>
      <c r="BC99" s="6"/>
      <c r="BD99" s="52"/>
      <c r="BE99" s="6"/>
      <c r="BF99" s="6"/>
    </row>
    <row r="100" spans="2:58" s="47" customFormat="1" ht="30">
      <c r="B100" s="39"/>
      <c r="C100" s="80" t="s">
        <v>729</v>
      </c>
      <c r="D100" s="40"/>
      <c r="E100" s="41" t="s">
        <v>730</v>
      </c>
      <c r="F100" s="42" t="s">
        <v>274</v>
      </c>
      <c r="G100" s="43">
        <v>2</v>
      </c>
      <c r="H100" s="44"/>
      <c r="I100" s="45">
        <f t="shared" si="108"/>
        <v>0</v>
      </c>
      <c r="J100" s="56"/>
      <c r="K100" s="46"/>
      <c r="M100" s="48" t="s">
        <v>19</v>
      </c>
      <c r="N100" s="49" t="s">
        <v>5</v>
      </c>
      <c r="O100" s="50">
        <v>0</v>
      </c>
      <c r="P100" s="50">
        <f t="shared" si="109"/>
        <v>0</v>
      </c>
      <c r="Q100" s="50">
        <v>0</v>
      </c>
      <c r="R100" s="50">
        <f t="shared" si="110"/>
        <v>0</v>
      </c>
      <c r="S100" s="50">
        <v>0</v>
      </c>
      <c r="T100" s="51">
        <f t="shared" si="111"/>
        <v>0</v>
      </c>
      <c r="AK100" s="6"/>
      <c r="AM100" s="6"/>
      <c r="AN100" s="6"/>
      <c r="AR100" s="6"/>
      <c r="AX100" s="52"/>
      <c r="AY100" s="52"/>
      <c r="AZ100" s="52"/>
      <c r="BA100" s="52"/>
      <c r="BB100" s="52"/>
      <c r="BC100" s="6"/>
      <c r="BD100" s="52"/>
      <c r="BE100" s="6"/>
      <c r="BF100" s="6"/>
    </row>
    <row r="101" spans="2:58" s="47" customFormat="1" ht="15">
      <c r="B101" s="39"/>
      <c r="C101" s="80" t="s">
        <v>731</v>
      </c>
      <c r="D101" s="40"/>
      <c r="E101" s="41" t="s">
        <v>732</v>
      </c>
      <c r="F101" s="42" t="s">
        <v>264</v>
      </c>
      <c r="G101" s="43">
        <v>5</v>
      </c>
      <c r="H101" s="44"/>
      <c r="I101" s="45">
        <f t="shared" si="108"/>
        <v>0</v>
      </c>
      <c r="J101" s="56"/>
      <c r="K101" s="46"/>
      <c r="M101" s="48" t="s">
        <v>19</v>
      </c>
      <c r="N101" s="49" t="s">
        <v>5</v>
      </c>
      <c r="O101" s="50">
        <v>0</v>
      </c>
      <c r="P101" s="50">
        <f t="shared" si="109"/>
        <v>0</v>
      </c>
      <c r="Q101" s="50">
        <v>0</v>
      </c>
      <c r="R101" s="50">
        <f t="shared" si="110"/>
        <v>0</v>
      </c>
      <c r="S101" s="50">
        <v>0</v>
      </c>
      <c r="T101" s="51">
        <f t="shared" si="111"/>
        <v>0</v>
      </c>
      <c r="AK101" s="6"/>
      <c r="AM101" s="6"/>
      <c r="AN101" s="6"/>
      <c r="AR101" s="6"/>
      <c r="AX101" s="52"/>
      <c r="AY101" s="52"/>
      <c r="AZ101" s="52"/>
      <c r="BA101" s="52"/>
      <c r="BB101" s="52"/>
      <c r="BC101" s="6"/>
      <c r="BD101" s="52"/>
      <c r="BE101" s="6"/>
      <c r="BF101" s="6"/>
    </row>
    <row r="102" spans="2:58" s="47" customFormat="1" ht="45">
      <c r="B102" s="39"/>
      <c r="C102" s="80" t="s">
        <v>733</v>
      </c>
      <c r="D102" s="40"/>
      <c r="E102" s="41" t="s">
        <v>734</v>
      </c>
      <c r="F102" s="42" t="s">
        <v>30</v>
      </c>
      <c r="G102" s="43">
        <v>1</v>
      </c>
      <c r="H102" s="44"/>
      <c r="I102" s="45">
        <f t="shared" si="108"/>
        <v>0</v>
      </c>
      <c r="J102" s="56"/>
      <c r="K102" s="46"/>
      <c r="M102" s="48" t="s">
        <v>19</v>
      </c>
      <c r="N102" s="49" t="s">
        <v>5</v>
      </c>
      <c r="O102" s="50">
        <v>0</v>
      </c>
      <c r="P102" s="50">
        <f t="shared" si="109"/>
        <v>0</v>
      </c>
      <c r="Q102" s="50">
        <v>0</v>
      </c>
      <c r="R102" s="50">
        <f t="shared" si="110"/>
        <v>0</v>
      </c>
      <c r="S102" s="50">
        <v>0</v>
      </c>
      <c r="T102" s="51">
        <f t="shared" si="111"/>
        <v>0</v>
      </c>
      <c r="AK102" s="6"/>
      <c r="AM102" s="6"/>
      <c r="AN102" s="6"/>
      <c r="AR102" s="6"/>
      <c r="AX102" s="52"/>
      <c r="AY102" s="52"/>
      <c r="AZ102" s="52"/>
      <c r="BA102" s="52"/>
      <c r="BB102" s="52"/>
      <c r="BC102" s="6"/>
      <c r="BD102" s="52"/>
      <c r="BE102" s="6"/>
      <c r="BF102" s="6"/>
    </row>
    <row r="103" spans="2:58" s="25" customFormat="1" ht="37.35" customHeight="1">
      <c r="B103" s="24"/>
      <c r="D103" s="26">
        <v>8</v>
      </c>
      <c r="E103" s="26" t="s">
        <v>28</v>
      </c>
      <c r="F103" s="26"/>
      <c r="G103" s="26"/>
      <c r="H103" s="38"/>
      <c r="I103" s="37">
        <f>SUM(I104:I122)</f>
        <v>4000</v>
      </c>
      <c r="J103" s="65"/>
      <c r="K103" s="27"/>
      <c r="M103" s="28"/>
      <c r="P103" s="29">
        <f>SUM(P119:P122)</f>
        <v>0</v>
      </c>
      <c r="R103" s="29">
        <f>SUM(R119:R122)</f>
        <v>0</v>
      </c>
      <c r="T103" s="30">
        <f>SUM(T119:T122)</f>
        <v>0</v>
      </c>
      <c r="AK103" s="31"/>
      <c r="AM103" s="32"/>
      <c r="AN103" s="32"/>
      <c r="AR103" s="31"/>
      <c r="BD103" s="33"/>
    </row>
    <row r="104" spans="2:58" s="47" customFormat="1" ht="90">
      <c r="B104" s="39"/>
      <c r="C104" s="80" t="s">
        <v>72</v>
      </c>
      <c r="D104" s="40"/>
      <c r="E104" s="41" t="s">
        <v>120</v>
      </c>
      <c r="F104" s="42" t="s">
        <v>30</v>
      </c>
      <c r="G104" s="43">
        <v>1</v>
      </c>
      <c r="H104" s="44"/>
      <c r="I104" s="45">
        <f>ROUND(H104*G104,2)</f>
        <v>0</v>
      </c>
      <c r="J104" s="56"/>
      <c r="K104" s="46"/>
      <c r="M104" s="48"/>
      <c r="N104" s="49"/>
      <c r="O104" s="50"/>
      <c r="P104" s="50"/>
      <c r="Q104" s="50"/>
      <c r="R104" s="50"/>
      <c r="S104" s="50"/>
      <c r="T104" s="51"/>
      <c r="AK104" s="6"/>
      <c r="AM104" s="6"/>
      <c r="AN104" s="6"/>
      <c r="AR104" s="6"/>
      <c r="AX104" s="52"/>
      <c r="AY104" s="52"/>
      <c r="AZ104" s="52"/>
      <c r="BA104" s="52"/>
      <c r="BB104" s="52"/>
      <c r="BC104" s="6"/>
      <c r="BD104" s="52"/>
      <c r="BE104" s="6"/>
      <c r="BF104" s="6"/>
    </row>
    <row r="105" spans="2:58" s="47" customFormat="1" ht="45">
      <c r="B105" s="39"/>
      <c r="C105" s="80" t="s">
        <v>73</v>
      </c>
      <c r="D105" s="40"/>
      <c r="E105" s="41" t="s">
        <v>119</v>
      </c>
      <c r="F105" s="42" t="s">
        <v>27</v>
      </c>
      <c r="G105" s="43">
        <v>1</v>
      </c>
      <c r="H105" s="44"/>
      <c r="I105" s="45">
        <f t="shared" ref="I105:I110" si="112">ROUND(H105*G105,2)</f>
        <v>0</v>
      </c>
      <c r="J105" s="56"/>
      <c r="K105" s="46"/>
      <c r="M105" s="48"/>
      <c r="N105" s="49"/>
      <c r="O105" s="50"/>
      <c r="P105" s="50"/>
      <c r="Q105" s="50"/>
      <c r="R105" s="50"/>
      <c r="S105" s="50"/>
      <c r="T105" s="51"/>
      <c r="AK105" s="6"/>
      <c r="AM105" s="6"/>
      <c r="AN105" s="6"/>
      <c r="AR105" s="6"/>
      <c r="AX105" s="52"/>
      <c r="AY105" s="52"/>
      <c r="AZ105" s="52"/>
      <c r="BA105" s="52"/>
      <c r="BB105" s="52"/>
      <c r="BC105" s="6"/>
      <c r="BD105" s="52"/>
      <c r="BE105" s="6"/>
      <c r="BF105" s="6"/>
    </row>
    <row r="106" spans="2:58" s="47" customFormat="1" ht="15">
      <c r="B106" s="39"/>
      <c r="C106" s="80" t="s">
        <v>735</v>
      </c>
      <c r="D106" s="40"/>
      <c r="E106" s="41" t="s">
        <v>118</v>
      </c>
      <c r="F106" s="42" t="s">
        <v>27</v>
      </c>
      <c r="G106" s="43">
        <v>1</v>
      </c>
      <c r="H106" s="44"/>
      <c r="I106" s="45">
        <f t="shared" si="112"/>
        <v>0</v>
      </c>
      <c r="J106" s="56"/>
      <c r="K106" s="46"/>
      <c r="M106" s="48"/>
      <c r="N106" s="49"/>
      <c r="O106" s="50"/>
      <c r="P106" s="50"/>
      <c r="Q106" s="50"/>
      <c r="R106" s="50"/>
      <c r="S106" s="50"/>
      <c r="T106" s="51"/>
      <c r="AK106" s="6"/>
      <c r="AM106" s="6"/>
      <c r="AN106" s="6"/>
      <c r="AR106" s="6"/>
      <c r="AX106" s="52"/>
      <c r="AY106" s="52"/>
      <c r="AZ106" s="52"/>
      <c r="BA106" s="52"/>
      <c r="BB106" s="52"/>
      <c r="BC106" s="6"/>
      <c r="BD106" s="52"/>
      <c r="BE106" s="6"/>
      <c r="BF106" s="6"/>
    </row>
    <row r="107" spans="2:58" s="47" customFormat="1" ht="30">
      <c r="B107" s="39"/>
      <c r="C107" s="80" t="s">
        <v>74</v>
      </c>
      <c r="D107" s="40"/>
      <c r="E107" s="41" t="s">
        <v>121</v>
      </c>
      <c r="F107" s="42" t="s">
        <v>27</v>
      </c>
      <c r="G107" s="43">
        <v>1</v>
      </c>
      <c r="H107" s="44"/>
      <c r="I107" s="45">
        <f t="shared" si="112"/>
        <v>0</v>
      </c>
      <c r="J107" s="56"/>
      <c r="K107" s="46"/>
      <c r="M107" s="48"/>
      <c r="N107" s="49"/>
      <c r="O107" s="50"/>
      <c r="P107" s="50"/>
      <c r="Q107" s="50"/>
      <c r="R107" s="50"/>
      <c r="S107" s="50"/>
      <c r="T107" s="51"/>
      <c r="AK107" s="6"/>
      <c r="AM107" s="6"/>
      <c r="AN107" s="6"/>
      <c r="AR107" s="6"/>
      <c r="AX107" s="52"/>
      <c r="AY107" s="52"/>
      <c r="AZ107" s="52"/>
      <c r="BA107" s="52"/>
      <c r="BB107" s="52"/>
      <c r="BC107" s="6"/>
      <c r="BD107" s="52"/>
      <c r="BE107" s="6"/>
      <c r="BF107" s="6"/>
    </row>
    <row r="108" spans="2:58" s="47" customFormat="1" ht="105">
      <c r="B108" s="39"/>
      <c r="C108" s="80" t="s">
        <v>75</v>
      </c>
      <c r="D108" s="40"/>
      <c r="E108" s="41" t="s">
        <v>184</v>
      </c>
      <c r="F108" s="42" t="s">
        <v>30</v>
      </c>
      <c r="G108" s="43">
        <v>1</v>
      </c>
      <c r="H108" s="44"/>
      <c r="I108" s="45">
        <f t="shared" si="112"/>
        <v>0</v>
      </c>
      <c r="J108" s="56"/>
      <c r="K108" s="46"/>
      <c r="M108" s="48"/>
      <c r="N108" s="49"/>
      <c r="O108" s="50"/>
      <c r="P108" s="50"/>
      <c r="Q108" s="50"/>
      <c r="R108" s="50"/>
      <c r="S108" s="50"/>
      <c r="T108" s="51"/>
      <c r="AK108" s="6"/>
      <c r="AM108" s="6"/>
      <c r="AN108" s="6"/>
      <c r="AR108" s="6"/>
      <c r="AX108" s="52"/>
      <c r="AY108" s="52"/>
      <c r="AZ108" s="52"/>
      <c r="BA108" s="52"/>
      <c r="BB108" s="52"/>
      <c r="BC108" s="6"/>
      <c r="BD108" s="52"/>
      <c r="BE108" s="6"/>
      <c r="BF108" s="6"/>
    </row>
    <row r="109" spans="2:58" s="47" customFormat="1" ht="60">
      <c r="B109" s="39"/>
      <c r="C109" s="80" t="s">
        <v>76</v>
      </c>
      <c r="D109" s="40"/>
      <c r="E109" s="41" t="s">
        <v>166</v>
      </c>
      <c r="F109" s="42" t="s">
        <v>27</v>
      </c>
      <c r="G109" s="43">
        <v>2</v>
      </c>
      <c r="H109" s="44"/>
      <c r="I109" s="45">
        <f t="shared" si="112"/>
        <v>0</v>
      </c>
      <c r="J109" s="56"/>
      <c r="K109" s="46"/>
      <c r="M109" s="48"/>
      <c r="N109" s="49"/>
      <c r="O109" s="50"/>
      <c r="P109" s="50"/>
      <c r="Q109" s="50"/>
      <c r="R109" s="50"/>
      <c r="S109" s="50"/>
      <c r="T109" s="51"/>
      <c r="AK109" s="6"/>
      <c r="AM109" s="6"/>
      <c r="AN109" s="6"/>
      <c r="AR109" s="6"/>
      <c r="AX109" s="52"/>
      <c r="AY109" s="52"/>
      <c r="AZ109" s="52"/>
      <c r="BA109" s="52"/>
      <c r="BB109" s="52"/>
      <c r="BC109" s="6"/>
      <c r="BD109" s="52"/>
      <c r="BE109" s="6"/>
      <c r="BF109" s="6"/>
    </row>
    <row r="110" spans="2:58" s="47" customFormat="1" ht="30">
      <c r="B110" s="39"/>
      <c r="C110" s="80" t="s">
        <v>77</v>
      </c>
      <c r="D110" s="40"/>
      <c r="E110" s="41" t="s">
        <v>743</v>
      </c>
      <c r="F110" s="42" t="s">
        <v>30</v>
      </c>
      <c r="G110" s="43">
        <v>1</v>
      </c>
      <c r="H110" s="44">
        <v>4000</v>
      </c>
      <c r="I110" s="45">
        <f t="shared" si="112"/>
        <v>4000</v>
      </c>
      <c r="J110" s="56"/>
      <c r="K110" s="46"/>
      <c r="M110" s="48"/>
      <c r="N110" s="49"/>
      <c r="O110" s="50"/>
      <c r="P110" s="50"/>
      <c r="Q110" s="50"/>
      <c r="R110" s="50"/>
      <c r="S110" s="50"/>
      <c r="T110" s="51"/>
      <c r="AK110" s="6"/>
      <c r="AM110" s="6"/>
      <c r="AN110" s="6"/>
      <c r="AR110" s="6"/>
      <c r="AX110" s="52"/>
      <c r="AY110" s="52"/>
      <c r="AZ110" s="52"/>
      <c r="BA110" s="52"/>
      <c r="BB110" s="52"/>
      <c r="BC110" s="6"/>
      <c r="BD110" s="52"/>
      <c r="BE110" s="6"/>
      <c r="BF110" s="6"/>
    </row>
    <row r="111" spans="2:58" s="47" customFormat="1" ht="30">
      <c r="B111" s="39"/>
      <c r="C111" s="80" t="s">
        <v>78</v>
      </c>
      <c r="D111" s="40"/>
      <c r="E111" s="41" t="s">
        <v>82</v>
      </c>
      <c r="F111" s="42" t="s">
        <v>30</v>
      </c>
      <c r="G111" s="43">
        <v>1</v>
      </c>
      <c r="H111" s="44"/>
      <c r="I111" s="45">
        <f>ROUND(H111*G111,2)</f>
        <v>0</v>
      </c>
      <c r="J111" s="56"/>
      <c r="K111" s="46"/>
      <c r="M111" s="48" t="s">
        <v>19</v>
      </c>
      <c r="N111" s="49" t="s">
        <v>5</v>
      </c>
      <c r="O111" s="50">
        <v>0</v>
      </c>
      <c r="P111" s="50">
        <f>O111*G111</f>
        <v>0</v>
      </c>
      <c r="Q111" s="50">
        <v>0</v>
      </c>
      <c r="R111" s="50">
        <f>Q111*G111</f>
        <v>0</v>
      </c>
      <c r="S111" s="50">
        <v>0</v>
      </c>
      <c r="T111" s="51">
        <f>S111*G111</f>
        <v>0</v>
      </c>
      <c r="AK111" s="6"/>
      <c r="AM111" s="6"/>
      <c r="AN111" s="6"/>
      <c r="AR111" s="6"/>
      <c r="AX111" s="52"/>
      <c r="AY111" s="52"/>
      <c r="AZ111" s="52"/>
      <c r="BA111" s="52"/>
      <c r="BB111" s="52"/>
      <c r="BC111" s="6"/>
      <c r="BD111" s="52"/>
      <c r="BE111" s="6"/>
      <c r="BF111" s="6"/>
    </row>
    <row r="112" spans="2:58" s="47" customFormat="1" ht="30">
      <c r="B112" s="39"/>
      <c r="C112" s="80" t="s">
        <v>79</v>
      </c>
      <c r="D112" s="40"/>
      <c r="E112" s="41" t="s">
        <v>110</v>
      </c>
      <c r="F112" s="42" t="s">
        <v>30</v>
      </c>
      <c r="G112" s="43">
        <v>30</v>
      </c>
      <c r="H112" s="44"/>
      <c r="I112" s="45">
        <f t="shared" ref="I112:I119" si="113">ROUND(H112*G112,2)</f>
        <v>0</v>
      </c>
      <c r="J112" s="56"/>
      <c r="K112" s="46"/>
      <c r="M112" s="48" t="s">
        <v>19</v>
      </c>
      <c r="N112" s="49" t="s">
        <v>5</v>
      </c>
      <c r="O112" s="50">
        <v>0</v>
      </c>
      <c r="P112" s="50">
        <f t="shared" ref="P112:P113" si="114">O112*G112</f>
        <v>0</v>
      </c>
      <c r="Q112" s="50">
        <v>0</v>
      </c>
      <c r="R112" s="50">
        <f t="shared" ref="R112:R113" si="115">Q112*G112</f>
        <v>0</v>
      </c>
      <c r="S112" s="50">
        <v>0</v>
      </c>
      <c r="T112" s="51">
        <f t="shared" ref="T112:T113" si="116">S112*G112</f>
        <v>0</v>
      </c>
      <c r="AK112" s="6"/>
      <c r="AM112" s="6"/>
      <c r="AN112" s="6"/>
      <c r="AR112" s="6"/>
      <c r="AX112" s="52"/>
      <c r="AY112" s="52"/>
      <c r="AZ112" s="52"/>
      <c r="BA112" s="52"/>
      <c r="BB112" s="52"/>
      <c r="BC112" s="6"/>
      <c r="BD112" s="52"/>
      <c r="BE112" s="6"/>
      <c r="BF112" s="6"/>
    </row>
    <row r="113" spans="2:58" s="47" customFormat="1" ht="60">
      <c r="B113" s="39"/>
      <c r="C113" s="80" t="s">
        <v>80</v>
      </c>
      <c r="D113" s="40"/>
      <c r="E113" s="41" t="s">
        <v>742</v>
      </c>
      <c r="F113" s="42" t="s">
        <v>30</v>
      </c>
      <c r="G113" s="43">
        <v>1</v>
      </c>
      <c r="H113" s="44"/>
      <c r="I113" s="45">
        <f t="shared" si="113"/>
        <v>0</v>
      </c>
      <c r="J113" s="56"/>
      <c r="K113" s="46"/>
      <c r="M113" s="48" t="s">
        <v>19</v>
      </c>
      <c r="N113" s="49" t="s">
        <v>5</v>
      </c>
      <c r="O113" s="50">
        <v>0</v>
      </c>
      <c r="P113" s="50">
        <f t="shared" si="114"/>
        <v>0</v>
      </c>
      <c r="Q113" s="50">
        <v>0</v>
      </c>
      <c r="R113" s="50">
        <f t="shared" si="115"/>
        <v>0</v>
      </c>
      <c r="S113" s="50">
        <v>0</v>
      </c>
      <c r="T113" s="51">
        <f t="shared" si="116"/>
        <v>0</v>
      </c>
      <c r="AK113" s="6"/>
      <c r="AM113" s="6"/>
      <c r="AN113" s="6"/>
      <c r="AR113" s="6"/>
      <c r="AX113" s="52"/>
      <c r="AY113" s="52"/>
      <c r="AZ113" s="52"/>
      <c r="BA113" s="52"/>
      <c r="BB113" s="52"/>
      <c r="BC113" s="6"/>
      <c r="BD113" s="52"/>
      <c r="BE113" s="6"/>
      <c r="BF113" s="6"/>
    </row>
    <row r="114" spans="2:58" s="47" customFormat="1" ht="30">
      <c r="B114" s="39"/>
      <c r="C114" s="80" t="s">
        <v>84</v>
      </c>
      <c r="D114" s="40"/>
      <c r="E114" s="41" t="s">
        <v>181</v>
      </c>
      <c r="F114" s="42" t="s">
        <v>27</v>
      </c>
      <c r="G114" s="43">
        <v>2</v>
      </c>
      <c r="H114" s="44"/>
      <c r="I114" s="45">
        <f t="shared" si="113"/>
        <v>0</v>
      </c>
      <c r="J114" s="56"/>
      <c r="K114" s="46"/>
      <c r="M114" s="48" t="s">
        <v>19</v>
      </c>
      <c r="N114" s="49" t="s">
        <v>5</v>
      </c>
      <c r="O114" s="50">
        <v>0</v>
      </c>
      <c r="P114" s="50">
        <f>O114*G114</f>
        <v>0</v>
      </c>
      <c r="Q114" s="50">
        <v>0</v>
      </c>
      <c r="R114" s="50">
        <f>Q114*G114</f>
        <v>0</v>
      </c>
      <c r="S114" s="50">
        <v>0</v>
      </c>
      <c r="T114" s="51">
        <f>S114*G114</f>
        <v>0</v>
      </c>
      <c r="AK114" s="6"/>
      <c r="AM114" s="6"/>
      <c r="AN114" s="6"/>
      <c r="AR114" s="6"/>
      <c r="AX114" s="52"/>
      <c r="AY114" s="52"/>
      <c r="AZ114" s="52"/>
      <c r="BA114" s="52"/>
      <c r="BB114" s="52"/>
      <c r="BC114" s="6"/>
      <c r="BD114" s="52"/>
      <c r="BE114" s="6"/>
      <c r="BF114" s="6"/>
    </row>
    <row r="115" spans="2:58" s="47" customFormat="1" ht="32.25" customHeight="1">
      <c r="B115" s="39"/>
      <c r="C115" s="80" t="s">
        <v>736</v>
      </c>
      <c r="D115" s="40"/>
      <c r="E115" s="41" t="s">
        <v>81</v>
      </c>
      <c r="F115" s="42" t="s">
        <v>30</v>
      </c>
      <c r="G115" s="43">
        <v>1</v>
      </c>
      <c r="H115" s="44"/>
      <c r="I115" s="45">
        <f t="shared" si="113"/>
        <v>0</v>
      </c>
      <c r="J115" s="56"/>
      <c r="K115" s="46"/>
      <c r="M115" s="48" t="s">
        <v>19</v>
      </c>
      <c r="N115" s="49" t="s">
        <v>5</v>
      </c>
      <c r="O115" s="50">
        <v>0</v>
      </c>
      <c r="P115" s="50">
        <f t="shared" ref="P115" si="117">O115*G115</f>
        <v>0</v>
      </c>
      <c r="Q115" s="50">
        <v>0</v>
      </c>
      <c r="R115" s="50">
        <f t="shared" ref="R115" si="118">Q115*G115</f>
        <v>0</v>
      </c>
      <c r="S115" s="50">
        <v>0</v>
      </c>
      <c r="T115" s="51">
        <f t="shared" ref="T115" si="119">S115*G115</f>
        <v>0</v>
      </c>
      <c r="AK115" s="6"/>
      <c r="AM115" s="6"/>
      <c r="AN115" s="6"/>
      <c r="AR115" s="6"/>
      <c r="AX115" s="52"/>
      <c r="AY115" s="52"/>
      <c r="AZ115" s="52"/>
      <c r="BA115" s="52"/>
      <c r="BB115" s="52"/>
      <c r="BC115" s="6"/>
      <c r="BD115" s="52"/>
      <c r="BE115" s="6"/>
      <c r="BF115" s="6"/>
    </row>
    <row r="116" spans="2:58" s="47" customFormat="1" ht="15">
      <c r="B116" s="39"/>
      <c r="C116" s="80" t="s">
        <v>737</v>
      </c>
      <c r="D116" s="40"/>
      <c r="E116" s="41" t="s">
        <v>34</v>
      </c>
      <c r="F116" s="42" t="s">
        <v>37</v>
      </c>
      <c r="G116" s="43">
        <v>8</v>
      </c>
      <c r="H116" s="44"/>
      <c r="I116" s="45">
        <f t="shared" si="113"/>
        <v>0</v>
      </c>
      <c r="J116" s="56"/>
      <c r="K116" s="46"/>
      <c r="M116" s="48" t="s">
        <v>19</v>
      </c>
      <c r="N116" s="49" t="s">
        <v>5</v>
      </c>
      <c r="O116" s="50">
        <v>0</v>
      </c>
      <c r="P116" s="50">
        <f t="shared" ref="P116:P118" si="120">O116*G116</f>
        <v>0</v>
      </c>
      <c r="Q116" s="50">
        <v>0</v>
      </c>
      <c r="R116" s="50">
        <f t="shared" ref="R116:R118" si="121">Q116*G116</f>
        <v>0</v>
      </c>
      <c r="S116" s="50">
        <v>0</v>
      </c>
      <c r="T116" s="51">
        <f t="shared" ref="T116:T118" si="122">S116*G116</f>
        <v>0</v>
      </c>
      <c r="AK116" s="6"/>
      <c r="AM116" s="6"/>
      <c r="AN116" s="6"/>
      <c r="AR116" s="6"/>
      <c r="AX116" s="52"/>
      <c r="AY116" s="52"/>
      <c r="AZ116" s="52"/>
      <c r="BA116" s="52"/>
      <c r="BB116" s="52"/>
      <c r="BC116" s="6"/>
      <c r="BD116" s="52"/>
      <c r="BE116" s="6"/>
      <c r="BF116" s="6"/>
    </row>
    <row r="117" spans="2:58" s="47" customFormat="1" ht="15">
      <c r="B117" s="39"/>
      <c r="C117" s="80" t="s">
        <v>738</v>
      </c>
      <c r="D117" s="40"/>
      <c r="E117" s="41" t="s">
        <v>33</v>
      </c>
      <c r="F117" s="42" t="s">
        <v>30</v>
      </c>
      <c r="G117" s="43">
        <v>1</v>
      </c>
      <c r="H117" s="44"/>
      <c r="I117" s="45">
        <f t="shared" si="113"/>
        <v>0</v>
      </c>
      <c r="J117" s="56"/>
      <c r="K117" s="46"/>
      <c r="M117" s="48" t="s">
        <v>19</v>
      </c>
      <c r="N117" s="49" t="s">
        <v>5</v>
      </c>
      <c r="O117" s="50">
        <v>0</v>
      </c>
      <c r="P117" s="50">
        <f t="shared" si="120"/>
        <v>0</v>
      </c>
      <c r="Q117" s="50">
        <v>0</v>
      </c>
      <c r="R117" s="50">
        <f t="shared" si="121"/>
        <v>0</v>
      </c>
      <c r="S117" s="50">
        <v>0</v>
      </c>
      <c r="T117" s="51">
        <f t="shared" si="122"/>
        <v>0</v>
      </c>
      <c r="AK117" s="6"/>
      <c r="AM117" s="6"/>
      <c r="AN117" s="6"/>
      <c r="AR117" s="6"/>
      <c r="AX117" s="52"/>
      <c r="AY117" s="52"/>
      <c r="AZ117" s="52"/>
      <c r="BA117" s="52"/>
      <c r="BB117" s="52"/>
      <c r="BC117" s="6"/>
      <c r="BD117" s="52"/>
      <c r="BE117" s="6"/>
      <c r="BF117" s="6"/>
    </row>
    <row r="118" spans="2:58" s="47" customFormat="1" ht="15">
      <c r="B118" s="39"/>
      <c r="C118" s="80" t="s">
        <v>739</v>
      </c>
      <c r="D118" s="40"/>
      <c r="E118" s="41" t="s">
        <v>111</v>
      </c>
      <c r="F118" s="42" t="s">
        <v>37</v>
      </c>
      <c r="G118" s="43">
        <v>8</v>
      </c>
      <c r="H118" s="44"/>
      <c r="I118" s="45">
        <f t="shared" si="113"/>
        <v>0</v>
      </c>
      <c r="J118" s="56"/>
      <c r="K118" s="46"/>
      <c r="M118" s="48" t="s">
        <v>19</v>
      </c>
      <c r="N118" s="49" t="s">
        <v>5</v>
      </c>
      <c r="O118" s="50">
        <v>0</v>
      </c>
      <c r="P118" s="50">
        <f t="shared" si="120"/>
        <v>0</v>
      </c>
      <c r="Q118" s="50">
        <v>0</v>
      </c>
      <c r="R118" s="50">
        <f t="shared" si="121"/>
        <v>0</v>
      </c>
      <c r="S118" s="50">
        <v>0</v>
      </c>
      <c r="T118" s="51">
        <f t="shared" si="122"/>
        <v>0</v>
      </c>
      <c r="AK118" s="6"/>
      <c r="AM118" s="6"/>
      <c r="AN118" s="6"/>
      <c r="AR118" s="6"/>
      <c r="AX118" s="52"/>
      <c r="AY118" s="52"/>
      <c r="AZ118" s="52"/>
      <c r="BA118" s="52"/>
      <c r="BB118" s="52"/>
      <c r="BC118" s="6"/>
      <c r="BD118" s="52"/>
      <c r="BE118" s="6"/>
      <c r="BF118" s="6"/>
    </row>
    <row r="119" spans="2:58" s="47" customFormat="1" ht="15">
      <c r="B119" s="39"/>
      <c r="C119" s="80" t="s">
        <v>740</v>
      </c>
      <c r="D119" s="40"/>
      <c r="E119" s="41" t="s">
        <v>83</v>
      </c>
      <c r="F119" s="42" t="s">
        <v>37</v>
      </c>
      <c r="G119" s="43">
        <v>8</v>
      </c>
      <c r="H119" s="44"/>
      <c r="I119" s="45">
        <f t="shared" si="113"/>
        <v>0</v>
      </c>
      <c r="J119" s="56"/>
      <c r="K119" s="46"/>
      <c r="M119" s="48" t="s">
        <v>19</v>
      </c>
      <c r="N119" s="49" t="s">
        <v>5</v>
      </c>
      <c r="O119" s="50">
        <v>0</v>
      </c>
      <c r="P119" s="50">
        <f t="shared" ref="P119:P121" si="123">O119*G119</f>
        <v>0</v>
      </c>
      <c r="Q119" s="50">
        <v>0</v>
      </c>
      <c r="R119" s="50">
        <f t="shared" ref="R119:R121" si="124">Q119*G119</f>
        <v>0</v>
      </c>
      <c r="S119" s="50">
        <v>0</v>
      </c>
      <c r="T119" s="51">
        <f t="shared" ref="T119:T121" si="125">S119*G119</f>
        <v>0</v>
      </c>
      <c r="AK119" s="6"/>
      <c r="AM119" s="6"/>
      <c r="AN119" s="6"/>
      <c r="AR119" s="6"/>
      <c r="AX119" s="52"/>
      <c r="AY119" s="52"/>
      <c r="AZ119" s="52"/>
      <c r="BA119" s="52"/>
      <c r="BB119" s="52"/>
      <c r="BC119" s="6"/>
      <c r="BD119" s="52"/>
      <c r="BE119" s="6"/>
      <c r="BF119" s="6"/>
    </row>
    <row r="120" spans="2:58" s="47" customFormat="1" ht="30">
      <c r="B120" s="39"/>
      <c r="C120" s="80" t="s">
        <v>741</v>
      </c>
      <c r="D120" s="40"/>
      <c r="E120" s="41" t="s">
        <v>87</v>
      </c>
      <c r="F120" s="42" t="s">
        <v>37</v>
      </c>
      <c r="G120" s="43">
        <v>8</v>
      </c>
      <c r="H120" s="44"/>
      <c r="I120" s="45">
        <f t="shared" ref="I120:I121" si="126">ROUND(H120*G120,2)</f>
        <v>0</v>
      </c>
      <c r="J120" s="56"/>
      <c r="K120" s="46"/>
      <c r="M120" s="48" t="s">
        <v>19</v>
      </c>
      <c r="N120" s="49" t="s">
        <v>5</v>
      </c>
      <c r="O120" s="50">
        <v>0</v>
      </c>
      <c r="P120" s="50">
        <f t="shared" ref="P120" si="127">O120*G120</f>
        <v>0</v>
      </c>
      <c r="Q120" s="50">
        <v>0</v>
      </c>
      <c r="R120" s="50">
        <f t="shared" ref="R120" si="128">Q120*G120</f>
        <v>0</v>
      </c>
      <c r="S120" s="50">
        <v>0</v>
      </c>
      <c r="T120" s="51">
        <f t="shared" ref="T120" si="129">S120*G120</f>
        <v>0</v>
      </c>
      <c r="AK120" s="6"/>
      <c r="AM120" s="6"/>
      <c r="AN120" s="6"/>
      <c r="AR120" s="6"/>
      <c r="AX120" s="52"/>
      <c r="AY120" s="52"/>
      <c r="AZ120" s="52"/>
      <c r="BA120" s="52"/>
      <c r="BB120" s="52"/>
      <c r="BC120" s="6"/>
      <c r="BD120" s="52"/>
      <c r="BE120" s="6"/>
      <c r="BF120" s="6"/>
    </row>
    <row r="121" spans="2:58" s="47" customFormat="1" ht="30">
      <c r="B121" s="39"/>
      <c r="C121" s="80" t="s">
        <v>744</v>
      </c>
      <c r="D121" s="40"/>
      <c r="E121" s="41" t="s">
        <v>86</v>
      </c>
      <c r="F121" s="42" t="s">
        <v>37</v>
      </c>
      <c r="G121" s="43">
        <v>8</v>
      </c>
      <c r="H121" s="44"/>
      <c r="I121" s="45">
        <f t="shared" si="126"/>
        <v>0</v>
      </c>
      <c r="J121" s="56"/>
      <c r="K121" s="46"/>
      <c r="M121" s="48" t="s">
        <v>19</v>
      </c>
      <c r="N121" s="49" t="s">
        <v>5</v>
      </c>
      <c r="O121" s="50">
        <v>0</v>
      </c>
      <c r="P121" s="50">
        <f t="shared" si="123"/>
        <v>0</v>
      </c>
      <c r="Q121" s="50">
        <v>0</v>
      </c>
      <c r="R121" s="50">
        <f t="shared" si="124"/>
        <v>0</v>
      </c>
      <c r="S121" s="50">
        <v>0</v>
      </c>
      <c r="T121" s="51">
        <f t="shared" si="125"/>
        <v>0</v>
      </c>
      <c r="AK121" s="6"/>
      <c r="AM121" s="6"/>
      <c r="AN121" s="6"/>
      <c r="AR121" s="6"/>
      <c r="AX121" s="52"/>
      <c r="AY121" s="52"/>
      <c r="AZ121" s="52"/>
      <c r="BA121" s="52"/>
      <c r="BB121" s="52"/>
      <c r="BC121" s="6"/>
      <c r="BD121" s="52"/>
      <c r="BE121" s="6"/>
      <c r="BF121" s="6"/>
    </row>
    <row r="122" spans="2:58" s="47" customFormat="1" ht="21">
      <c r="B122" s="39"/>
      <c r="C122" s="80"/>
      <c r="D122" s="40"/>
      <c r="E122" s="41"/>
      <c r="F122" s="42"/>
      <c r="G122" s="43"/>
      <c r="H122" s="44"/>
      <c r="I122" s="45"/>
      <c r="J122" s="56"/>
      <c r="K122" s="46"/>
      <c r="M122" s="48" t="s">
        <v>19</v>
      </c>
      <c r="N122" s="49" t="s">
        <v>5</v>
      </c>
      <c r="O122" s="50">
        <v>0</v>
      </c>
      <c r="P122" s="50">
        <f t="shared" ref="P122" si="130">O122*G122</f>
        <v>0</v>
      </c>
      <c r="Q122" s="50">
        <v>0</v>
      </c>
      <c r="R122" s="50">
        <f t="shared" ref="R122" si="131">Q122*G122</f>
        <v>0</v>
      </c>
      <c r="S122" s="50">
        <v>0</v>
      </c>
      <c r="T122" s="51">
        <f t="shared" ref="T122" si="132">S122*G122</f>
        <v>0</v>
      </c>
      <c r="V122" s="74"/>
      <c r="AK122" s="6"/>
      <c r="AM122" s="6"/>
      <c r="AN122" s="6"/>
      <c r="AR122" s="6"/>
      <c r="AX122" s="52"/>
      <c r="AY122" s="52"/>
      <c r="AZ122" s="52"/>
      <c r="BA122" s="52"/>
      <c r="BB122" s="52"/>
      <c r="BC122" s="6"/>
      <c r="BD122" s="52"/>
      <c r="BE122" s="6"/>
      <c r="BF122" s="6"/>
    </row>
    <row r="123" spans="2:58" s="47" customFormat="1" ht="310.5">
      <c r="B123" s="39"/>
      <c r="C123" s="79"/>
      <c r="D123" s="53"/>
      <c r="E123" s="55" t="s">
        <v>85</v>
      </c>
      <c r="F123" s="3"/>
      <c r="G123" s="3"/>
      <c r="H123" s="3"/>
      <c r="I123" s="54"/>
      <c r="J123" s="61"/>
      <c r="K123" s="46"/>
      <c r="M123" s="48"/>
      <c r="N123" s="49"/>
      <c r="O123" s="50"/>
      <c r="P123" s="50"/>
      <c r="Q123" s="50"/>
      <c r="R123" s="50"/>
      <c r="S123" s="50"/>
      <c r="T123" s="51"/>
      <c r="V123" s="75"/>
      <c r="AK123" s="6"/>
      <c r="AM123" s="6"/>
      <c r="AN123" s="6"/>
      <c r="AR123" s="6"/>
      <c r="AX123" s="52"/>
      <c r="AY123" s="52"/>
      <c r="AZ123" s="52"/>
      <c r="BA123" s="52"/>
      <c r="BB123" s="52"/>
      <c r="BC123" s="6"/>
      <c r="BD123" s="52"/>
      <c r="BE123" s="6"/>
      <c r="BF123" s="6"/>
    </row>
    <row r="124" spans="2:58" s="3" customFormat="1" ht="6.75" customHeight="1">
      <c r="B124" s="8"/>
      <c r="C124" s="9"/>
      <c r="D124" s="9"/>
      <c r="E124" s="9"/>
      <c r="F124" s="9"/>
      <c r="G124" s="9"/>
      <c r="H124" s="9"/>
      <c r="I124" s="9"/>
      <c r="J124" s="62"/>
      <c r="K124" s="10"/>
    </row>
  </sheetData>
  <mergeCells count="3">
    <mergeCell ref="C13:I13"/>
    <mergeCell ref="E15:I15"/>
    <mergeCell ref="E16:I16"/>
  </mergeCells>
  <phoneticPr fontId="79" type="noConversion"/>
  <printOptions horizontalCentered="1"/>
  <pageMargins left="0.70866141732283472" right="0.15748031496062992" top="0.51181102362204722" bottom="0.47244094488188981" header="0" footer="0"/>
  <pageSetup paperSize="9" fitToHeight="100" orientation="landscape" errors="blank" r:id="rId1"/>
  <headerFooter>
    <oddFooter>&amp;CStrana &amp;P z &amp;N</oddFooter>
  </headerFooter>
  <ignoredErrors>
    <ignoredError sqref="I51 I112 I49 I114:I119" unlockedFormula="1"/>
    <ignoredError sqref="C65:C86 C116:C121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B431-43BE-4988-8334-7C9FDC05B188}">
  <sheetPr>
    <pageSetUpPr autoPageBreaks="0"/>
  </sheetPr>
  <dimension ref="B2:BF66"/>
  <sheetViews>
    <sheetView showGridLines="0" view="pageBreakPreview" topLeftCell="A10" zoomScale="130" zoomScaleNormal="100" zoomScaleSheetLayoutView="130" workbookViewId="0">
      <selection activeCell="E33" sqref="E33"/>
    </sheetView>
  </sheetViews>
  <sheetFormatPr defaultColWidth="9.28515625" defaultRowHeight="13.5"/>
  <cols>
    <col min="1" max="2" width="1.7109375" style="1" customWidth="1"/>
    <col min="3" max="3" width="4.140625" style="1" customWidth="1"/>
    <col min="4" max="4" width="10.42578125" style="1" customWidth="1"/>
    <col min="5" max="5" width="45.5703125" style="1" customWidth="1"/>
    <col min="6" max="6" width="5.140625" style="1" customWidth="1"/>
    <col min="7" max="7" width="10" style="1" customWidth="1"/>
    <col min="8" max="8" width="12.140625" style="1" customWidth="1"/>
    <col min="9" max="9" width="18.5703125" style="1" customWidth="1"/>
    <col min="10" max="10" width="14.28515625" style="58" customWidth="1"/>
    <col min="11" max="11" width="0.5703125" style="1" customWidth="1"/>
    <col min="12" max="12" width="12.28515625" style="1" customWidth="1"/>
    <col min="13" max="13" width="29.7109375" style="1" hidden="1" customWidth="1"/>
    <col min="14" max="14" width="16.28515625" style="1" hidden="1" customWidth="1"/>
    <col min="15" max="15" width="12.28515625" style="1" hidden="1" customWidth="1"/>
    <col min="16" max="16" width="16.28515625" style="1" hidden="1" customWidth="1"/>
    <col min="17" max="17" width="12.140625" style="1" hidden="1" customWidth="1"/>
    <col min="18" max="18" width="15" style="1" hidden="1" customWidth="1"/>
    <col min="19" max="19" width="11" style="1" hidden="1" customWidth="1"/>
    <col min="20" max="20" width="15" style="1" hidden="1" customWidth="1"/>
    <col min="21" max="21" width="16.28515625" style="1" hidden="1" customWidth="1"/>
    <col min="22" max="22" width="11" style="1" customWidth="1"/>
    <col min="23" max="23" width="15" style="1" customWidth="1"/>
    <col min="24" max="24" width="16.28515625" style="1" customWidth="1"/>
    <col min="25" max="36" width="9.28515625" style="1"/>
    <col min="37" max="57" width="9.28515625" style="1" customWidth="1"/>
    <col min="58" max="16384" width="9.28515625" style="1"/>
  </cols>
  <sheetData>
    <row r="2" spans="2:11" ht="28.5">
      <c r="D2" s="66"/>
    </row>
    <row r="3" spans="2:11" ht="28.5">
      <c r="D3" s="67"/>
    </row>
    <row r="4" spans="2:11" ht="28.5">
      <c r="D4" s="67"/>
    </row>
    <row r="5" spans="2:11" ht="28.5">
      <c r="D5" s="67"/>
    </row>
    <row r="6" spans="2:11" ht="28.5">
      <c r="D6" s="67"/>
    </row>
    <row r="7" spans="2:11" ht="28.5">
      <c r="D7" s="67"/>
    </row>
    <row r="8" spans="2:11" ht="28.5">
      <c r="D8" s="67"/>
    </row>
    <row r="9" spans="2:11" ht="28.5">
      <c r="D9" s="67"/>
    </row>
    <row r="12" spans="2:11" s="3" customFormat="1" ht="6.95" customHeight="1">
      <c r="B12" s="11"/>
      <c r="C12" s="12"/>
      <c r="D12" s="12"/>
      <c r="E12" s="12"/>
      <c r="F12" s="12"/>
      <c r="G12" s="12"/>
      <c r="H12" s="12"/>
      <c r="I12" s="12"/>
      <c r="J12" s="57"/>
      <c r="K12" s="13"/>
    </row>
    <row r="13" spans="2:11" s="3" customFormat="1" ht="36.950000000000003" customHeight="1">
      <c r="B13" s="4"/>
      <c r="C13" s="257" t="s">
        <v>20</v>
      </c>
      <c r="D13" s="258"/>
      <c r="E13" s="258"/>
      <c r="F13" s="258"/>
      <c r="G13" s="258"/>
      <c r="H13" s="258"/>
      <c r="I13" s="258"/>
      <c r="J13" s="58"/>
      <c r="K13" s="5"/>
    </row>
    <row r="14" spans="2:11" s="3" customFormat="1" ht="6.95" customHeight="1">
      <c r="B14" s="4"/>
      <c r="J14" s="58"/>
      <c r="K14" s="5"/>
    </row>
    <row r="15" spans="2:11" s="3" customFormat="1" ht="36.950000000000003" customHeight="1">
      <c r="B15" s="4"/>
      <c r="C15" s="76" t="s">
        <v>0</v>
      </c>
      <c r="E15" s="259" t="s">
        <v>109</v>
      </c>
      <c r="F15" s="258"/>
      <c r="G15" s="258"/>
      <c r="H15" s="258"/>
      <c r="I15" s="258"/>
      <c r="J15" s="58"/>
      <c r="K15" s="5"/>
    </row>
    <row r="16" spans="2:11" s="3" customFormat="1" ht="18">
      <c r="B16" s="4"/>
      <c r="C16" s="76" t="s">
        <v>7</v>
      </c>
      <c r="E16" s="259" t="s">
        <v>188</v>
      </c>
      <c r="F16" s="258"/>
      <c r="G16" s="258"/>
      <c r="H16" s="258"/>
      <c r="I16" s="258"/>
      <c r="J16" s="58"/>
      <c r="K16" s="5"/>
    </row>
    <row r="17" spans="2:58" s="3" customFormat="1" ht="6.95" customHeight="1">
      <c r="B17" s="4"/>
      <c r="J17" s="58"/>
      <c r="K17" s="5"/>
    </row>
    <row r="18" spans="2:58" s="3" customFormat="1" ht="18" customHeight="1">
      <c r="B18" s="4"/>
      <c r="C18" s="6"/>
      <c r="E18" s="6" t="s">
        <v>1</v>
      </c>
      <c r="G18" s="6" t="s">
        <v>2</v>
      </c>
      <c r="I18" s="6" t="s">
        <v>89</v>
      </c>
      <c r="J18" s="59"/>
      <c r="K18" s="5"/>
    </row>
    <row r="19" spans="2:58" s="3" customFormat="1" ht="6.95" customHeight="1">
      <c r="B19" s="4"/>
      <c r="J19" s="58"/>
      <c r="K19" s="5"/>
    </row>
    <row r="20" spans="2:58" s="3" customFormat="1" ht="15">
      <c r="B20" s="4"/>
      <c r="C20" s="6" t="s">
        <v>23</v>
      </c>
      <c r="E20" s="87" t="s">
        <v>185</v>
      </c>
      <c r="G20" s="6" t="s">
        <v>3</v>
      </c>
      <c r="H20" s="6" t="s">
        <v>187</v>
      </c>
      <c r="I20" s="68"/>
      <c r="J20" s="60"/>
      <c r="K20" s="5"/>
    </row>
    <row r="21" spans="2:58" s="3" customFormat="1" ht="14.45" customHeight="1">
      <c r="B21" s="4"/>
      <c r="C21" s="6" t="s">
        <v>21</v>
      </c>
      <c r="E21" s="87" t="s">
        <v>186</v>
      </c>
      <c r="G21" s="6" t="s">
        <v>22</v>
      </c>
      <c r="H21" s="6" t="s">
        <v>187</v>
      </c>
      <c r="I21" s="68"/>
      <c r="J21" s="60"/>
      <c r="K21" s="5"/>
    </row>
    <row r="22" spans="2:58" s="3" customFormat="1" ht="10.35" customHeight="1">
      <c r="B22" s="4"/>
      <c r="J22" s="58"/>
      <c r="K22" s="5"/>
    </row>
    <row r="23" spans="2:58" s="16" customFormat="1" ht="60">
      <c r="B23" s="14"/>
      <c r="C23" s="77" t="s">
        <v>9</v>
      </c>
      <c r="D23" s="35" t="s">
        <v>6</v>
      </c>
      <c r="E23" s="35" t="s">
        <v>10</v>
      </c>
      <c r="F23" s="35" t="s">
        <v>11</v>
      </c>
      <c r="G23" s="35" t="s">
        <v>12</v>
      </c>
      <c r="H23" s="36" t="s">
        <v>13</v>
      </c>
      <c r="I23" s="35" t="s">
        <v>8</v>
      </c>
      <c r="J23" s="35" t="s">
        <v>26</v>
      </c>
      <c r="K23" s="15"/>
      <c r="M23" s="17" t="s">
        <v>14</v>
      </c>
      <c r="N23" s="18" t="s">
        <v>4</v>
      </c>
      <c r="O23" s="18" t="s">
        <v>15</v>
      </c>
      <c r="P23" s="18" t="s">
        <v>16</v>
      </c>
      <c r="Q23" s="18" t="s">
        <v>24</v>
      </c>
      <c r="R23" s="18" t="s">
        <v>25</v>
      </c>
      <c r="S23" s="18" t="s">
        <v>17</v>
      </c>
      <c r="T23" s="19" t="s">
        <v>18</v>
      </c>
    </row>
    <row r="24" spans="2:58" s="3" customFormat="1" ht="29.25" customHeight="1">
      <c r="B24" s="4"/>
      <c r="C24" s="85" t="s">
        <v>676</v>
      </c>
      <c r="I24" s="83">
        <f>I25</f>
        <v>0</v>
      </c>
      <c r="J24" s="63"/>
      <c r="K24" s="5"/>
      <c r="M24" s="20"/>
      <c r="N24" s="7"/>
      <c r="O24" s="7"/>
      <c r="P24" s="21" t="e">
        <f>P25+#REF!+#REF!+#REF!+#REF!+#REF!+#REF!+#REF!+#REF!+#REF!+#REF!+#REF!+#REF!+#REF!+#REF!+#REF!+#REF!+#REF!+#REF!+#REF!</f>
        <v>#REF!</v>
      </c>
      <c r="Q24" s="7"/>
      <c r="R24" s="21" t="e">
        <f>R25+#REF!+#REF!+#REF!+#REF!+#REF!+#REF!+#REF!+#REF!+#REF!+#REF!+#REF!+#REF!+#REF!+#REF!+#REF!+#REF!+#REF!+#REF!+#REF!</f>
        <v>#REF!</v>
      </c>
      <c r="S24" s="7"/>
      <c r="T24" s="22" t="e">
        <f>T25+#REF!+#REF!+#REF!+#REF!+#REF!+#REF!+#REF!+#REF!+#REF!+#REF!+#REF!+#REF!+#REF!+#REF!+#REF!+#REF!+#REF!+#REF!+#REF!</f>
        <v>#REF!</v>
      </c>
      <c r="AM24" s="2"/>
      <c r="AN24" s="2"/>
      <c r="BD24" s="23"/>
    </row>
    <row r="25" spans="2:58" s="3" customFormat="1" ht="29.25" customHeight="1">
      <c r="B25" s="4"/>
      <c r="C25" s="86" t="s">
        <v>676</v>
      </c>
      <c r="I25" s="84">
        <f>I26+I33+I39+I47+I56</f>
        <v>0</v>
      </c>
      <c r="J25" s="63"/>
      <c r="K25" s="5"/>
      <c r="M25" s="20"/>
      <c r="N25" s="7"/>
      <c r="O25" s="7"/>
      <c r="P25" s="21" t="e">
        <f>P26+P33+P39+P47+#REF!+#REF!+#REF!+#REF!+#REF!+#REF!+#REF!+#REF!+#REF!+#REF!+#REF!+#REF!+#REF!+P56+#REF!+#REF!</f>
        <v>#REF!</v>
      </c>
      <c r="Q25" s="7"/>
      <c r="R25" s="21" t="e">
        <f>R26+R33+R39+R47+#REF!+#REF!+#REF!+#REF!+#REF!+#REF!+#REF!+#REF!+#REF!+#REF!+#REF!+#REF!+#REF!+R56+#REF!+#REF!</f>
        <v>#REF!</v>
      </c>
      <c r="S25" s="7"/>
      <c r="T25" s="22" t="e">
        <f>T26+T33+T39+T47+#REF!+#REF!+#REF!+#REF!+#REF!+#REF!+#REF!+#REF!+#REF!+#REF!+#REF!+#REF!+#REF!+T56+#REF!+#REF!</f>
        <v>#REF!</v>
      </c>
      <c r="AM25" s="2"/>
      <c r="AN25" s="2"/>
      <c r="BD25" s="23"/>
    </row>
    <row r="26" spans="2:58" s="25" customFormat="1" ht="37.35" customHeight="1">
      <c r="B26" s="24"/>
      <c r="C26" s="26"/>
      <c r="D26" s="26">
        <v>1</v>
      </c>
      <c r="E26" s="26" t="s">
        <v>679</v>
      </c>
      <c r="F26" s="26"/>
      <c r="G26" s="26"/>
      <c r="H26" s="26"/>
      <c r="I26" s="34">
        <f>SUM(I27:I32)</f>
        <v>0</v>
      </c>
      <c r="J26" s="64"/>
      <c r="K26" s="27"/>
      <c r="M26" s="28"/>
      <c r="P26" s="29" t="e">
        <f>SUM(#REF!)</f>
        <v>#REF!</v>
      </c>
      <c r="R26" s="29" t="e">
        <f>SUM(#REF!)</f>
        <v>#REF!</v>
      </c>
      <c r="T26" s="30" t="e">
        <f>SUM(#REF!)</f>
        <v>#REF!</v>
      </c>
      <c r="AK26" s="31"/>
      <c r="AM26" s="32"/>
      <c r="AN26" s="32"/>
      <c r="AR26" s="31"/>
      <c r="BD26" s="33"/>
    </row>
    <row r="27" spans="2:58" s="47" customFormat="1" ht="15">
      <c r="B27" s="39"/>
      <c r="C27" s="80" t="s">
        <v>48</v>
      </c>
      <c r="D27" s="40"/>
      <c r="E27" s="41" t="s">
        <v>680</v>
      </c>
      <c r="F27" s="42" t="s">
        <v>264</v>
      </c>
      <c r="G27" s="43">
        <v>22</v>
      </c>
      <c r="H27" s="44"/>
      <c r="I27" s="45">
        <f>ROUND(H27*G27,2)</f>
        <v>0</v>
      </c>
      <c r="J27" s="56"/>
      <c r="K27" s="46"/>
      <c r="M27" s="48" t="s">
        <v>19</v>
      </c>
      <c r="N27" s="49" t="s">
        <v>5</v>
      </c>
      <c r="O27" s="50">
        <v>0</v>
      </c>
      <c r="P27" s="50">
        <f>O27*G27</f>
        <v>0</v>
      </c>
      <c r="Q27" s="50">
        <v>0</v>
      </c>
      <c r="R27" s="50">
        <f>Q27*G27</f>
        <v>0</v>
      </c>
      <c r="S27" s="50">
        <v>0</v>
      </c>
      <c r="T27" s="51">
        <f>S27*G27</f>
        <v>0</v>
      </c>
      <c r="AK27" s="6"/>
      <c r="AM27" s="6"/>
      <c r="AN27" s="6"/>
      <c r="AR27" s="6"/>
      <c r="AX27" s="52"/>
      <c r="AY27" s="52"/>
      <c r="AZ27" s="52"/>
      <c r="BA27" s="52"/>
      <c r="BB27" s="52"/>
      <c r="BC27" s="6"/>
      <c r="BD27" s="52"/>
      <c r="BE27" s="6"/>
      <c r="BF27" s="6"/>
    </row>
    <row r="28" spans="2:58" s="47" customFormat="1" ht="15">
      <c r="B28" s="39"/>
      <c r="C28" s="80" t="s">
        <v>49</v>
      </c>
      <c r="D28" s="40"/>
      <c r="E28" s="41" t="s">
        <v>681</v>
      </c>
      <c r="F28" s="42" t="s">
        <v>35</v>
      </c>
      <c r="G28" s="43">
        <v>97</v>
      </c>
      <c r="H28" s="44"/>
      <c r="I28" s="45">
        <f t="shared" ref="I28:I30" si="0">ROUND(H28*G28,2)</f>
        <v>0</v>
      </c>
      <c r="J28" s="56"/>
      <c r="K28" s="46"/>
      <c r="M28" s="48" t="s">
        <v>19</v>
      </c>
      <c r="N28" s="49" t="s">
        <v>5</v>
      </c>
      <c r="O28" s="50">
        <v>0</v>
      </c>
      <c r="P28" s="50">
        <f t="shared" ref="P28:P30" si="1">O28*G28</f>
        <v>0</v>
      </c>
      <c r="Q28" s="50">
        <v>0</v>
      </c>
      <c r="R28" s="50">
        <f t="shared" ref="R28:R30" si="2">Q28*G28</f>
        <v>0</v>
      </c>
      <c r="S28" s="50">
        <v>0</v>
      </c>
      <c r="T28" s="51">
        <f t="shared" ref="T28:T30" si="3">S28*G28</f>
        <v>0</v>
      </c>
      <c r="AK28" s="6"/>
      <c r="AM28" s="6"/>
      <c r="AN28" s="6"/>
      <c r="AR28" s="6"/>
      <c r="AX28" s="52"/>
      <c r="AY28" s="52"/>
      <c r="AZ28" s="52"/>
      <c r="BA28" s="52"/>
      <c r="BB28" s="52"/>
      <c r="BC28" s="6"/>
      <c r="BD28" s="52"/>
      <c r="BE28" s="6"/>
      <c r="BF28" s="6"/>
    </row>
    <row r="29" spans="2:58" s="47" customFormat="1" ht="15">
      <c r="B29" s="39"/>
      <c r="C29" s="80" t="s">
        <v>50</v>
      </c>
      <c r="D29" s="40"/>
      <c r="E29" s="81" t="s">
        <v>682</v>
      </c>
      <c r="F29" s="42" t="s">
        <v>35</v>
      </c>
      <c r="G29" s="43">
        <v>120</v>
      </c>
      <c r="H29" s="44"/>
      <c r="I29" s="45">
        <f t="shared" si="0"/>
        <v>0</v>
      </c>
      <c r="J29" s="56"/>
      <c r="K29" s="46"/>
      <c r="M29" s="48" t="s">
        <v>19</v>
      </c>
      <c r="N29" s="49" t="s">
        <v>5</v>
      </c>
      <c r="O29" s="50">
        <v>0</v>
      </c>
      <c r="P29" s="50">
        <f t="shared" si="1"/>
        <v>0</v>
      </c>
      <c r="Q29" s="50">
        <v>0</v>
      </c>
      <c r="R29" s="50">
        <f t="shared" si="2"/>
        <v>0</v>
      </c>
      <c r="S29" s="50">
        <v>0</v>
      </c>
      <c r="T29" s="51">
        <f t="shared" si="3"/>
        <v>0</v>
      </c>
      <c r="AK29" s="6"/>
      <c r="AM29" s="6"/>
      <c r="AN29" s="6"/>
      <c r="AR29" s="6"/>
      <c r="AX29" s="52"/>
      <c r="AY29" s="52"/>
      <c r="AZ29" s="52"/>
      <c r="BA29" s="52"/>
      <c r="BB29" s="52"/>
      <c r="BC29" s="6"/>
      <c r="BD29" s="52"/>
      <c r="BE29" s="6"/>
      <c r="BF29" s="6"/>
    </row>
    <row r="30" spans="2:58" s="47" customFormat="1" ht="15">
      <c r="B30" s="39"/>
      <c r="C30" s="80" t="s">
        <v>92</v>
      </c>
      <c r="D30" s="40"/>
      <c r="E30" s="41" t="s">
        <v>683</v>
      </c>
      <c r="F30" s="42" t="s">
        <v>27</v>
      </c>
      <c r="G30" s="43">
        <v>1</v>
      </c>
      <c r="H30" s="44"/>
      <c r="I30" s="45">
        <f t="shared" si="0"/>
        <v>0</v>
      </c>
      <c r="J30" s="56"/>
      <c r="K30" s="46"/>
      <c r="M30" s="48" t="s">
        <v>19</v>
      </c>
      <c r="N30" s="49" t="s">
        <v>5</v>
      </c>
      <c r="O30" s="50">
        <v>0</v>
      </c>
      <c r="P30" s="50">
        <f t="shared" si="1"/>
        <v>0</v>
      </c>
      <c r="Q30" s="50">
        <v>0</v>
      </c>
      <c r="R30" s="50">
        <f t="shared" si="2"/>
        <v>0</v>
      </c>
      <c r="S30" s="50">
        <v>0</v>
      </c>
      <c r="T30" s="51">
        <f t="shared" si="3"/>
        <v>0</v>
      </c>
      <c r="AK30" s="6"/>
      <c r="AM30" s="6"/>
      <c r="AN30" s="6"/>
      <c r="AR30" s="6"/>
      <c r="AX30" s="52"/>
      <c r="AY30" s="52"/>
      <c r="AZ30" s="52"/>
      <c r="BA30" s="52"/>
      <c r="BB30" s="52"/>
      <c r="BC30" s="6"/>
      <c r="BD30" s="52"/>
      <c r="BE30" s="6"/>
      <c r="BF30" s="6"/>
    </row>
    <row r="31" spans="2:58" s="47" customFormat="1" ht="15">
      <c r="B31" s="39"/>
      <c r="C31" s="80" t="s">
        <v>49</v>
      </c>
      <c r="D31" s="40"/>
      <c r="E31" s="41" t="s">
        <v>684</v>
      </c>
      <c r="F31" s="42" t="s">
        <v>35</v>
      </c>
      <c r="G31" s="43">
        <v>97</v>
      </c>
      <c r="H31" s="44"/>
      <c r="I31" s="45">
        <f t="shared" ref="I31:I32" si="4">ROUND(H31*G31,2)</f>
        <v>0</v>
      </c>
      <c r="J31" s="56"/>
      <c r="K31" s="46"/>
      <c r="M31" s="48" t="s">
        <v>19</v>
      </c>
      <c r="N31" s="49" t="s">
        <v>5</v>
      </c>
      <c r="O31" s="50">
        <v>0</v>
      </c>
      <c r="P31" s="50">
        <f t="shared" ref="P31:P32" si="5">O31*G31</f>
        <v>0</v>
      </c>
      <c r="Q31" s="50">
        <v>0</v>
      </c>
      <c r="R31" s="50">
        <f t="shared" ref="R31:R32" si="6">Q31*G31</f>
        <v>0</v>
      </c>
      <c r="S31" s="50">
        <v>0</v>
      </c>
      <c r="T31" s="51">
        <f t="shared" ref="T31:T32" si="7">S31*G31</f>
        <v>0</v>
      </c>
      <c r="AK31" s="6"/>
      <c r="AM31" s="6"/>
      <c r="AN31" s="6"/>
      <c r="AR31" s="6"/>
      <c r="AX31" s="52"/>
      <c r="AY31" s="52"/>
      <c r="AZ31" s="52"/>
      <c r="BA31" s="52"/>
      <c r="BB31" s="52"/>
      <c r="BC31" s="6"/>
      <c r="BD31" s="52"/>
      <c r="BE31" s="6"/>
      <c r="BF31" s="6"/>
    </row>
    <row r="32" spans="2:58" s="47" customFormat="1" ht="15">
      <c r="B32" s="39"/>
      <c r="C32" s="80" t="s">
        <v>50</v>
      </c>
      <c r="D32" s="40"/>
      <c r="E32" s="81" t="s">
        <v>685</v>
      </c>
      <c r="F32" s="42" t="s">
        <v>264</v>
      </c>
      <c r="G32" s="43">
        <v>200</v>
      </c>
      <c r="H32" s="44"/>
      <c r="I32" s="45">
        <f t="shared" si="4"/>
        <v>0</v>
      </c>
      <c r="J32" s="56"/>
      <c r="K32" s="46"/>
      <c r="M32" s="48" t="s">
        <v>19</v>
      </c>
      <c r="N32" s="49" t="s">
        <v>5</v>
      </c>
      <c r="O32" s="50">
        <v>0</v>
      </c>
      <c r="P32" s="50">
        <f t="shared" si="5"/>
        <v>0</v>
      </c>
      <c r="Q32" s="50">
        <v>0</v>
      </c>
      <c r="R32" s="50">
        <f t="shared" si="6"/>
        <v>0</v>
      </c>
      <c r="S32" s="50">
        <v>0</v>
      </c>
      <c r="T32" s="51">
        <f t="shared" si="7"/>
        <v>0</v>
      </c>
      <c r="AK32" s="6"/>
      <c r="AM32" s="6"/>
      <c r="AN32" s="6"/>
      <c r="AR32" s="6"/>
      <c r="AX32" s="52"/>
      <c r="AY32" s="52"/>
      <c r="AZ32" s="52"/>
      <c r="BA32" s="52"/>
      <c r="BB32" s="52"/>
      <c r="BC32" s="6"/>
      <c r="BD32" s="52"/>
      <c r="BE32" s="6"/>
      <c r="BF32" s="6"/>
    </row>
    <row r="33" spans="2:58" s="25" customFormat="1" ht="37.35" customHeight="1">
      <c r="B33" s="24"/>
      <c r="C33" s="78"/>
      <c r="D33" s="69">
        <v>2</v>
      </c>
      <c r="E33" s="26" t="s">
        <v>686</v>
      </c>
      <c r="F33" s="69"/>
      <c r="G33" s="69"/>
      <c r="H33" s="70"/>
      <c r="I33" s="37">
        <f>SUM(I34:I38)</f>
        <v>0</v>
      </c>
      <c r="J33" s="65"/>
      <c r="K33" s="27"/>
      <c r="M33" s="28"/>
      <c r="P33" s="29">
        <f>SUM(P32:P32)</f>
        <v>0</v>
      </c>
      <c r="R33" s="29">
        <f>SUM(R32:R32)</f>
        <v>0</v>
      </c>
      <c r="T33" s="30">
        <f>SUM(T32:T32)</f>
        <v>0</v>
      </c>
      <c r="W33" s="82"/>
      <c r="AK33" s="31"/>
      <c r="AM33" s="32"/>
      <c r="AN33" s="32"/>
      <c r="AR33" s="31"/>
      <c r="BD33" s="33"/>
    </row>
    <row r="34" spans="2:58" s="47" customFormat="1" ht="15">
      <c r="B34" s="39"/>
      <c r="C34" s="80" t="s">
        <v>692</v>
      </c>
      <c r="D34" s="40"/>
      <c r="E34" s="41" t="s">
        <v>687</v>
      </c>
      <c r="F34" s="42" t="s">
        <v>35</v>
      </c>
      <c r="G34" s="43">
        <v>105</v>
      </c>
      <c r="H34" s="44"/>
      <c r="I34" s="45">
        <f t="shared" ref="I34:I38" si="8">ROUND(H34*G34,2)</f>
        <v>0</v>
      </c>
      <c r="J34" s="56"/>
      <c r="K34" s="46"/>
      <c r="M34" s="48" t="s">
        <v>19</v>
      </c>
      <c r="N34" s="49" t="s">
        <v>5</v>
      </c>
      <c r="O34" s="50">
        <v>0</v>
      </c>
      <c r="P34" s="50">
        <f t="shared" ref="P34:P38" si="9">O34*G34</f>
        <v>0</v>
      </c>
      <c r="Q34" s="50">
        <v>0</v>
      </c>
      <c r="R34" s="50">
        <f t="shared" ref="R34:R38" si="10">Q34*G34</f>
        <v>0</v>
      </c>
      <c r="S34" s="50">
        <v>0</v>
      </c>
      <c r="T34" s="51">
        <f t="shared" ref="T34:T38" si="11">S34*G34</f>
        <v>0</v>
      </c>
      <c r="AK34" s="6"/>
      <c r="AM34" s="6"/>
      <c r="AN34" s="6"/>
      <c r="AR34" s="6"/>
      <c r="AX34" s="52"/>
      <c r="AY34" s="52"/>
      <c r="AZ34" s="52"/>
      <c r="BA34" s="52"/>
      <c r="BB34" s="52"/>
      <c r="BC34" s="6"/>
      <c r="BD34" s="52"/>
      <c r="BE34" s="6"/>
      <c r="BF34" s="6"/>
    </row>
    <row r="35" spans="2:58" s="47" customFormat="1" ht="15">
      <c r="B35" s="39"/>
      <c r="C35" s="80" t="s">
        <v>693</v>
      </c>
      <c r="D35" s="40"/>
      <c r="E35" s="41" t="s">
        <v>688</v>
      </c>
      <c r="F35" s="42" t="s">
        <v>35</v>
      </c>
      <c r="G35" s="43">
        <v>66</v>
      </c>
      <c r="H35" s="44"/>
      <c r="I35" s="45">
        <f t="shared" ref="I35:I36" si="12">ROUND(H35*G35,2)</f>
        <v>0</v>
      </c>
      <c r="J35" s="56"/>
      <c r="K35" s="46"/>
      <c r="M35" s="48" t="s">
        <v>19</v>
      </c>
      <c r="N35" s="49" t="s">
        <v>5</v>
      </c>
      <c r="O35" s="50">
        <v>0</v>
      </c>
      <c r="P35" s="50">
        <f t="shared" ref="P35:P36" si="13">O35*G35</f>
        <v>0</v>
      </c>
      <c r="Q35" s="50">
        <v>0</v>
      </c>
      <c r="R35" s="50">
        <f t="shared" ref="R35:R36" si="14">Q35*G35</f>
        <v>0</v>
      </c>
      <c r="S35" s="50">
        <v>0</v>
      </c>
      <c r="T35" s="51">
        <f t="shared" ref="T35:T36" si="15">S35*G35</f>
        <v>0</v>
      </c>
      <c r="AK35" s="6"/>
      <c r="AM35" s="6"/>
      <c r="AN35" s="6"/>
      <c r="AR35" s="6"/>
      <c r="AX35" s="52"/>
      <c r="AY35" s="52"/>
      <c r="AZ35" s="52"/>
      <c r="BA35" s="52"/>
      <c r="BB35" s="52"/>
      <c r="BC35" s="6"/>
      <c r="BD35" s="52"/>
      <c r="BE35" s="6"/>
      <c r="BF35" s="6"/>
    </row>
    <row r="36" spans="2:58" s="47" customFormat="1" ht="15">
      <c r="B36" s="39"/>
      <c r="C36" s="80" t="s">
        <v>694</v>
      </c>
      <c r="D36" s="40"/>
      <c r="E36" s="41" t="s">
        <v>689</v>
      </c>
      <c r="F36" s="42" t="s">
        <v>27</v>
      </c>
      <c r="G36" s="43">
        <v>20</v>
      </c>
      <c r="H36" s="44"/>
      <c r="I36" s="45">
        <f t="shared" si="12"/>
        <v>0</v>
      </c>
      <c r="J36" s="56"/>
      <c r="K36" s="46"/>
      <c r="M36" s="48" t="s">
        <v>19</v>
      </c>
      <c r="N36" s="49" t="s">
        <v>5</v>
      </c>
      <c r="O36" s="50">
        <v>0</v>
      </c>
      <c r="P36" s="50">
        <f t="shared" si="13"/>
        <v>0</v>
      </c>
      <c r="Q36" s="50">
        <v>0</v>
      </c>
      <c r="R36" s="50">
        <f t="shared" si="14"/>
        <v>0</v>
      </c>
      <c r="S36" s="50">
        <v>0</v>
      </c>
      <c r="T36" s="51">
        <f t="shared" si="15"/>
        <v>0</v>
      </c>
      <c r="AK36" s="6"/>
      <c r="AM36" s="6"/>
      <c r="AN36" s="6"/>
      <c r="AR36" s="6"/>
      <c r="AX36" s="52"/>
      <c r="AY36" s="52"/>
      <c r="AZ36" s="52"/>
      <c r="BA36" s="52"/>
      <c r="BB36" s="52"/>
      <c r="BC36" s="6"/>
      <c r="BD36" s="52"/>
      <c r="BE36" s="6"/>
      <c r="BF36" s="6"/>
    </row>
    <row r="37" spans="2:58" s="47" customFormat="1" ht="15">
      <c r="B37" s="39"/>
      <c r="C37" s="80" t="s">
        <v>695</v>
      </c>
      <c r="D37" s="40"/>
      <c r="E37" s="41" t="s">
        <v>690</v>
      </c>
      <c r="F37" s="42" t="s">
        <v>27</v>
      </c>
      <c r="G37" s="43">
        <v>14</v>
      </c>
      <c r="H37" s="44"/>
      <c r="I37" s="45">
        <f t="shared" si="8"/>
        <v>0</v>
      </c>
      <c r="J37" s="56"/>
      <c r="K37" s="46"/>
      <c r="M37" s="48" t="s">
        <v>19</v>
      </c>
      <c r="N37" s="49" t="s">
        <v>5</v>
      </c>
      <c r="O37" s="50">
        <v>0</v>
      </c>
      <c r="P37" s="50">
        <f t="shared" si="9"/>
        <v>0</v>
      </c>
      <c r="Q37" s="50">
        <v>0</v>
      </c>
      <c r="R37" s="50">
        <f t="shared" si="10"/>
        <v>0</v>
      </c>
      <c r="S37" s="50">
        <v>0</v>
      </c>
      <c r="T37" s="51">
        <f t="shared" si="11"/>
        <v>0</v>
      </c>
      <c r="AK37" s="6"/>
      <c r="AM37" s="6"/>
      <c r="AN37" s="6"/>
      <c r="AR37" s="6"/>
      <c r="AX37" s="52"/>
      <c r="AY37" s="52"/>
      <c r="AZ37" s="52"/>
      <c r="BA37" s="52"/>
      <c r="BB37" s="52"/>
      <c r="BC37" s="6"/>
      <c r="BD37" s="52"/>
      <c r="BE37" s="6"/>
      <c r="BF37" s="6"/>
    </row>
    <row r="38" spans="2:58" s="47" customFormat="1" ht="15">
      <c r="B38" s="39"/>
      <c r="C38" s="80" t="s">
        <v>696</v>
      </c>
      <c r="D38" s="40"/>
      <c r="E38" s="41" t="s">
        <v>691</v>
      </c>
      <c r="F38" s="42" t="s">
        <v>27</v>
      </c>
      <c r="G38" s="43">
        <v>34</v>
      </c>
      <c r="H38" s="44"/>
      <c r="I38" s="45">
        <f t="shared" si="8"/>
        <v>0</v>
      </c>
      <c r="J38" s="56"/>
      <c r="K38" s="46"/>
      <c r="M38" s="48" t="s">
        <v>19</v>
      </c>
      <c r="N38" s="49" t="s">
        <v>5</v>
      </c>
      <c r="O38" s="50">
        <v>0</v>
      </c>
      <c r="P38" s="50">
        <f t="shared" si="9"/>
        <v>0</v>
      </c>
      <c r="Q38" s="50">
        <v>0</v>
      </c>
      <c r="R38" s="50">
        <f t="shared" si="10"/>
        <v>0</v>
      </c>
      <c r="S38" s="50">
        <v>0</v>
      </c>
      <c r="T38" s="51">
        <f t="shared" si="11"/>
        <v>0</v>
      </c>
      <c r="AK38" s="6"/>
      <c r="AM38" s="6"/>
      <c r="AN38" s="6"/>
      <c r="AR38" s="6"/>
      <c r="AX38" s="52"/>
      <c r="AY38" s="52"/>
      <c r="AZ38" s="52"/>
      <c r="BA38" s="52"/>
      <c r="BB38" s="52"/>
      <c r="BC38" s="6"/>
      <c r="BD38" s="52"/>
      <c r="BE38" s="6"/>
      <c r="BF38" s="6"/>
    </row>
    <row r="39" spans="2:58" s="25" customFormat="1" ht="25.5" customHeight="1">
      <c r="B39" s="24"/>
      <c r="D39" s="26">
        <v>3</v>
      </c>
      <c r="E39" s="26" t="s">
        <v>697</v>
      </c>
      <c r="F39" s="26"/>
      <c r="G39" s="26"/>
      <c r="H39" s="38"/>
      <c r="I39" s="34">
        <f>SUM(I40:I46)</f>
        <v>0</v>
      </c>
      <c r="J39" s="73"/>
      <c r="K39" s="27"/>
      <c r="M39" s="28"/>
      <c r="P39" s="29">
        <f>SUM(P40:P40)</f>
        <v>0</v>
      </c>
      <c r="R39" s="29">
        <f>SUM(R40:R40)</f>
        <v>0</v>
      </c>
      <c r="T39" s="30">
        <f>SUM(T40:T40)</f>
        <v>0</v>
      </c>
      <c r="AK39" s="31"/>
      <c r="AM39" s="32"/>
      <c r="AN39" s="32"/>
      <c r="AR39" s="31"/>
      <c r="BD39" s="33"/>
    </row>
    <row r="40" spans="2:58" s="47" customFormat="1" ht="15">
      <c r="B40" s="39"/>
      <c r="C40" s="80" t="s">
        <v>51</v>
      </c>
      <c r="D40" s="40"/>
      <c r="E40" s="41" t="s">
        <v>698</v>
      </c>
      <c r="F40" s="42" t="s">
        <v>35</v>
      </c>
      <c r="G40" s="43">
        <v>80</v>
      </c>
      <c r="H40" s="44"/>
      <c r="I40" s="45">
        <f t="shared" ref="I40:I42" si="16">ROUND(H40*G40,2)</f>
        <v>0</v>
      </c>
      <c r="J40" s="56"/>
      <c r="K40" s="46"/>
      <c r="M40" s="48" t="s">
        <v>19</v>
      </c>
      <c r="N40" s="49" t="s">
        <v>5</v>
      </c>
      <c r="O40" s="50">
        <v>0</v>
      </c>
      <c r="P40" s="50">
        <f t="shared" ref="P40:P42" si="17">O40*G40</f>
        <v>0</v>
      </c>
      <c r="Q40" s="50">
        <v>0</v>
      </c>
      <c r="R40" s="50">
        <f t="shared" ref="R40:R42" si="18">Q40*G40</f>
        <v>0</v>
      </c>
      <c r="S40" s="50">
        <v>0</v>
      </c>
      <c r="T40" s="51">
        <f t="shared" ref="T40:T42" si="19">S40*G40</f>
        <v>0</v>
      </c>
      <c r="AK40" s="6"/>
      <c r="AM40" s="6"/>
      <c r="AN40" s="6"/>
      <c r="AR40" s="6"/>
      <c r="AX40" s="52"/>
      <c r="AY40" s="52"/>
      <c r="AZ40" s="52"/>
      <c r="BA40" s="52"/>
      <c r="BB40" s="52"/>
      <c r="BC40" s="6"/>
      <c r="BD40" s="52"/>
      <c r="BE40" s="6"/>
      <c r="BF40" s="6"/>
    </row>
    <row r="41" spans="2:58" s="47" customFormat="1" ht="15">
      <c r="B41" s="39"/>
      <c r="C41" s="80" t="s">
        <v>52</v>
      </c>
      <c r="D41" s="40"/>
      <c r="E41" s="41" t="s">
        <v>699</v>
      </c>
      <c r="F41" s="42" t="s">
        <v>27</v>
      </c>
      <c r="G41" s="43">
        <v>9</v>
      </c>
      <c r="H41" s="44"/>
      <c r="I41" s="45">
        <f t="shared" si="16"/>
        <v>0</v>
      </c>
      <c r="J41" s="56"/>
      <c r="K41" s="46"/>
      <c r="M41" s="48" t="s">
        <v>19</v>
      </c>
      <c r="N41" s="49" t="s">
        <v>5</v>
      </c>
      <c r="O41" s="50">
        <v>0</v>
      </c>
      <c r="P41" s="50">
        <f t="shared" si="17"/>
        <v>0</v>
      </c>
      <c r="Q41" s="50">
        <v>0</v>
      </c>
      <c r="R41" s="50">
        <f t="shared" si="18"/>
        <v>0</v>
      </c>
      <c r="S41" s="50">
        <v>0</v>
      </c>
      <c r="T41" s="51">
        <f t="shared" si="19"/>
        <v>0</v>
      </c>
      <c r="AK41" s="6"/>
      <c r="AM41" s="6"/>
      <c r="AN41" s="6"/>
      <c r="AR41" s="6"/>
      <c r="AX41" s="52"/>
      <c r="AY41" s="52"/>
      <c r="AZ41" s="52"/>
      <c r="BA41" s="52"/>
      <c r="BB41" s="52"/>
      <c r="BC41" s="6"/>
      <c r="BD41" s="52"/>
      <c r="BE41" s="6"/>
      <c r="BF41" s="6"/>
    </row>
    <row r="42" spans="2:58" s="47" customFormat="1" ht="15">
      <c r="B42" s="39"/>
      <c r="C42" s="80" t="s">
        <v>53</v>
      </c>
      <c r="D42" s="40"/>
      <c r="E42" s="41" t="s">
        <v>700</v>
      </c>
      <c r="F42" s="42" t="s">
        <v>27</v>
      </c>
      <c r="G42" s="43">
        <v>18</v>
      </c>
      <c r="H42" s="44"/>
      <c r="I42" s="45">
        <f t="shared" si="16"/>
        <v>0</v>
      </c>
      <c r="J42" s="56"/>
      <c r="K42" s="46"/>
      <c r="M42" s="48" t="s">
        <v>19</v>
      </c>
      <c r="N42" s="49" t="s">
        <v>5</v>
      </c>
      <c r="O42" s="50">
        <v>0</v>
      </c>
      <c r="P42" s="50">
        <f t="shared" si="17"/>
        <v>0</v>
      </c>
      <c r="Q42" s="50">
        <v>0</v>
      </c>
      <c r="R42" s="50">
        <f t="shared" si="18"/>
        <v>0</v>
      </c>
      <c r="S42" s="50">
        <v>0</v>
      </c>
      <c r="T42" s="51">
        <f t="shared" si="19"/>
        <v>0</v>
      </c>
      <c r="AK42" s="6"/>
      <c r="AM42" s="6"/>
      <c r="AN42" s="6"/>
      <c r="AR42" s="6"/>
      <c r="AX42" s="52"/>
      <c r="AY42" s="52"/>
      <c r="AZ42" s="52"/>
      <c r="BA42" s="52"/>
      <c r="BB42" s="52"/>
      <c r="BC42" s="6"/>
      <c r="BD42" s="52"/>
      <c r="BE42" s="6"/>
      <c r="BF42" s="6"/>
    </row>
    <row r="43" spans="2:58" s="47" customFormat="1" ht="15">
      <c r="B43" s="39"/>
      <c r="C43" s="80" t="s">
        <v>97</v>
      </c>
      <c r="D43" s="40"/>
      <c r="E43" s="41" t="s">
        <v>701</v>
      </c>
      <c r="F43" s="42" t="s">
        <v>27</v>
      </c>
      <c r="G43" s="43">
        <v>9</v>
      </c>
      <c r="H43" s="44"/>
      <c r="I43" s="45">
        <f>ROUND(H43*G43,2)</f>
        <v>0</v>
      </c>
      <c r="J43" s="56"/>
      <c r="K43" s="46"/>
      <c r="M43" s="48" t="s">
        <v>19</v>
      </c>
      <c r="N43" s="49" t="s">
        <v>5</v>
      </c>
      <c r="O43" s="50">
        <v>0</v>
      </c>
      <c r="P43" s="50">
        <f>O43*G43</f>
        <v>0</v>
      </c>
      <c r="Q43" s="50">
        <v>0</v>
      </c>
      <c r="R43" s="50">
        <f>Q43*G43</f>
        <v>0</v>
      </c>
      <c r="S43" s="50">
        <v>0</v>
      </c>
      <c r="T43" s="51">
        <f>S43*G43</f>
        <v>0</v>
      </c>
      <c r="AK43" s="6"/>
      <c r="AM43" s="6"/>
      <c r="AN43" s="6"/>
      <c r="AR43" s="6"/>
      <c r="AX43" s="52"/>
      <c r="AY43" s="52"/>
      <c r="AZ43" s="52"/>
      <c r="BA43" s="52"/>
      <c r="BB43" s="52"/>
      <c r="BC43" s="6"/>
      <c r="BD43" s="52"/>
      <c r="BE43" s="6"/>
      <c r="BF43" s="6"/>
    </row>
    <row r="44" spans="2:58" s="47" customFormat="1" ht="15">
      <c r="B44" s="39"/>
      <c r="C44" s="80" t="s">
        <v>98</v>
      </c>
      <c r="D44" s="40"/>
      <c r="E44" s="41" t="s">
        <v>702</v>
      </c>
      <c r="F44" s="42" t="s">
        <v>27</v>
      </c>
      <c r="G44" s="43">
        <v>9</v>
      </c>
      <c r="H44" s="44"/>
      <c r="I44" s="45">
        <f t="shared" ref="I44:I46" si="20">ROUND(H44*G44,2)</f>
        <v>0</v>
      </c>
      <c r="J44" s="56"/>
      <c r="K44" s="46"/>
      <c r="M44" s="48" t="s">
        <v>19</v>
      </c>
      <c r="N44" s="49" t="s">
        <v>5</v>
      </c>
      <c r="O44" s="50">
        <v>0</v>
      </c>
      <c r="P44" s="50">
        <f t="shared" ref="P44:P46" si="21">O44*G44</f>
        <v>0</v>
      </c>
      <c r="Q44" s="50">
        <v>0</v>
      </c>
      <c r="R44" s="50">
        <f t="shared" ref="R44:R46" si="22">Q44*G44</f>
        <v>0</v>
      </c>
      <c r="S44" s="50">
        <v>0</v>
      </c>
      <c r="T44" s="51">
        <f t="shared" ref="T44:T46" si="23">S44*G44</f>
        <v>0</v>
      </c>
      <c r="AK44" s="6"/>
      <c r="AM44" s="6"/>
      <c r="AN44" s="6"/>
      <c r="AR44" s="6"/>
      <c r="AX44" s="52"/>
      <c r="AY44" s="52"/>
      <c r="AZ44" s="52"/>
      <c r="BA44" s="52"/>
      <c r="BB44" s="52"/>
      <c r="BC44" s="6"/>
      <c r="BD44" s="52"/>
      <c r="BE44" s="6"/>
      <c r="BF44" s="6"/>
    </row>
    <row r="45" spans="2:58" s="47" customFormat="1" ht="15">
      <c r="B45" s="39"/>
      <c r="C45" s="80" t="s">
        <v>99</v>
      </c>
      <c r="D45" s="40"/>
      <c r="E45" s="41" t="s">
        <v>703</v>
      </c>
      <c r="F45" s="42" t="s">
        <v>27</v>
      </c>
      <c r="G45" s="43">
        <v>63</v>
      </c>
      <c r="H45" s="44"/>
      <c r="I45" s="45">
        <f t="shared" si="20"/>
        <v>0</v>
      </c>
      <c r="J45" s="56"/>
      <c r="K45" s="46"/>
      <c r="M45" s="48" t="s">
        <v>19</v>
      </c>
      <c r="N45" s="49" t="s">
        <v>5</v>
      </c>
      <c r="O45" s="50">
        <v>0</v>
      </c>
      <c r="P45" s="50">
        <f t="shared" si="21"/>
        <v>0</v>
      </c>
      <c r="Q45" s="50">
        <v>0</v>
      </c>
      <c r="R45" s="50">
        <f t="shared" si="22"/>
        <v>0</v>
      </c>
      <c r="S45" s="50">
        <v>0</v>
      </c>
      <c r="T45" s="51">
        <f t="shared" si="23"/>
        <v>0</v>
      </c>
      <c r="AK45" s="6"/>
      <c r="AM45" s="6"/>
      <c r="AN45" s="6"/>
      <c r="AR45" s="6"/>
      <c r="AX45" s="52"/>
      <c r="AY45" s="52"/>
      <c r="AZ45" s="52"/>
      <c r="BA45" s="52"/>
      <c r="BB45" s="52"/>
      <c r="BC45" s="6"/>
      <c r="BD45" s="52"/>
      <c r="BE45" s="6"/>
      <c r="BF45" s="6"/>
    </row>
    <row r="46" spans="2:58" s="47" customFormat="1" ht="15">
      <c r="B46" s="39"/>
      <c r="C46" s="80" t="s">
        <v>103</v>
      </c>
      <c r="D46" s="40"/>
      <c r="E46" s="41" t="s">
        <v>704</v>
      </c>
      <c r="F46" s="42" t="s">
        <v>27</v>
      </c>
      <c r="G46" s="43">
        <v>9</v>
      </c>
      <c r="H46" s="44"/>
      <c r="I46" s="45">
        <f t="shared" si="20"/>
        <v>0</v>
      </c>
      <c r="J46" s="56"/>
      <c r="K46" s="46"/>
      <c r="M46" s="48" t="s">
        <v>19</v>
      </c>
      <c r="N46" s="49" t="s">
        <v>5</v>
      </c>
      <c r="O46" s="50">
        <v>0</v>
      </c>
      <c r="P46" s="50">
        <f t="shared" si="21"/>
        <v>0</v>
      </c>
      <c r="Q46" s="50">
        <v>0</v>
      </c>
      <c r="R46" s="50">
        <f t="shared" si="22"/>
        <v>0</v>
      </c>
      <c r="S46" s="50">
        <v>0</v>
      </c>
      <c r="T46" s="51">
        <f t="shared" si="23"/>
        <v>0</v>
      </c>
      <c r="AK46" s="6"/>
      <c r="AM46" s="6"/>
      <c r="AN46" s="6"/>
      <c r="AR46" s="6"/>
      <c r="AX46" s="52"/>
      <c r="AY46" s="52"/>
      <c r="AZ46" s="52"/>
      <c r="BA46" s="52"/>
      <c r="BB46" s="52"/>
      <c r="BC46" s="6"/>
      <c r="BD46" s="52"/>
      <c r="BE46" s="6"/>
      <c r="BF46" s="6"/>
    </row>
    <row r="47" spans="2:58" s="25" customFormat="1" ht="27" customHeight="1">
      <c r="B47" s="24"/>
      <c r="D47" s="26">
        <v>4</v>
      </c>
      <c r="E47" s="26" t="s">
        <v>705</v>
      </c>
      <c r="F47" s="26"/>
      <c r="G47" s="26"/>
      <c r="H47" s="38"/>
      <c r="I47" s="71">
        <f>SUM(I48:I55)</f>
        <v>0</v>
      </c>
      <c r="J47" s="72"/>
      <c r="K47" s="27"/>
      <c r="M47" s="28"/>
      <c r="P47" s="29">
        <f>SUM(P48:P55)</f>
        <v>0</v>
      </c>
      <c r="R47" s="29">
        <f>SUM(R48:R55)</f>
        <v>0</v>
      </c>
      <c r="T47" s="30">
        <f>SUM(T48:T55)</f>
        <v>0</v>
      </c>
      <c r="AK47" s="31"/>
      <c r="AM47" s="32"/>
      <c r="AN47" s="32"/>
      <c r="AR47" s="31"/>
      <c r="BD47" s="33"/>
    </row>
    <row r="48" spans="2:58" s="47" customFormat="1" ht="15">
      <c r="B48" s="39"/>
      <c r="C48" s="80" t="s">
        <v>54</v>
      </c>
      <c r="D48" s="40"/>
      <c r="E48" s="41" t="s">
        <v>698</v>
      </c>
      <c r="F48" s="42" t="s">
        <v>35</v>
      </c>
      <c r="G48" s="43">
        <v>144</v>
      </c>
      <c r="H48" s="44"/>
      <c r="I48" s="45">
        <f>ROUND(H48*G48,2)</f>
        <v>0</v>
      </c>
      <c r="J48" s="56"/>
      <c r="K48" s="46"/>
      <c r="M48" s="48" t="s">
        <v>19</v>
      </c>
      <c r="N48" s="49" t="s">
        <v>5</v>
      </c>
      <c r="O48" s="50">
        <v>0</v>
      </c>
      <c r="P48" s="50">
        <f t="shared" ref="P48:P55" si="24">O48*G48</f>
        <v>0</v>
      </c>
      <c r="Q48" s="50">
        <v>0</v>
      </c>
      <c r="R48" s="50">
        <f t="shared" ref="R48:R55" si="25">Q48*G48</f>
        <v>0</v>
      </c>
      <c r="S48" s="50">
        <v>0</v>
      </c>
      <c r="T48" s="51">
        <f t="shared" ref="T48:T55" si="26">S48*G48</f>
        <v>0</v>
      </c>
      <c r="AK48" s="6"/>
      <c r="AM48" s="6"/>
      <c r="AN48" s="6"/>
      <c r="AR48" s="6"/>
      <c r="AX48" s="52"/>
      <c r="AY48" s="52"/>
      <c r="AZ48" s="52"/>
      <c r="BA48" s="52"/>
      <c r="BB48" s="52"/>
      <c r="BC48" s="6"/>
      <c r="BD48" s="52"/>
      <c r="BE48" s="6"/>
      <c r="BF48" s="6"/>
    </row>
    <row r="49" spans="2:58" s="47" customFormat="1" ht="15">
      <c r="B49" s="39"/>
      <c r="C49" s="80" t="s">
        <v>55</v>
      </c>
      <c r="D49" s="40"/>
      <c r="E49" s="41" t="s">
        <v>706</v>
      </c>
      <c r="F49" s="42" t="s">
        <v>27</v>
      </c>
      <c r="G49" s="43">
        <v>108</v>
      </c>
      <c r="H49" s="44"/>
      <c r="I49" s="45">
        <f t="shared" ref="I49:I55" si="27">ROUND(H49*G49,2)</f>
        <v>0</v>
      </c>
      <c r="J49" s="56"/>
      <c r="K49" s="46"/>
      <c r="M49" s="48" t="s">
        <v>19</v>
      </c>
      <c r="N49" s="49" t="s">
        <v>5</v>
      </c>
      <c r="O49" s="50">
        <v>0</v>
      </c>
      <c r="P49" s="50">
        <f t="shared" si="24"/>
        <v>0</v>
      </c>
      <c r="Q49" s="50">
        <v>0</v>
      </c>
      <c r="R49" s="50">
        <f t="shared" si="25"/>
        <v>0</v>
      </c>
      <c r="S49" s="50">
        <v>0</v>
      </c>
      <c r="T49" s="51">
        <f t="shared" si="26"/>
        <v>0</v>
      </c>
      <c r="AK49" s="6"/>
      <c r="AM49" s="6"/>
      <c r="AN49" s="6"/>
      <c r="AR49" s="6"/>
      <c r="AX49" s="52"/>
      <c r="AY49" s="52"/>
      <c r="AZ49" s="52"/>
      <c r="BA49" s="52"/>
      <c r="BB49" s="52"/>
      <c r="BC49" s="6"/>
      <c r="BD49" s="52"/>
      <c r="BE49" s="6"/>
      <c r="BF49" s="6"/>
    </row>
    <row r="50" spans="2:58" s="47" customFormat="1" ht="15">
      <c r="B50" s="39"/>
      <c r="C50" s="80" t="s">
        <v>56</v>
      </c>
      <c r="D50" s="40"/>
      <c r="E50" s="41" t="s">
        <v>707</v>
      </c>
      <c r="F50" s="42" t="s">
        <v>27</v>
      </c>
      <c r="G50" s="43">
        <v>108</v>
      </c>
      <c r="H50" s="44"/>
      <c r="I50" s="45">
        <f t="shared" si="27"/>
        <v>0</v>
      </c>
      <c r="J50" s="56"/>
      <c r="K50" s="46"/>
      <c r="M50" s="48" t="s">
        <v>19</v>
      </c>
      <c r="N50" s="49" t="s">
        <v>5</v>
      </c>
      <c r="O50" s="50">
        <v>0</v>
      </c>
      <c r="P50" s="50">
        <f t="shared" si="24"/>
        <v>0</v>
      </c>
      <c r="Q50" s="50">
        <v>0</v>
      </c>
      <c r="R50" s="50">
        <f t="shared" si="25"/>
        <v>0</v>
      </c>
      <c r="S50" s="50">
        <v>0</v>
      </c>
      <c r="T50" s="51">
        <f t="shared" si="26"/>
        <v>0</v>
      </c>
      <c r="AK50" s="6"/>
      <c r="AM50" s="6"/>
      <c r="AN50" s="6"/>
      <c r="AR50" s="6"/>
      <c r="AX50" s="52"/>
      <c r="AY50" s="52"/>
      <c r="AZ50" s="52"/>
      <c r="BA50" s="52"/>
      <c r="BB50" s="52"/>
      <c r="BC50" s="6"/>
      <c r="BD50" s="52"/>
      <c r="BE50" s="6"/>
      <c r="BF50" s="6"/>
    </row>
    <row r="51" spans="2:58" s="47" customFormat="1" ht="15">
      <c r="B51" s="39"/>
      <c r="C51" s="80" t="s">
        <v>54</v>
      </c>
      <c r="D51" s="40"/>
      <c r="E51" s="41" t="s">
        <v>708</v>
      </c>
      <c r="F51" s="42" t="s">
        <v>27</v>
      </c>
      <c r="G51" s="43">
        <v>44</v>
      </c>
      <c r="H51" s="44"/>
      <c r="I51" s="45">
        <f>ROUND(H51*G51,2)</f>
        <v>0</v>
      </c>
      <c r="J51" s="56"/>
      <c r="K51" s="46"/>
      <c r="M51" s="48" t="s">
        <v>19</v>
      </c>
      <c r="N51" s="49" t="s">
        <v>5</v>
      </c>
      <c r="O51" s="50">
        <v>0</v>
      </c>
      <c r="P51" s="50">
        <f t="shared" ref="P51:P54" si="28">O51*G51</f>
        <v>0</v>
      </c>
      <c r="Q51" s="50">
        <v>0</v>
      </c>
      <c r="R51" s="50">
        <f t="shared" ref="R51:R54" si="29">Q51*G51</f>
        <v>0</v>
      </c>
      <c r="S51" s="50">
        <v>0</v>
      </c>
      <c r="T51" s="51">
        <f t="shared" ref="T51:T54" si="30">S51*G51</f>
        <v>0</v>
      </c>
      <c r="AK51" s="6"/>
      <c r="AM51" s="6"/>
      <c r="AN51" s="6"/>
      <c r="AR51" s="6"/>
      <c r="AX51" s="52"/>
      <c r="AY51" s="52"/>
      <c r="AZ51" s="52"/>
      <c r="BA51" s="52"/>
      <c r="BB51" s="52"/>
      <c r="BC51" s="6"/>
      <c r="BD51" s="52"/>
      <c r="BE51" s="6"/>
      <c r="BF51" s="6"/>
    </row>
    <row r="52" spans="2:58" s="47" customFormat="1" ht="15">
      <c r="B52" s="39"/>
      <c r="C52" s="80" t="s">
        <v>55</v>
      </c>
      <c r="D52" s="40"/>
      <c r="E52" s="41" t="s">
        <v>709</v>
      </c>
      <c r="F52" s="42" t="s">
        <v>27</v>
      </c>
      <c r="G52" s="43">
        <v>11</v>
      </c>
      <c r="H52" s="44"/>
      <c r="I52" s="45">
        <f t="shared" ref="I52:I54" si="31">ROUND(H52*G52,2)</f>
        <v>0</v>
      </c>
      <c r="J52" s="56"/>
      <c r="K52" s="46"/>
      <c r="M52" s="48" t="s">
        <v>19</v>
      </c>
      <c r="N52" s="49" t="s">
        <v>5</v>
      </c>
      <c r="O52" s="50">
        <v>0</v>
      </c>
      <c r="P52" s="50">
        <f t="shared" si="28"/>
        <v>0</v>
      </c>
      <c r="Q52" s="50">
        <v>0</v>
      </c>
      <c r="R52" s="50">
        <f t="shared" si="29"/>
        <v>0</v>
      </c>
      <c r="S52" s="50">
        <v>0</v>
      </c>
      <c r="T52" s="51">
        <f t="shared" si="30"/>
        <v>0</v>
      </c>
      <c r="AK52" s="6"/>
      <c r="AM52" s="6"/>
      <c r="AN52" s="6"/>
      <c r="AR52" s="6"/>
      <c r="AX52" s="52"/>
      <c r="AY52" s="52"/>
      <c r="AZ52" s="52"/>
      <c r="BA52" s="52"/>
      <c r="BB52" s="52"/>
      <c r="BC52" s="6"/>
      <c r="BD52" s="52"/>
      <c r="BE52" s="6"/>
      <c r="BF52" s="6"/>
    </row>
    <row r="53" spans="2:58" s="47" customFormat="1" ht="15">
      <c r="B53" s="39"/>
      <c r="C53" s="80" t="s">
        <v>56</v>
      </c>
      <c r="D53" s="40"/>
      <c r="E53" s="41" t="s">
        <v>710</v>
      </c>
      <c r="F53" s="42" t="s">
        <v>27</v>
      </c>
      <c r="G53" s="43">
        <v>7</v>
      </c>
      <c r="H53" s="44"/>
      <c r="I53" s="45">
        <f t="shared" ref="I53" si="32">ROUND(H53*G53,2)</f>
        <v>0</v>
      </c>
      <c r="J53" s="56"/>
      <c r="K53" s="46"/>
      <c r="M53" s="48" t="s">
        <v>19</v>
      </c>
      <c r="N53" s="49" t="s">
        <v>5</v>
      </c>
      <c r="O53" s="50">
        <v>0</v>
      </c>
      <c r="P53" s="50">
        <f t="shared" ref="P53" si="33">O53*G53</f>
        <v>0</v>
      </c>
      <c r="Q53" s="50">
        <v>0</v>
      </c>
      <c r="R53" s="50">
        <f t="shared" ref="R53" si="34">Q53*G53</f>
        <v>0</v>
      </c>
      <c r="S53" s="50">
        <v>0</v>
      </c>
      <c r="T53" s="51">
        <f t="shared" ref="T53" si="35">S53*G53</f>
        <v>0</v>
      </c>
      <c r="AK53" s="6"/>
      <c r="AM53" s="6"/>
      <c r="AN53" s="6"/>
      <c r="AR53" s="6"/>
      <c r="AX53" s="52"/>
      <c r="AY53" s="52"/>
      <c r="AZ53" s="52"/>
      <c r="BA53" s="52"/>
      <c r="BB53" s="52"/>
      <c r="BC53" s="6"/>
      <c r="BD53" s="52"/>
      <c r="BE53" s="6"/>
      <c r="BF53" s="6"/>
    </row>
    <row r="54" spans="2:58" s="47" customFormat="1" ht="15">
      <c r="B54" s="39"/>
      <c r="C54" s="80" t="s">
        <v>56</v>
      </c>
      <c r="D54" s="40"/>
      <c r="E54" s="41" t="s">
        <v>711</v>
      </c>
      <c r="F54" s="42" t="s">
        <v>27</v>
      </c>
      <c r="G54" s="43">
        <v>7</v>
      </c>
      <c r="H54" s="44"/>
      <c r="I54" s="45">
        <f t="shared" si="31"/>
        <v>0</v>
      </c>
      <c r="J54" s="56"/>
      <c r="K54" s="46"/>
      <c r="M54" s="48" t="s">
        <v>19</v>
      </c>
      <c r="N54" s="49" t="s">
        <v>5</v>
      </c>
      <c r="O54" s="50">
        <v>0</v>
      </c>
      <c r="P54" s="50">
        <f t="shared" si="28"/>
        <v>0</v>
      </c>
      <c r="Q54" s="50">
        <v>0</v>
      </c>
      <c r="R54" s="50">
        <f t="shared" si="29"/>
        <v>0</v>
      </c>
      <c r="S54" s="50">
        <v>0</v>
      </c>
      <c r="T54" s="51">
        <f t="shared" si="30"/>
        <v>0</v>
      </c>
      <c r="AK54" s="6"/>
      <c r="AM54" s="6"/>
      <c r="AN54" s="6"/>
      <c r="AR54" s="6"/>
      <c r="AX54" s="52"/>
      <c r="AY54" s="52"/>
      <c r="AZ54" s="52"/>
      <c r="BA54" s="52"/>
      <c r="BB54" s="52"/>
      <c r="BC54" s="6"/>
      <c r="BD54" s="52"/>
      <c r="BE54" s="6"/>
      <c r="BF54" s="6"/>
    </row>
    <row r="55" spans="2:58" s="47" customFormat="1" ht="15">
      <c r="B55" s="39"/>
      <c r="C55" s="80" t="s">
        <v>108</v>
      </c>
      <c r="D55" s="40"/>
      <c r="E55" s="41" t="s">
        <v>712</v>
      </c>
      <c r="F55" s="42" t="s">
        <v>27</v>
      </c>
      <c r="G55" s="43">
        <v>7</v>
      </c>
      <c r="H55" s="44"/>
      <c r="I55" s="45">
        <f t="shared" si="27"/>
        <v>0</v>
      </c>
      <c r="J55" s="56"/>
      <c r="K55" s="46"/>
      <c r="M55" s="48" t="s">
        <v>19</v>
      </c>
      <c r="N55" s="49" t="s">
        <v>5</v>
      </c>
      <c r="O55" s="50">
        <v>0</v>
      </c>
      <c r="P55" s="50">
        <f t="shared" si="24"/>
        <v>0</v>
      </c>
      <c r="Q55" s="50">
        <v>0</v>
      </c>
      <c r="R55" s="50">
        <f t="shared" si="25"/>
        <v>0</v>
      </c>
      <c r="S55" s="50">
        <v>0</v>
      </c>
      <c r="T55" s="51">
        <f t="shared" si="26"/>
        <v>0</v>
      </c>
      <c r="AK55" s="6"/>
      <c r="AM55" s="6"/>
      <c r="AN55" s="6"/>
      <c r="AR55" s="6"/>
      <c r="AX55" s="52"/>
      <c r="AY55" s="52"/>
      <c r="AZ55" s="52"/>
      <c r="BA55" s="52"/>
      <c r="BB55" s="52"/>
      <c r="BC55" s="6"/>
      <c r="BD55" s="52"/>
      <c r="BE55" s="6"/>
      <c r="BF55" s="6"/>
    </row>
    <row r="56" spans="2:58" s="25" customFormat="1" ht="29.25" customHeight="1">
      <c r="B56" s="24"/>
      <c r="D56" s="26">
        <v>5</v>
      </c>
      <c r="E56" s="26" t="s">
        <v>713</v>
      </c>
      <c r="F56" s="26"/>
      <c r="G56" s="26"/>
      <c r="H56" s="38"/>
      <c r="I56" s="37">
        <f>SUM(I57:I64)</f>
        <v>0</v>
      </c>
      <c r="J56" s="65"/>
      <c r="K56" s="27"/>
      <c r="M56" s="28"/>
      <c r="P56" s="29" t="e">
        <f>SUM(#REF!)</f>
        <v>#REF!</v>
      </c>
      <c r="R56" s="29" t="e">
        <f>SUM(#REF!)</f>
        <v>#REF!</v>
      </c>
      <c r="T56" s="30" t="e">
        <f>SUM(#REF!)</f>
        <v>#REF!</v>
      </c>
      <c r="AK56" s="31"/>
      <c r="AM56" s="32"/>
      <c r="AN56" s="32"/>
      <c r="AR56" s="31"/>
      <c r="BD56" s="33"/>
    </row>
    <row r="57" spans="2:58" s="47" customFormat="1" ht="15">
      <c r="B57" s="39"/>
      <c r="C57" s="80" t="s">
        <v>57</v>
      </c>
      <c r="D57" s="40"/>
      <c r="E57" s="41" t="s">
        <v>714</v>
      </c>
      <c r="F57" s="42" t="s">
        <v>27</v>
      </c>
      <c r="G57" s="43">
        <v>1</v>
      </c>
      <c r="H57" s="44"/>
      <c r="I57" s="45">
        <f>ROUND(H57*G57,2)</f>
        <v>0</v>
      </c>
      <c r="J57" s="56"/>
      <c r="K57" s="46"/>
      <c r="M57" s="48" t="s">
        <v>19</v>
      </c>
      <c r="N57" s="49" t="s">
        <v>5</v>
      </c>
      <c r="O57" s="50">
        <v>0</v>
      </c>
      <c r="P57" s="50">
        <f t="shared" ref="P57:P63" si="36">O57*G57</f>
        <v>0</v>
      </c>
      <c r="Q57" s="50">
        <v>0</v>
      </c>
      <c r="R57" s="50">
        <f t="shared" ref="R57:R63" si="37">Q57*G57</f>
        <v>0</v>
      </c>
      <c r="S57" s="50">
        <v>0</v>
      </c>
      <c r="T57" s="51">
        <f t="shared" ref="T57:T63" si="38">S57*G57</f>
        <v>0</v>
      </c>
      <c r="AK57" s="6"/>
      <c r="AM57" s="6"/>
      <c r="AN57" s="6"/>
      <c r="AR57" s="6"/>
      <c r="AX57" s="52"/>
      <c r="AY57" s="52"/>
      <c r="AZ57" s="52"/>
      <c r="BA57" s="52"/>
      <c r="BB57" s="52"/>
      <c r="BC57" s="6"/>
      <c r="BD57" s="52"/>
      <c r="BE57" s="6"/>
      <c r="BF57" s="6"/>
    </row>
    <row r="58" spans="2:58" s="47" customFormat="1" ht="15">
      <c r="B58" s="39"/>
      <c r="C58" s="80" t="s">
        <v>58</v>
      </c>
      <c r="D58" s="40"/>
      <c r="E58" s="41" t="s">
        <v>715</v>
      </c>
      <c r="F58" s="42" t="s">
        <v>27</v>
      </c>
      <c r="G58" s="43">
        <v>1</v>
      </c>
      <c r="H58" s="44"/>
      <c r="I58" s="45">
        <f t="shared" ref="I58:I64" si="39">ROUND(H58*G58,2)</f>
        <v>0</v>
      </c>
      <c r="J58" s="56"/>
      <c r="K58" s="46"/>
      <c r="M58" s="48"/>
      <c r="N58" s="49"/>
      <c r="O58" s="50"/>
      <c r="P58" s="50"/>
      <c r="Q58" s="50"/>
      <c r="R58" s="50"/>
      <c r="S58" s="50"/>
      <c r="T58" s="51"/>
      <c r="AK58" s="6"/>
      <c r="AM58" s="6"/>
      <c r="AN58" s="6"/>
      <c r="AR58" s="6"/>
      <c r="AX58" s="52"/>
      <c r="AY58" s="52"/>
      <c r="AZ58" s="52"/>
      <c r="BA58" s="52"/>
      <c r="BB58" s="52"/>
      <c r="BC58" s="6"/>
      <c r="BD58" s="52"/>
      <c r="BE58" s="6"/>
      <c r="BF58" s="6"/>
    </row>
    <row r="59" spans="2:58" s="47" customFormat="1" ht="15">
      <c r="B59" s="39"/>
      <c r="C59" s="80" t="s">
        <v>59</v>
      </c>
      <c r="D59" s="40"/>
      <c r="E59" s="41" t="s">
        <v>716</v>
      </c>
      <c r="F59" s="42" t="s">
        <v>27</v>
      </c>
      <c r="G59" s="43">
        <v>1</v>
      </c>
      <c r="H59" s="44"/>
      <c r="I59" s="45">
        <f t="shared" si="39"/>
        <v>0</v>
      </c>
      <c r="J59" s="56"/>
      <c r="K59" s="46"/>
      <c r="M59" s="48" t="s">
        <v>19</v>
      </c>
      <c r="N59" s="49" t="s">
        <v>5</v>
      </c>
      <c r="O59" s="50">
        <v>0</v>
      </c>
      <c r="P59" s="50">
        <f t="shared" si="36"/>
        <v>0</v>
      </c>
      <c r="Q59" s="50">
        <v>0</v>
      </c>
      <c r="R59" s="50">
        <f t="shared" si="37"/>
        <v>0</v>
      </c>
      <c r="S59" s="50">
        <v>0</v>
      </c>
      <c r="T59" s="51">
        <f t="shared" si="38"/>
        <v>0</v>
      </c>
      <c r="AK59" s="6"/>
      <c r="AM59" s="6"/>
      <c r="AN59" s="6"/>
      <c r="AR59" s="6"/>
      <c r="AX59" s="52"/>
      <c r="AY59" s="52"/>
      <c r="AZ59" s="52"/>
      <c r="BA59" s="52"/>
      <c r="BB59" s="52"/>
      <c r="BC59" s="6"/>
      <c r="BD59" s="52"/>
      <c r="BE59" s="6"/>
      <c r="BF59" s="6"/>
    </row>
    <row r="60" spans="2:58" s="47" customFormat="1" ht="15">
      <c r="B60" s="39"/>
      <c r="C60" s="80" t="s">
        <v>60</v>
      </c>
      <c r="D60" s="40"/>
      <c r="E60" s="41" t="s">
        <v>717</v>
      </c>
      <c r="F60" s="42" t="s">
        <v>27</v>
      </c>
      <c r="G60" s="43">
        <v>2</v>
      </c>
      <c r="H60" s="44"/>
      <c r="I60" s="45">
        <f t="shared" si="39"/>
        <v>0</v>
      </c>
      <c r="J60" s="56"/>
      <c r="K60" s="46"/>
      <c r="M60" s="48"/>
      <c r="N60" s="49"/>
      <c r="O60" s="50"/>
      <c r="P60" s="50"/>
      <c r="Q60" s="50"/>
      <c r="R60" s="50"/>
      <c r="S60" s="50"/>
      <c r="T60" s="51"/>
      <c r="AK60" s="6"/>
      <c r="AM60" s="6"/>
      <c r="AN60" s="6"/>
      <c r="AR60" s="6"/>
      <c r="AX60" s="52"/>
      <c r="AY60" s="52"/>
      <c r="AZ60" s="52"/>
      <c r="BA60" s="52"/>
      <c r="BB60" s="52"/>
      <c r="BC60" s="6"/>
      <c r="BD60" s="52"/>
      <c r="BE60" s="6"/>
      <c r="BF60" s="6"/>
    </row>
    <row r="61" spans="2:58" s="47" customFormat="1" ht="15">
      <c r="B61" s="39"/>
      <c r="C61" s="80" t="s">
        <v>61</v>
      </c>
      <c r="D61" s="40"/>
      <c r="E61" s="41" t="s">
        <v>718</v>
      </c>
      <c r="F61" s="42" t="s">
        <v>27</v>
      </c>
      <c r="G61" s="43">
        <v>1</v>
      </c>
      <c r="H61" s="44"/>
      <c r="I61" s="45">
        <f t="shared" si="39"/>
        <v>0</v>
      </c>
      <c r="J61" s="56"/>
      <c r="K61" s="46"/>
      <c r="M61" s="48" t="s">
        <v>19</v>
      </c>
      <c r="N61" s="49" t="s">
        <v>5</v>
      </c>
      <c r="O61" s="50">
        <v>0</v>
      </c>
      <c r="P61" s="50">
        <f t="shared" si="36"/>
        <v>0</v>
      </c>
      <c r="Q61" s="50">
        <v>0</v>
      </c>
      <c r="R61" s="50">
        <f t="shared" si="37"/>
        <v>0</v>
      </c>
      <c r="S61" s="50">
        <v>0</v>
      </c>
      <c r="T61" s="51">
        <f t="shared" si="38"/>
        <v>0</v>
      </c>
      <c r="AK61" s="6"/>
      <c r="AM61" s="6"/>
      <c r="AN61" s="6"/>
      <c r="AR61" s="6"/>
      <c r="AX61" s="52"/>
      <c r="AY61" s="52"/>
      <c r="AZ61" s="52"/>
      <c r="BA61" s="52"/>
      <c r="BB61" s="52"/>
      <c r="BC61" s="6"/>
      <c r="BD61" s="52"/>
      <c r="BE61" s="6"/>
      <c r="BF61" s="6"/>
    </row>
    <row r="62" spans="2:58" s="47" customFormat="1" ht="15">
      <c r="B62" s="39"/>
      <c r="C62" s="80" t="s">
        <v>62</v>
      </c>
      <c r="D62" s="40"/>
      <c r="E62" s="41" t="s">
        <v>719</v>
      </c>
      <c r="F62" s="42" t="s">
        <v>27</v>
      </c>
      <c r="G62" s="43">
        <v>1</v>
      </c>
      <c r="H62" s="44"/>
      <c r="I62" s="45">
        <f t="shared" si="39"/>
        <v>0</v>
      </c>
      <c r="J62" s="56"/>
      <c r="K62" s="46"/>
      <c r="M62" s="48"/>
      <c r="N62" s="49"/>
      <c r="O62" s="50"/>
      <c r="P62" s="50"/>
      <c r="Q62" s="50"/>
      <c r="R62" s="50"/>
      <c r="S62" s="50"/>
      <c r="T62" s="51"/>
      <c r="AK62" s="6"/>
      <c r="AM62" s="6"/>
      <c r="AN62" s="6"/>
      <c r="AR62" s="6"/>
      <c r="AX62" s="52"/>
      <c r="AY62" s="52"/>
      <c r="AZ62" s="52"/>
      <c r="BA62" s="52"/>
      <c r="BB62" s="52"/>
      <c r="BC62" s="6"/>
      <c r="BD62" s="52"/>
      <c r="BE62" s="6"/>
      <c r="BF62" s="6"/>
    </row>
    <row r="63" spans="2:58" s="47" customFormat="1" ht="15">
      <c r="B63" s="39"/>
      <c r="C63" s="80" t="s">
        <v>63</v>
      </c>
      <c r="D63" s="40"/>
      <c r="E63" s="41" t="s">
        <v>720</v>
      </c>
      <c r="F63" s="42" t="s">
        <v>30</v>
      </c>
      <c r="G63" s="43">
        <v>1</v>
      </c>
      <c r="H63" s="44"/>
      <c r="I63" s="45">
        <f t="shared" si="39"/>
        <v>0</v>
      </c>
      <c r="J63" s="56"/>
      <c r="K63" s="46"/>
      <c r="M63" s="48" t="s">
        <v>19</v>
      </c>
      <c r="N63" s="49" t="s">
        <v>5</v>
      </c>
      <c r="O63" s="50">
        <v>0</v>
      </c>
      <c r="P63" s="50">
        <f t="shared" si="36"/>
        <v>0</v>
      </c>
      <c r="Q63" s="50">
        <v>0</v>
      </c>
      <c r="R63" s="50">
        <f t="shared" si="37"/>
        <v>0</v>
      </c>
      <c r="S63" s="50">
        <v>0</v>
      </c>
      <c r="T63" s="51">
        <f t="shared" si="38"/>
        <v>0</v>
      </c>
      <c r="AK63" s="6"/>
      <c r="AM63" s="6"/>
      <c r="AN63" s="6"/>
      <c r="AR63" s="6"/>
      <c r="AX63" s="52"/>
      <c r="AY63" s="52"/>
      <c r="AZ63" s="52"/>
      <c r="BA63" s="52"/>
      <c r="BB63" s="52"/>
      <c r="BC63" s="6"/>
      <c r="BD63" s="52"/>
      <c r="BE63" s="6"/>
      <c r="BF63" s="6"/>
    </row>
    <row r="64" spans="2:58" s="47" customFormat="1" ht="15">
      <c r="B64" s="39"/>
      <c r="C64" s="80" t="s">
        <v>64</v>
      </c>
      <c r="D64" s="40"/>
      <c r="E64" s="41" t="s">
        <v>721</v>
      </c>
      <c r="F64" s="42" t="s">
        <v>30</v>
      </c>
      <c r="G64" s="43">
        <v>1</v>
      </c>
      <c r="H64" s="44"/>
      <c r="I64" s="45">
        <f t="shared" si="39"/>
        <v>0</v>
      </c>
      <c r="J64" s="56"/>
      <c r="K64" s="46"/>
      <c r="M64" s="48"/>
      <c r="N64" s="49"/>
      <c r="O64" s="50"/>
      <c r="P64" s="50"/>
      <c r="Q64" s="50"/>
      <c r="R64" s="50"/>
      <c r="S64" s="50"/>
      <c r="T64" s="51"/>
      <c r="AK64" s="6"/>
      <c r="AM64" s="6"/>
      <c r="AN64" s="6"/>
      <c r="AR64" s="6"/>
      <c r="AX64" s="52"/>
      <c r="AY64" s="52"/>
      <c r="AZ64" s="52"/>
      <c r="BA64" s="52"/>
      <c r="BB64" s="52"/>
      <c r="BC64" s="6"/>
      <c r="BD64" s="52"/>
      <c r="BE64" s="6"/>
      <c r="BF64" s="6"/>
    </row>
    <row r="65" spans="2:58" s="47" customFormat="1" ht="310.5">
      <c r="B65" s="39"/>
      <c r="C65" s="79"/>
      <c r="D65" s="53"/>
      <c r="E65" s="55" t="s">
        <v>85</v>
      </c>
      <c r="F65" s="3"/>
      <c r="G65" s="3"/>
      <c r="H65" s="3"/>
      <c r="I65" s="54"/>
      <c r="J65" s="61"/>
      <c r="K65" s="46"/>
      <c r="M65" s="48"/>
      <c r="N65" s="49"/>
      <c r="O65" s="50"/>
      <c r="P65" s="50"/>
      <c r="Q65" s="50"/>
      <c r="R65" s="50"/>
      <c r="S65" s="50"/>
      <c r="T65" s="51"/>
      <c r="V65" s="75"/>
      <c r="AK65" s="6"/>
      <c r="AM65" s="6"/>
      <c r="AN65" s="6"/>
      <c r="AR65" s="6"/>
      <c r="AX65" s="52"/>
      <c r="AY65" s="52"/>
      <c r="AZ65" s="52"/>
      <c r="BA65" s="52"/>
      <c r="BB65" s="52"/>
      <c r="BC65" s="6"/>
      <c r="BD65" s="52"/>
      <c r="BE65" s="6"/>
      <c r="BF65" s="6"/>
    </row>
    <row r="66" spans="2:58" s="3" customFormat="1" ht="6.75" customHeight="1">
      <c r="B66" s="8"/>
      <c r="C66" s="9"/>
      <c r="D66" s="9"/>
      <c r="E66" s="9"/>
      <c r="F66" s="9"/>
      <c r="G66" s="9"/>
      <c r="H66" s="9"/>
      <c r="I66" s="9"/>
      <c r="J66" s="62"/>
      <c r="K66" s="10"/>
    </row>
  </sheetData>
  <mergeCells count="3">
    <mergeCell ref="C13:I13"/>
    <mergeCell ref="E15:I15"/>
    <mergeCell ref="E16:I16"/>
  </mergeCells>
  <phoneticPr fontId="79" type="noConversion"/>
  <printOptions horizontalCentered="1"/>
  <pageMargins left="0.70866141732283472" right="0.15748031496062992" top="0.51181102362204722" bottom="0.47244094488188981" header="0" footer="0"/>
  <pageSetup paperSize="9" fitToHeight="100" orientation="landscape" errors="blank" r:id="rId1"/>
  <headerFooter>
    <oddFooter>&amp;CStrana &amp;P z &amp;N</oddFooter>
  </headerFooter>
  <ignoredErrors>
    <ignoredError sqref="I34:I38 I27:I33 I48:I56" unlockedFormula="1"/>
    <ignoredError sqref="I39:I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Rekapitulace</vt:lpstr>
      <vt:lpstr>Stavební úpravy</vt:lpstr>
      <vt:lpstr>Technologie FVE</vt:lpstr>
      <vt:lpstr>Ochranna před bleskem</vt:lpstr>
      <vt:lpstr>'Stavební úpravy'!Názvy_tisku</vt:lpstr>
      <vt:lpstr>'Ochranna před bleskem'!Oblast_tisku</vt:lpstr>
      <vt:lpstr>Rekapitulace!Oblast_tisku</vt:lpstr>
      <vt:lpstr>'Stavební úpravy'!Oblast_tisku</vt:lpstr>
      <vt:lpstr>'Technologie FVE'!Oblast_tisku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Vlček</dc:creator>
  <cp:lastModifiedBy>Jan Vlček</cp:lastModifiedBy>
  <cp:lastPrinted>2018-02-14T10:06:54Z</cp:lastPrinted>
  <dcterms:created xsi:type="dcterms:W3CDTF">2007-08-08T14:11:23Z</dcterms:created>
  <dcterms:modified xsi:type="dcterms:W3CDTF">2025-04-17T08:25:03Z</dcterms:modified>
</cp:coreProperties>
</file>